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La course aux projets\CNPF C+for n° 153 Auvillar (Teréga n° 4)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7" i="1" l="1"/>
  <c r="D47" i="1"/>
  <c r="D99" i="1"/>
  <c r="D7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GL4" i="2"/>
  <c r="FR4" i="2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A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A18" i="2"/>
  <c r="EV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C22" i="2"/>
  <c r="HH22" i="2"/>
  <c r="EB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HH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EA43" i="2"/>
  <c r="HI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W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C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HI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H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B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HH162" i="2"/>
  <c r="HG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HG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H164" i="2" l="1"/>
  <c r="EA164" i="2"/>
  <c r="EX164" i="2"/>
  <c r="DI163" i="2"/>
  <c r="EV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C167" i="2"/>
  <c r="FR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HH178" i="2"/>
  <c r="EB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A179" i="2"/>
  <c r="HG179" i="2"/>
  <c r="HI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G185" i="2" l="1"/>
  <c r="EA185" i="2"/>
  <c r="EV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HH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W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EB195" i="2"/>
  <c r="A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HG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HG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EB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166" i="2" a="1"/>
  <c r="AH166" i="2" s="1"/>
  <c r="AH199" i="2" a="1"/>
  <c r="AH199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43" i="2" a="1"/>
  <c r="BC14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185" i="2" l="1" a="1"/>
  <c r="BC185" i="2" s="1"/>
  <c r="BC126" i="2" a="1"/>
  <c r="BC126" i="2" s="1"/>
  <c r="BC83" i="2" a="1"/>
  <c r="BC83" i="2" s="1"/>
  <c r="BC130" i="2" a="1"/>
  <c r="BC130" i="2" s="1"/>
  <c r="BC114" i="2" a="1"/>
  <c r="BC114" i="2" s="1"/>
  <c r="BC31" i="2" a="1"/>
  <c r="BC31" i="2" s="1"/>
  <c r="BC82" i="2" a="1"/>
  <c r="BC82" i="2" s="1"/>
  <c r="BC84" i="2" a="1"/>
  <c r="BC84" i="2" s="1"/>
  <c r="BC47" i="2" a="1"/>
  <c r="BC47" i="2" s="1"/>
  <c r="BC38" i="2" a="1"/>
  <c r="BC38" i="2" s="1"/>
  <c r="BC32" i="2" a="1"/>
  <c r="BC32" i="2" s="1"/>
  <c r="BC68" i="2" a="1"/>
  <c r="BC68" i="2" s="1"/>
  <c r="BC164" i="2" a="1"/>
  <c r="BC164" i="2" s="1"/>
  <c r="BC117" i="2" a="1"/>
  <c r="BC117" i="2" s="1"/>
  <c r="BC58" i="2" a="1"/>
  <c r="BC58" i="2" s="1"/>
  <c r="BC151" i="2" a="1"/>
  <c r="BC151" i="2" s="1"/>
  <c r="BC192" i="2" a="1"/>
  <c r="BC192" i="2" s="1"/>
  <c r="BC181" i="2" a="1"/>
  <c r="BC181" i="2" s="1"/>
  <c r="BC34" i="2" a="1"/>
  <c r="BC34" i="2" s="1"/>
  <c r="BC7" i="2" a="1"/>
  <c r="BC7" i="2" s="1"/>
  <c r="BC55" i="2" a="1"/>
  <c r="BC55" i="2" s="1"/>
  <c r="BC65" i="2" a="1"/>
  <c r="BC65" i="2" s="1"/>
  <c r="HG203" i="2"/>
  <c r="FR203" i="2"/>
  <c r="BX107" i="2" a="1"/>
  <c r="BX107" i="2" s="1"/>
  <c r="AH19" i="2" a="1"/>
  <c r="AH1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<sst xmlns="http://schemas.openxmlformats.org/spreadsheetml/2006/main" count="1177" uniqueCount="328">
  <si>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</si>
  <si>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</si>
  <si>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</si>
  <si>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</si>
  <si>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</si>
  <si>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</si>
  <si>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</si>
  <si>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</si>
  <si>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</si>
  <si>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</si>
  <si>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</si>
  <si>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</si>
  <si>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</si>
  <si>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</si>
  <si>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</si>
  <si>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</si>
  <si>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</si>
  <si>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</si>
  <si>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</si>
  <si>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</si>
  <si>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</si>
  <si>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</si>
  <si>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</si>
  <si>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</si>
  <si>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</si>
  <si>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</si>
  <si>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</si>
  <si>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</si>
  <si>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</si>
  <si>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</si>
  <si>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</si>
  <si>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</si>
  <si>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</si>
  <si>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</si>
  <si>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</si>
  <si>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</si>
  <si>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</si>
  <si>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</si>
  <si>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</si>
  <si>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</si>
  <si>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</si>
  <si>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</si>
  <si>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</si>
  <si>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</si>
  <si>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</si>
  <si>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</si>
  <si>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</si>
  <si>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</si>
  <si>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</si>
  <si>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</si>
  <si>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</si>
  <si>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</si>
  <si>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</si>
  <si>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</si>
  <si>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</si>
  <si>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</si>
  <si>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</si>
  <si>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</si>
  <si>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</si>
  <si>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</si>
  <si>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</si>
  <si>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</si>
  <si>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</si>
  <si>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</si>
  <si>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</si>
  <si>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</si>
  <si>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</si>
  <si>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</si>
  <si>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</si>
  <si>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</si>
  <si>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</si>
  <si>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</si>
  <si>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</si>
  <si>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</si>
  <si>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</si>
  <si>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</si>
  <si>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</si>
  <si>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</si>
  <si>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</si>
  <si>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</si>
  <si>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</si>
  <si>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</si>
  <si>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</si>
  <si>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</si>
  <si>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</si>
  <si>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</si>
  <si>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</si>
  <si>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</si>
  <si>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</si>
  <si>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</si>
  <si>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</si>
  <si>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</si>
  <si>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</si>
  <si>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</si>
  <si>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</si>
  <si>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</si>
  <si>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</si>
  <si>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</si>
  <si>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</si>
  <si>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</si>
  <si>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</si>
  <si>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</si>
  <si>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</si>
  <si>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</si>
  <si>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</si>
  <si>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</si>
  <si>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</si>
  <si>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</si>
  <si>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</si>
  <si>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</si>
  <si>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</si>
  <si>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</si>
  <si>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</si>
  <si>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</si>
  <si>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</si>
  <si>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</si>
  <si>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</si>
  <si>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</si>
  <si>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</si>
  <si>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</si>
  <si>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</si>
  <si>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</si>
  <si>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</si>
  <si>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</si>
  <si>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</si>
  <si>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</si>
  <si>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</si>
  <si>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</si>
  <si>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</si>
  <si>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</si>
  <si>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</si>
  <si>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</si>
  <si>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</si>
  <si>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</si>
  <si>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</si>
  <si>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</si>
  <si>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</si>
  <si>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</si>
  <si>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</si>
  <si>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</si>
  <si>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</si>
  <si>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</si>
  <si>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</si>
  <si>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</si>
  <si>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</si>
  <si>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</si>
  <si>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</si>
  <si>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</si>
  <si>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</si>
  <si>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</si>
  <si>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</si>
  <si>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</si>
  <si>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</si>
  <si>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</si>
  <si>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</si>
  <si>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</si>
  <si>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</si>
  <si>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</si>
  <si>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</si>
  <si>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</si>
  <si>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</si>
  <si>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</si>
  <si>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</si>
  <si>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</si>
  <si>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</si>
  <si>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</si>
  <si>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</si>
  <si>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</si>
  <si>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</si>
  <si>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</si>
  <si>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</si>
  <si>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</si>
  <si>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</si>
  <si>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</si>
  <si>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</si>
  <si>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</si>
  <si>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</si>
  <si>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</si>
  <si>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</si>
  <si>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</si>
  <si>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</si>
  <si>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</si>
  <si>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</si>
  <si>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</si>
  <si>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</si>
  <si>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</si>
  <si>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</si>
  <si>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</si>
  <si>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</si>
  <si>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</si>
  <si>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</si>
  <si>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</si>
  <si>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</si>
  <si>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</si>
  <si>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</si>
  <si>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</si>
  <si>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</si>
  <si>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</si>
  <si>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</si>
  <si>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</si>
  <si>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</si>
  <si>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</si>
  <si>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</si>
  <si>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</si>
  <si>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</si>
  <si>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</si>
  <si>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</si>
  <si>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</si>
  <si>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</si>
  <si>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</si>
  <si>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</si>
  <si>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</si>
  <si>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</si>
  <si>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</si>
  <si>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</si>
  <si>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</si>
  <si>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</si>
  <si>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</si>
  <si>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</si>
  <si>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</si>
  <si>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</si>
  <si>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</si>
  <si>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</si>
  <si>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</si>
  <si>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</si>
  <si>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</si>
  <si>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</si>
  <si>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</si>
  <si>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</si>
  <si>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</si>
  <si>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</si>
  <si>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</si>
  <si>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</si>
  <si>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</si>
  <si>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</si>
  <si>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</si>
  <si>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</si>
  <si>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</si>
  <si>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</si>
  <si>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</si>
  <si>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</si>
  <si>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</si>
  <si>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</si>
  <si>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</si>
  <si>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</si>
  <si>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</si>
  <si>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</si>
  <si>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</si>
  <si>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</si>
  <si>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</si>
  <si>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</si>
  <si>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</si>
  <si>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</si>
  <si>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</si>
  <si>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</si>
  <si>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</si>
  <si>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</si>
  <si>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</si>
  <si>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</si>
  <si>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</si>
  <si>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</si>
  <si>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</si>
  <si>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</si>
  <si>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</si>
  <si>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</si>
  <si>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</si>
  <si>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</si>
  <si>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</si>
  <si>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</si>
  <si>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</si>
  <si>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</si>
  <si>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</si>
  <si>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</si>
  <si>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</si>
  <si>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</si>
  <si>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</si>
  <si>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</si>
  <si>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</si>
  <si>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</si>
  <si>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</si>
  <si>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</si>
  <si>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</si>
  <si>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</si>
  <si>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</si>
  <si>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</si>
  <si>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</si>
  <si>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</si>
  <si>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</si>
  <si>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</si>
  <si>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</si>
  <si>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</si>
  <si>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</si>
  <si>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</si>
  <si>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</si>
  <si>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</si>
  <si>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</si>
  <si>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</si>
  <si>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</si>
  <si>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</si>
  <si>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</si>
  <si>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</si>
  <si>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</si>
  <si>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</si>
  <si>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</si>
  <si>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</si>
  <si>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</si>
  <si>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</si>
  <si>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</si>
  <si>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</si>
  <si>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</si>
  <si>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</si>
  <si>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</si>
  <si>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</si>
  <si>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</si>
  <si>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</si>
  <si>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</si>
  <si>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</si>
  <si>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</si>
  <si>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</si>
  <si>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</si>
  <si>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</si>
  <si>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</si>
  <si>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</si>
  <si>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</si>
  <si>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Diva ''limoneuse profonde''</t>
  </si>
  <si>
    <t>Polargo ''limoneux profond''</t>
  </si>
  <si>
    <t>Koster "sableux profond"</t>
  </si>
  <si>
    <t>Moncalvo ''sableux profond"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</si>
</sst>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quotePrefix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1.9127288968675797</c:v>
                </c:pt>
                <c:pt idx="2">
                  <c:v>2.7574371804879072</c:v>
                </c:pt>
                <c:pt idx="3">
                  <c:v>3.9768617648907032</c:v>
                </c:pt>
                <c:pt idx="4">
                  <c:v>5.7379262113330887</c:v>
                </c:pt>
                <c:pt idx="5">
                  <c:v>8.2822027838924175</c:v>
                </c:pt>
                <c:pt idx="6">
                  <c:v>11.959415464036384</c:v>
                </c:pt>
                <c:pt idx="7">
                  <c:v>17.276028825572983</c:v>
                </c:pt>
                <c:pt idx="8">
                  <c:v>40.853260721469937</c:v>
                </c:pt>
                <c:pt idx="9">
                  <c:v>66.345707112566487</c:v>
                </c:pt>
                <c:pt idx="10">
                  <c:v>93.864452075639406</c:v>
                </c:pt>
                <c:pt idx="11">
                  <c:v>121.17968190072868</c:v>
                </c:pt>
                <c:pt idx="12">
                  <c:v>150.60221329539243</c:v>
                </c:pt>
                <c:pt idx="13">
                  <c:v>179.88725959643307</c:v>
                </c:pt>
                <c:pt idx="14">
                  <c:v>209.06041658780001</c:v>
                </c:pt>
                <c:pt idx="15">
                  <c:v>238.13951274353522</c:v>
                </c:pt>
                <c:pt idx="16">
                  <c:v>264.90965735996997</c:v>
                </c:pt>
                <c:pt idx="17">
                  <c:v>289.39520219986031</c:v>
                </c:pt>
                <c:pt idx="18">
                  <c:v>311.61449757305746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07739984"/>
        <c:axId val="-407737808"/>
      </c:scatterChart>
      <c:valAx>
        <c:axId val="-4077399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07737808"/>
        <c:crosses val="autoZero"/>
        <c:crossBetween val="midCat"/>
      </c:valAx>
      <c:valAx>
        <c:axId val="-40773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07739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52223552"/>
        <c:axId val="-1552215936"/>
      </c:scatterChart>
      <c:valAx>
        <c:axId val="-15522235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2215936"/>
        <c:crosses val="autoZero"/>
        <c:crossBetween val="midCat"/>
      </c:valAx>
      <c:valAx>
        <c:axId val="-155221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2223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1.806409885944569</c:v>
                </c:pt>
                <c:pt idx="2">
                  <c:v>2.8277518784622093</c:v>
                </c:pt>
                <c:pt idx="3">
                  <c:v>4.4293520436842151</c:v>
                </c:pt>
                <c:pt idx="4">
                  <c:v>6.9423632255446384</c:v>
                </c:pt>
                <c:pt idx="5">
                  <c:v>10.887716990646807</c:v>
                </c:pt>
                <c:pt idx="6">
                  <c:v>17.085300307540944</c:v>
                </c:pt>
                <c:pt idx="7">
                  <c:v>43.571172837001662</c:v>
                </c:pt>
                <c:pt idx="8">
                  <c:v>71.584596300207025</c:v>
                </c:pt>
                <c:pt idx="9">
                  <c:v>99.310858390755968</c:v>
                </c:pt>
                <c:pt idx="10">
                  <c:v>128.80376472398157</c:v>
                </c:pt>
                <c:pt idx="11">
                  <c:v>154.22994140135347</c:v>
                </c:pt>
                <c:pt idx="12">
                  <c:v>179.5562402537229</c:v>
                </c:pt>
                <c:pt idx="13">
                  <c:v>202.85970857022809</c:v>
                </c:pt>
                <c:pt idx="14">
                  <c:v>224.16657271621443</c:v>
                </c:pt>
                <c:pt idx="15">
                  <c:v>241.56471283707677</c:v>
                </c:pt>
                <c:pt idx="16">
                  <c:v>257.00572454608056</c:v>
                </c:pt>
                <c:pt idx="17">
                  <c:v>272.42576145340649</c:v>
                </c:pt>
                <c:pt idx="18">
                  <c:v>283.97784536476075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07737264"/>
        <c:axId val="-407735632"/>
      </c:scatterChart>
      <c:valAx>
        <c:axId val="-4077372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07735632"/>
        <c:crosses val="autoZero"/>
        <c:crossBetween val="midCat"/>
      </c:valAx>
      <c:valAx>
        <c:axId val="-40773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07737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1.7940130667046246</c:v>
                </c:pt>
                <c:pt idx="2">
                  <c:v>2.5861009963320445</c:v>
                </c:pt>
                <c:pt idx="3">
                  <c:v>3.7294822795025944</c:v>
                </c:pt>
                <c:pt idx="4">
                  <c:v>5.380612971588814</c:v>
                </c:pt>
                <c:pt idx="5">
                  <c:v>7.765902929007491</c:v>
                </c:pt>
                <c:pt idx="6">
                  <c:v>11.213106021919666</c:v>
                </c:pt>
                <c:pt idx="7">
                  <c:v>16.196842512023562</c:v>
                </c:pt>
                <c:pt idx="8">
                  <c:v>38.295391670699246</c:v>
                </c:pt>
                <c:pt idx="9">
                  <c:v>62.186570984062314</c:v>
                </c:pt>
                <c:pt idx="10">
                  <c:v>87.975117439185894</c:v>
                </c:pt>
                <c:pt idx="11">
                  <c:v>115.69791530827148</c:v>
                </c:pt>
                <c:pt idx="12">
                  <c:v>143.25724164304287</c:v>
                </c:pt>
                <c:pt idx="13">
                  <c:v>172.79475770327392</c:v>
                </c:pt>
                <c:pt idx="14">
                  <c:v>200.11543096763447</c:v>
                </c:pt>
                <c:pt idx="15">
                  <c:v>227.34955936741798</c:v>
                </c:pt>
                <c:pt idx="16">
                  <c:v>252.42221840907519</c:v>
                </c:pt>
                <c:pt idx="17">
                  <c:v>277.43845031227971</c:v>
                </c:pt>
                <c:pt idx="18">
                  <c:v>300.32540061814672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07735088"/>
        <c:axId val="-405733920"/>
      </c:scatterChart>
      <c:valAx>
        <c:axId val="-4077350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05733920"/>
        <c:crosses val="autoZero"/>
        <c:crossBetween val="midCat"/>
      </c:valAx>
      <c:valAx>
        <c:axId val="-40573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07735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1.3242950246547722</c:v>
                </c:pt>
                <c:pt idx="2">
                  <c:v>1.5188868351837781</c:v>
                </c:pt>
                <c:pt idx="3">
                  <c:v>1.7421779105630335</c:v>
                </c:pt>
                <c:pt idx="4">
                  <c:v>1.9984157850249185</c:v>
                </c:pt>
                <c:pt idx="5">
                  <c:v>2.2924787047263067</c:v>
                </c:pt>
                <c:pt idx="6">
                  <c:v>23.263074890123416</c:v>
                </c:pt>
                <c:pt idx="7">
                  <c:v>45.585187562988949</c:v>
                </c:pt>
                <c:pt idx="8">
                  <c:v>69.594738469540999</c:v>
                </c:pt>
                <c:pt idx="9">
                  <c:v>93.38804834942016</c:v>
                </c:pt>
                <c:pt idx="10">
                  <c:v>117.02887783989684</c:v>
                </c:pt>
                <c:pt idx="11">
                  <c:v>140.55259985597942</c:v>
                </c:pt>
                <c:pt idx="12">
                  <c:v>162.03243268985807</c:v>
                </c:pt>
                <c:pt idx="13">
                  <c:v>181.5007750346978</c:v>
                </c:pt>
                <c:pt idx="14">
                  <c:v>198.98032494703708</c:v>
                </c:pt>
                <c:pt idx="15">
                  <c:v>214.48770043624117</c:v>
                </c:pt>
                <c:pt idx="16">
                  <c:v>228.03541368120298</c:v>
                </c:pt>
                <c:pt idx="17">
                  <c:v>241.56471283707677</c:v>
                </c:pt>
                <c:pt idx="18">
                  <c:v>251.21788153598584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05737728"/>
        <c:axId val="-405731744"/>
      </c:scatterChart>
      <c:valAx>
        <c:axId val="-405737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05731744"/>
        <c:crosses val="autoZero"/>
        <c:crossBetween val="midCat"/>
      </c:valAx>
      <c:valAx>
        <c:axId val="-40573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0573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05745888"/>
        <c:axId val="-161759344"/>
      </c:scatterChart>
      <c:valAx>
        <c:axId val="-405745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1759344"/>
        <c:crosses val="autoZero"/>
        <c:crossBetween val="midCat"/>
      </c:valAx>
      <c:valAx>
        <c:axId val="-16175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05745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1771856"/>
        <c:axId val="-161768048"/>
      </c:scatterChart>
      <c:valAx>
        <c:axId val="-1617718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1768048"/>
        <c:crosses val="autoZero"/>
        <c:crossBetween val="midCat"/>
      </c:valAx>
      <c:valAx>
        <c:axId val="-16176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1771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1256720"/>
        <c:axId val="-161250192"/>
      </c:scatterChart>
      <c:valAx>
        <c:axId val="-16125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1250192"/>
        <c:crosses val="autoZero"/>
        <c:crossBetween val="midCat"/>
      </c:valAx>
      <c:valAx>
        <c:axId val="-16125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125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2301920"/>
        <c:axId val="-1552223008"/>
      </c:scatterChart>
      <c:valAx>
        <c:axId val="-1623019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2223008"/>
        <c:crosses val="autoZero"/>
        <c:crossBetween val="midCat"/>
      </c:valAx>
      <c:valAx>
        <c:axId val="-155222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2301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52201792"/>
        <c:axId val="-1552232256"/>
      </c:scatterChart>
      <c:valAx>
        <c:axId val="-1552201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2232256"/>
        <c:crosses val="autoZero"/>
        <c:crossBetween val="midCat"/>
      </c:valAx>
      <c:valAx>
        <c:axId val="-155223225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2201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D20" sqref="D20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8.0069999999999997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112</v>
      </c>
      <c r="C9" s="35">
        <v>0.374</v>
      </c>
      <c r="D9" s="36">
        <f t="shared" ref="D9:D18" si="0">C9*$C$5</f>
        <v>2.994618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111</v>
      </c>
      <c r="C10" s="35">
        <v>0.32600000000000001</v>
      </c>
      <c r="D10" s="36">
        <f t="shared" si="0"/>
        <v>2.6102819999999998</v>
      </c>
      <c r="E10" s="37">
        <v>18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116</v>
      </c>
      <c r="C11" s="35">
        <v>0.16300000000000001</v>
      </c>
      <c r="D11" s="36">
        <f t="shared" si="0"/>
        <v>1.3051409999999999</v>
      </c>
      <c r="E11" s="37">
        <v>18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111</v>
      </c>
      <c r="C12" s="35">
        <v>0.13700000000000001</v>
      </c>
      <c r="D12" s="36">
        <f t="shared" si="0"/>
        <v>1.096959</v>
      </c>
      <c r="E12" s="37">
        <v>18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8.0069999999999997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Koster</v>
      </c>
      <c r="C32" s="292"/>
      <c r="D32" s="259" t="s">
        <v>307</v>
      </c>
      <c r="I32" s="25" t="s">
        <v>326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7</v>
      </c>
      <c r="B36" s="63">
        <v>14.28</v>
      </c>
      <c r="C36" s="63"/>
      <c r="D36" s="63"/>
      <c r="E36" s="54"/>
      <c r="F36" s="54"/>
      <c r="G36" s="54"/>
      <c r="H36" s="54"/>
      <c r="I36" s="52">
        <f>IFERROR(B36/A36,"")</f>
        <v>2.04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8</v>
      </c>
      <c r="B37" s="63">
        <v>34.68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20.399999999999999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9</v>
      </c>
      <c r="B38" s="63">
        <v>57.12</v>
      </c>
      <c r="C38" s="63"/>
      <c r="D38" s="63"/>
      <c r="E38" s="54"/>
      <c r="F38" s="54"/>
      <c r="G38" s="54"/>
      <c r="H38" s="54"/>
      <c r="I38" s="56">
        <f t="shared" si="1"/>
        <v>22.439999999999998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10</v>
      </c>
      <c r="B39" s="63">
        <v>81.599999999999994</v>
      </c>
      <c r="C39" s="63"/>
      <c r="D39" s="63"/>
      <c r="E39" s="54"/>
      <c r="F39" s="54"/>
      <c r="G39" s="54"/>
      <c r="H39" s="54"/>
      <c r="I39" s="52">
        <f t="shared" si="1"/>
        <v>24.479999999999997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11</v>
      </c>
      <c r="B40" s="63">
        <v>106.08</v>
      </c>
      <c r="C40" s="63"/>
      <c r="D40" s="63"/>
      <c r="E40" s="54"/>
      <c r="F40" s="54"/>
      <c r="G40" s="54"/>
      <c r="H40" s="54"/>
      <c r="I40" s="52">
        <f t="shared" si="1"/>
        <v>24.480000000000004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12</v>
      </c>
      <c r="B41" s="63">
        <v>132.6</v>
      </c>
      <c r="C41" s="63"/>
      <c r="D41" s="63"/>
      <c r="E41" s="54"/>
      <c r="F41" s="54"/>
      <c r="G41" s="54"/>
      <c r="H41" s="54"/>
      <c r="I41" s="56">
        <f t="shared" si="1"/>
        <v>26.519999999999996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13</v>
      </c>
      <c r="B42" s="63">
        <v>159.12</v>
      </c>
      <c r="C42" s="63"/>
      <c r="D42" s="63"/>
      <c r="E42" s="54"/>
      <c r="F42" s="54"/>
      <c r="G42" s="54"/>
      <c r="H42" s="54"/>
      <c r="I42" s="56">
        <f t="shared" si="1"/>
        <v>26.52000000000001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14</v>
      </c>
      <c r="B43" s="63">
        <v>185.64</v>
      </c>
      <c r="C43" s="63"/>
      <c r="D43" s="63"/>
      <c r="E43" s="54"/>
      <c r="F43" s="54"/>
      <c r="G43" s="54"/>
      <c r="H43" s="54"/>
      <c r="I43" s="52">
        <f t="shared" si="1"/>
        <v>26.519999999999982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15</v>
      </c>
      <c r="B44" s="63">
        <v>212.16</v>
      </c>
      <c r="C44" s="63"/>
      <c r="D44" s="63"/>
      <c r="E44" s="54"/>
      <c r="F44" s="54"/>
      <c r="G44" s="54"/>
      <c r="H44" s="54"/>
      <c r="I44" s="52">
        <f t="shared" si="1"/>
        <v>26.52000000000001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16</v>
      </c>
      <c r="B45" s="63">
        <v>236.64</v>
      </c>
      <c r="C45" s="63"/>
      <c r="D45" s="63"/>
      <c r="E45" s="54"/>
      <c r="F45" s="54"/>
      <c r="G45" s="54"/>
      <c r="H45" s="54"/>
      <c r="I45" s="52">
        <f t="shared" si="1"/>
        <v>24.47999999999999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17</v>
      </c>
      <c r="B46" s="63">
        <v>259.08</v>
      </c>
      <c r="C46" s="63"/>
      <c r="D46" s="63"/>
      <c r="E46" s="54"/>
      <c r="F46" s="54"/>
      <c r="G46" s="54"/>
      <c r="H46" s="54"/>
      <c r="I46" s="52">
        <f t="shared" si="1"/>
        <v>22.439999999999998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18</v>
      </c>
      <c r="B47" s="63">
        <v>279.48</v>
      </c>
      <c r="C47" s="63">
        <v>1</v>
      </c>
      <c r="D47" s="63">
        <f>B47</f>
        <v>279.48</v>
      </c>
      <c r="E47" s="54">
        <v>0.78</v>
      </c>
      <c r="F47" s="54"/>
      <c r="G47" s="54"/>
      <c r="H47" s="54">
        <v>0.22</v>
      </c>
      <c r="I47" s="52">
        <f t="shared" si="1"/>
        <v>20.400000000000034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63"/>
      <c r="C50" s="63"/>
      <c r="D50" s="6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63"/>
      <c r="C51" s="63"/>
      <c r="D51" s="6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63"/>
      <c r="C52" s="63"/>
      <c r="D52" s="6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63"/>
      <c r="C53" s="63"/>
      <c r="D53" s="6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63"/>
      <c r="C54" s="63"/>
      <c r="D54" s="6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Peuplier I-214</v>
      </c>
      <c r="D58" s="259" t="s">
        <v>307</v>
      </c>
      <c r="I58" s="25" t="s">
        <v>324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6</v>
      </c>
      <c r="B62" s="63">
        <v>16.32</v>
      </c>
      <c r="C62" s="63"/>
      <c r="D62" s="63"/>
      <c r="E62" s="54"/>
      <c r="F62" s="54"/>
      <c r="G62" s="54"/>
      <c r="H62" s="54"/>
      <c r="I62" s="56">
        <f>IFERROR(B62/A62,"")</f>
        <v>2.72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7</v>
      </c>
      <c r="B63" s="63">
        <v>42.84</v>
      </c>
      <c r="C63" s="63"/>
      <c r="D63" s="63"/>
      <c r="E63" s="54"/>
      <c r="F63" s="54"/>
      <c r="G63" s="54"/>
      <c r="H63" s="54"/>
      <c r="I63" s="52">
        <f>IF(A63&lt;&gt;0,(B63-(B62-D62))/(A63-A62),"")</f>
        <v>26.520000000000003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8</v>
      </c>
      <c r="B64" s="63">
        <v>71.400000000000006</v>
      </c>
      <c r="C64" s="63"/>
      <c r="D64" s="63"/>
      <c r="E64" s="54"/>
      <c r="F64" s="54"/>
      <c r="G64" s="54"/>
      <c r="H64" s="54"/>
      <c r="I64" s="52">
        <f>IF(A64&lt;&gt;0,(B64-(B63-D63))/(A64-A63),"")</f>
        <v>28.560000000000002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9</v>
      </c>
      <c r="B65" s="63">
        <v>99.96</v>
      </c>
      <c r="C65" s="63"/>
      <c r="D65" s="63"/>
      <c r="E65" s="54"/>
      <c r="F65" s="54"/>
      <c r="G65" s="54"/>
      <c r="H65" s="54"/>
      <c r="I65" s="52">
        <f>IF(A65&lt;&gt;0,(B65-(B64-D64))/(A65-A64),"")</f>
        <v>28.559999999999988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10</v>
      </c>
      <c r="B66" s="63">
        <v>130.56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30.600000000000009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11</v>
      </c>
      <c r="B67" s="63">
        <v>157.08000000000001</v>
      </c>
      <c r="C67" s="63"/>
      <c r="D67" s="63"/>
      <c r="E67" s="54"/>
      <c r="F67" s="54"/>
      <c r="G67" s="54"/>
      <c r="H67" s="54"/>
      <c r="I67" s="52">
        <f t="shared" si="2"/>
        <v>26.52000000000001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12</v>
      </c>
      <c r="B68" s="63">
        <v>183.6</v>
      </c>
      <c r="C68" s="63"/>
      <c r="D68" s="63"/>
      <c r="E68" s="54"/>
      <c r="F68" s="54"/>
      <c r="G68" s="54"/>
      <c r="H68" s="54"/>
      <c r="I68" s="52">
        <f t="shared" si="2"/>
        <v>26.519999999999982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13</v>
      </c>
      <c r="B69" s="63">
        <v>208.08</v>
      </c>
      <c r="C69" s="63"/>
      <c r="D69" s="63"/>
      <c r="E69" s="54"/>
      <c r="F69" s="54"/>
      <c r="G69" s="54"/>
      <c r="H69" s="54"/>
      <c r="I69" s="52">
        <f t="shared" si="2"/>
        <v>24.480000000000018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14</v>
      </c>
      <c r="B70" s="63">
        <v>230.52</v>
      </c>
      <c r="C70" s="63"/>
      <c r="D70" s="63"/>
      <c r="E70" s="54"/>
      <c r="F70" s="54"/>
      <c r="G70" s="54"/>
      <c r="H70" s="54"/>
      <c r="I70" s="52">
        <f t="shared" si="2"/>
        <v>22.439999999999998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15</v>
      </c>
      <c r="B71" s="63">
        <v>248.88</v>
      </c>
      <c r="C71" s="63"/>
      <c r="D71" s="63"/>
      <c r="E71" s="54"/>
      <c r="F71" s="54"/>
      <c r="G71" s="54"/>
      <c r="H71" s="54"/>
      <c r="I71" s="52">
        <f t="shared" si="2"/>
        <v>18.359999999999985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16</v>
      </c>
      <c r="B72" s="63">
        <v>265.2</v>
      </c>
      <c r="C72" s="63"/>
      <c r="D72" s="63"/>
      <c r="E72" s="54"/>
      <c r="F72" s="54"/>
      <c r="G72" s="54"/>
      <c r="H72" s="54"/>
      <c r="I72" s="52">
        <f t="shared" si="2"/>
        <v>16.319999999999993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17</v>
      </c>
      <c r="B73" s="63">
        <v>281.52</v>
      </c>
      <c r="C73" s="63"/>
      <c r="D73" s="63"/>
      <c r="E73" s="54"/>
      <c r="F73" s="54"/>
      <c r="G73" s="54"/>
      <c r="H73" s="54"/>
      <c r="I73" s="52">
        <f t="shared" si="2"/>
        <v>16.319999999999993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18</v>
      </c>
      <c r="B74" s="53">
        <v>293.76</v>
      </c>
      <c r="C74" s="53">
        <v>1</v>
      </c>
      <c r="D74" s="53">
        <f>B74</f>
        <v>293.76</v>
      </c>
      <c r="E74" s="54">
        <v>0.78</v>
      </c>
      <c r="F74" s="54"/>
      <c r="G74" s="54"/>
      <c r="H74" s="54">
        <v>0.22</v>
      </c>
      <c r="I74" s="52">
        <f t="shared" si="2"/>
        <v>12.240000000000009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Peuplier Polargo</v>
      </c>
      <c r="D84" s="259" t="s">
        <v>307</v>
      </c>
      <c r="I84" s="25" t="s">
        <v>325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7</v>
      </c>
      <c r="B88" s="63">
        <v>14.28</v>
      </c>
      <c r="C88" s="63"/>
      <c r="D88" s="63"/>
      <c r="E88" s="54"/>
      <c r="F88" s="54"/>
      <c r="G88" s="54"/>
      <c r="H88" s="93"/>
      <c r="I88" s="56">
        <f>IFERROR(B88/A88,"")</f>
        <v>2.04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8</v>
      </c>
      <c r="B89" s="63">
        <v>34.68</v>
      </c>
      <c r="C89" s="63"/>
      <c r="D89" s="63"/>
      <c r="E89" s="54"/>
      <c r="F89" s="54"/>
      <c r="G89" s="54"/>
      <c r="H89" s="93"/>
      <c r="I89" s="56">
        <f t="shared" ref="I89:I107" si="3">IF(A89&lt;&gt;0,(B89-(B88-D88))/(A89-A88),"")</f>
        <v>20.399999999999999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9</v>
      </c>
      <c r="B90" s="63">
        <v>57.12</v>
      </c>
      <c r="C90" s="63"/>
      <c r="D90" s="63"/>
      <c r="E90" s="93"/>
      <c r="F90" s="93"/>
      <c r="G90" s="93"/>
      <c r="H90" s="93"/>
      <c r="I90" s="56">
        <f t="shared" si="3"/>
        <v>22.439999999999998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10</v>
      </c>
      <c r="B91" s="63">
        <v>81.599999999999994</v>
      </c>
      <c r="C91" s="63"/>
      <c r="D91" s="63"/>
      <c r="E91" s="93"/>
      <c r="F91" s="93"/>
      <c r="G91" s="93"/>
      <c r="H91" s="93"/>
      <c r="I91" s="56">
        <f t="shared" si="3"/>
        <v>24.479999999999997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11</v>
      </c>
      <c r="B92" s="63">
        <v>108.12</v>
      </c>
      <c r="C92" s="63"/>
      <c r="D92" s="63"/>
      <c r="E92" s="93"/>
      <c r="F92" s="93"/>
      <c r="G92" s="93"/>
      <c r="H92" s="93"/>
      <c r="I92" s="56">
        <f t="shared" si="3"/>
        <v>26.52000000000001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12</v>
      </c>
      <c r="B93" s="63">
        <v>134.63999999999999</v>
      </c>
      <c r="C93" s="63"/>
      <c r="D93" s="63"/>
      <c r="E93" s="93"/>
      <c r="F93" s="93"/>
      <c r="G93" s="93"/>
      <c r="H93" s="93"/>
      <c r="I93" s="56">
        <f t="shared" si="3"/>
        <v>26.519999999999982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13</v>
      </c>
      <c r="B94" s="63">
        <v>163.19999999999999</v>
      </c>
      <c r="C94" s="63"/>
      <c r="D94" s="63"/>
      <c r="E94" s="93"/>
      <c r="F94" s="93"/>
      <c r="G94" s="93"/>
      <c r="H94" s="93"/>
      <c r="I94" s="56">
        <f t="shared" si="3"/>
        <v>28.560000000000002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14</v>
      </c>
      <c r="B95" s="63">
        <v>189.72</v>
      </c>
      <c r="C95" s="63"/>
      <c r="D95" s="63"/>
      <c r="E95" s="93"/>
      <c r="F95" s="93"/>
      <c r="G95" s="93"/>
      <c r="H95" s="93"/>
      <c r="I95" s="56">
        <f t="shared" si="3"/>
        <v>26.52000000000001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15</v>
      </c>
      <c r="B96" s="63">
        <v>216.24</v>
      </c>
      <c r="C96" s="63"/>
      <c r="D96" s="63"/>
      <c r="E96" s="93"/>
      <c r="F96" s="93"/>
      <c r="G96" s="93"/>
      <c r="H96" s="93"/>
      <c r="I96" s="56">
        <f t="shared" si="3"/>
        <v>26.52000000000001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16</v>
      </c>
      <c r="B97" s="63">
        <v>240.72</v>
      </c>
      <c r="C97" s="63"/>
      <c r="D97" s="63"/>
      <c r="E97" s="93"/>
      <c r="F97" s="93"/>
      <c r="G97" s="93"/>
      <c r="H97" s="93"/>
      <c r="I97" s="56">
        <f t="shared" si="3"/>
        <v>24.47999999999999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17</v>
      </c>
      <c r="B98" s="63">
        <v>265.2</v>
      </c>
      <c r="C98" s="63"/>
      <c r="D98" s="63"/>
      <c r="E98" s="93"/>
      <c r="F98" s="93"/>
      <c r="G98" s="93"/>
      <c r="H98" s="93"/>
      <c r="I98" s="56">
        <f t="shared" si="3"/>
        <v>24.47999999999999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18</v>
      </c>
      <c r="B99" s="63">
        <v>287.64</v>
      </c>
      <c r="C99" s="63">
        <v>1</v>
      </c>
      <c r="D99" s="63">
        <f>B99</f>
        <v>287.64</v>
      </c>
      <c r="E99" s="93">
        <v>0.78</v>
      </c>
      <c r="F99" s="93"/>
      <c r="G99" s="93"/>
      <c r="H99" s="93">
        <v>0.22</v>
      </c>
      <c r="I99" s="56">
        <f t="shared" si="3"/>
        <v>22.439999999999998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Peuplier I-214</v>
      </c>
      <c r="D110" s="259" t="s">
        <v>307</v>
      </c>
      <c r="I110" s="25" t="s">
        <v>327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5</v>
      </c>
      <c r="B114" s="63">
        <v>2.04</v>
      </c>
      <c r="C114" s="53"/>
      <c r="D114" s="63"/>
      <c r="E114" s="54"/>
      <c r="F114" s="54"/>
      <c r="G114" s="54"/>
      <c r="H114" s="54"/>
      <c r="I114" s="56">
        <f>IFERROR(B114/A114,"")</f>
        <v>0.40800000000000003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6</v>
      </c>
      <c r="B115" s="63">
        <v>22.44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20.400000000000002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7</v>
      </c>
      <c r="B116" s="63">
        <v>44.88</v>
      </c>
      <c r="C116" s="53"/>
      <c r="D116" s="63"/>
      <c r="E116" s="54"/>
      <c r="F116" s="54"/>
      <c r="G116" s="54"/>
      <c r="H116" s="54"/>
      <c r="I116" s="56">
        <f t="shared" si="4"/>
        <v>22.44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8</v>
      </c>
      <c r="B117" s="63">
        <v>69.36</v>
      </c>
      <c r="C117" s="53"/>
      <c r="D117" s="63"/>
      <c r="E117" s="54"/>
      <c r="F117" s="54"/>
      <c r="G117" s="54"/>
      <c r="H117" s="54"/>
      <c r="I117" s="56">
        <f t="shared" si="4"/>
        <v>24.479999999999997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9</v>
      </c>
      <c r="B118" s="63">
        <v>93.84</v>
      </c>
      <c r="C118" s="53"/>
      <c r="D118" s="63"/>
      <c r="E118" s="54"/>
      <c r="F118" s="54"/>
      <c r="G118" s="54"/>
      <c r="H118" s="54"/>
      <c r="I118" s="56">
        <f t="shared" si="4"/>
        <v>24.480000000000004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10</v>
      </c>
      <c r="B119" s="63">
        <v>118.32</v>
      </c>
      <c r="C119" s="53"/>
      <c r="D119" s="63"/>
      <c r="E119" s="54"/>
      <c r="F119" s="54"/>
      <c r="G119" s="54"/>
      <c r="H119" s="54"/>
      <c r="I119" s="56">
        <f t="shared" si="4"/>
        <v>24.47999999999999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11</v>
      </c>
      <c r="B120" s="63">
        <v>142.80000000000001</v>
      </c>
      <c r="C120" s="63"/>
      <c r="D120" s="63"/>
      <c r="E120" s="93"/>
      <c r="F120" s="93"/>
      <c r="G120" s="93"/>
      <c r="H120" s="93"/>
      <c r="I120" s="56">
        <f t="shared" si="4"/>
        <v>24.480000000000018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12</v>
      </c>
      <c r="B121" s="63">
        <v>165.24</v>
      </c>
      <c r="C121" s="63"/>
      <c r="D121" s="63"/>
      <c r="E121" s="93"/>
      <c r="F121" s="93"/>
      <c r="G121" s="93"/>
      <c r="H121" s="93"/>
      <c r="I121" s="56">
        <f t="shared" si="4"/>
        <v>22.439999999999998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13</v>
      </c>
      <c r="B122" s="63">
        <v>185.64</v>
      </c>
      <c r="C122" s="63"/>
      <c r="D122" s="63"/>
      <c r="E122" s="93"/>
      <c r="F122" s="93"/>
      <c r="G122" s="93"/>
      <c r="H122" s="93"/>
      <c r="I122" s="56">
        <f t="shared" si="4"/>
        <v>20.399999999999977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14</v>
      </c>
      <c r="B123" s="63">
        <v>204</v>
      </c>
      <c r="C123" s="63"/>
      <c r="D123" s="63"/>
      <c r="E123" s="93"/>
      <c r="F123" s="93"/>
      <c r="G123" s="93"/>
      <c r="H123" s="93"/>
      <c r="I123" s="56">
        <f t="shared" si="4"/>
        <v>18.360000000000014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15</v>
      </c>
      <c r="B124" s="63">
        <v>220.32</v>
      </c>
      <c r="C124" s="63"/>
      <c r="D124" s="63"/>
      <c r="E124" s="93"/>
      <c r="F124" s="93"/>
      <c r="G124" s="93"/>
      <c r="H124" s="93"/>
      <c r="I124" s="56">
        <f t="shared" si="4"/>
        <v>16.319999999999993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16</v>
      </c>
      <c r="B125" s="63">
        <v>234.6</v>
      </c>
      <c r="C125" s="63"/>
      <c r="D125" s="63"/>
      <c r="E125" s="93"/>
      <c r="F125" s="93"/>
      <c r="G125" s="93"/>
      <c r="H125" s="93"/>
      <c r="I125" s="56">
        <f t="shared" si="4"/>
        <v>14.280000000000001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17</v>
      </c>
      <c r="B126" s="63">
        <v>248.88</v>
      </c>
      <c r="C126" s="63"/>
      <c r="D126" s="63"/>
      <c r="E126" s="68"/>
      <c r="F126" s="68"/>
      <c r="G126" s="68"/>
      <c r="H126" s="68"/>
      <c r="I126" s="56">
        <f t="shared" si="4"/>
        <v>14.280000000000001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18</v>
      </c>
      <c r="B127" s="63">
        <v>259.08</v>
      </c>
      <c r="C127" s="63">
        <v>1</v>
      </c>
      <c r="D127" s="63">
        <f>B127</f>
        <v>259.08</v>
      </c>
      <c r="E127" s="68">
        <v>0.78</v>
      </c>
      <c r="F127" s="68"/>
      <c r="G127" s="68"/>
      <c r="H127" s="68">
        <v>0.22</v>
      </c>
      <c r="I127" s="56">
        <f t="shared" si="4"/>
        <v>10.199999999999989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4" sqref="C24:C2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Koster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I-214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Peuplier Polargo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Peuplier I-214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111.86200383134531</v>
      </c>
      <c r="T3" s="62">
        <f>IF('Données projet'!E9&gt;30,$R$33-$H$33,LOOKUP('Données projet'!$E$9,$A$3:$A$203,R3:R203)-LOOKUP('Données projet'!$E$9,$A$3:$A$203,$H$3:$H$203))</f>
        <v>340.05051743172714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121.61365285413893</v>
      </c>
      <c r="AO3" s="62">
        <f>IF('Données projet'!E10&gt;30,$AM$33-$H$33,LOOKUP('Données projet'!$E$10,$A$3:$A$203,AM3:AM203)-LOOKUP('Données projet'!$E$10,$A$3:$A$203,$H$3:$H$203))</f>
        <v>312.41386522343055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107.06040661590498</v>
      </c>
      <c r="BJ3" s="62">
        <f>IF('Données projet'!E11&gt;30,$BH$33-$H$33,LOOKUP('Données projet'!$E$11,$A$3:$A$203,BH3:BH203)-LOOKUP('Données projet'!$E$11,$A$3:$A$203,$H$3:$H$203))</f>
        <v>328.7614204768164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109.67008594169624</v>
      </c>
      <c r="CE3" s="62">
        <f>IF('Données projet'!E12&gt;30,$CC$33-$H$33,LOOKUP('Données projet'!$E$12,$A$3:$A$203,CC3:CC203)-LOOKUP('Données projet'!$E$12,$A$3:$A$203,$H$3:$H$203))</f>
        <v>279.65390139465558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2.04</v>
      </c>
      <c r="N4" s="14">
        <f>IF('Données projet'!$A$36&gt;35,N3+M4-V3,IF(A4&lt;'Données projet'!$A$36,$K$205^A4,IF(A4='Données projet'!$A$36,'Données projet'!$B$36,N3+M4-V3)))</f>
        <v>1.4620464563349369</v>
      </c>
      <c r="O4" s="14">
        <f>N4*VLOOKUP('Données projet'!$B$9,Paramètres!$A$1:$I$89,3,0)*VLOOKUP('Données projet'!$B$9,Paramètres!$A$1:$I$89,5,0)</f>
        <v>0.7435383458336956</v>
      </c>
      <c r="P4" s="14">
        <f>EXP(-1.0587+0.8836*LN(O4)+0.284)</f>
        <v>0.35467920260702018</v>
      </c>
      <c r="Q4" s="22">
        <f t="shared" ref="Q4:Q34" si="2">(O4+P4)*0.475*44/12</f>
        <v>1.9127288968675797</v>
      </c>
      <c r="R4" s="62">
        <f t="shared" si="0"/>
        <v>169.72516284979142</v>
      </c>
      <c r="S4" s="62">
        <f ca="1">AVERAGE(OFFSET($R$3,0,0,'Données projet'!$E$9+1,1))-AVERAGE(OFFSET($H$3,0,0,'Données projet'!$E$9+1,1))</f>
        <v>111.86200383134531</v>
      </c>
      <c r="T4" s="62">
        <f>$T$3</f>
        <v>340.05051743172714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2.72</v>
      </c>
      <c r="AI4" s="14">
        <f>IF('Données projet'!$A$62&gt;35,AI3+AH4-AQ3,IF(A4&lt;'Données projet'!$A$62,$AF$205^A4,IF(A4='Données projet'!$A$62,'Données projet'!$B$62,AI3+AH4-AQ3)))</f>
        <v>1.59264882574722</v>
      </c>
      <c r="AJ4" s="14">
        <f>AI4*VLOOKUP('Données projet'!$B$10,Paramètres!$A$1:$I$89,3,0)*VLOOKUP('Données projet'!$B$10,Paramètres!$A$1:$I$89,5,0)</f>
        <v>0.70063807142271706</v>
      </c>
      <c r="AK4" s="14">
        <f>EXP(-1.0587+0.8836*LN(AJ4)+0.284)</f>
        <v>0.33653506883253809</v>
      </c>
      <c r="AL4" s="22">
        <f t="shared" ref="AL4:AL67" si="4">(AJ4+AK4)*0.475*44/12</f>
        <v>1.806409885944569</v>
      </c>
      <c r="AM4" s="62">
        <f t="shared" ref="AM4:AM67" si="5">AL4+(AD4+AE4)*44/12</f>
        <v>169.6188438388684</v>
      </c>
      <c r="AN4" s="62">
        <f ca="1">AVERAGE(OFFSET($AM$3,0,0,'Données projet'!$E$10+1,1))-AVERAGE(OFFSET($H$3,0,0,'Données projet'!$E$10+1,1))</f>
        <v>121.61365285413893</v>
      </c>
      <c r="AO4" s="62">
        <f>$AO$3</f>
        <v>312.41386522343055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2.04</v>
      </c>
      <c r="BD4" s="13">
        <f>IF('Données projet'!$A$88&gt;35,BD3+BC4-BL3,IF(A4&lt;'Données projet'!$A$88,$BA$205^A4,IF(A4='Données projet'!$A$88,'Données projet'!$B$88,BD3+BC4-BL3)))</f>
        <v>1.4620464563349369</v>
      </c>
      <c r="BE4" s="14">
        <f>BD4*VLOOKUP('Données projet'!$B$11,Paramètres!$A$1:$I$89,3,0)*VLOOKUP('Données projet'!$B$11,Paramètres!$A$1:$I$89,5,0)</f>
        <v>0.69564170392416302</v>
      </c>
      <c r="BF4" s="14">
        <f>EXP(-1.0587+0.8836*LN(BE4)+0.284)</f>
        <v>0.33441364537992763</v>
      </c>
      <c r="BG4" s="22">
        <f t="shared" ref="BG4:BG67" si="7">(BE4+BF4)*0.475*44/12</f>
        <v>1.7940130667046246</v>
      </c>
      <c r="BH4" s="62">
        <f t="shared" ref="BH4:BH67" si="8">BG4+(AY4+AZ4)*44/12</f>
        <v>169.60644701962846</v>
      </c>
      <c r="BI4" s="62">
        <f ca="1">AVERAGE(OFFSET($BH$3,0,0,'Données projet'!$E$11+1,1))-AVERAGE(OFFSET($H$3,0,0,'Données projet'!$E$11+1,1))</f>
        <v>107.06040661590498</v>
      </c>
      <c r="BJ4" s="62">
        <f>$BJ$3</f>
        <v>328.7614204768164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0.40800000000000003</v>
      </c>
      <c r="BY4" s="13">
        <f>IF('Données projet'!$A$114&gt;35,BY3+BX4-CG3,IF(A4&lt;'Données projet'!$A$114,$BV$205^A4,IF(A4='Données projet'!$A$114,'Données projet'!$B$114,BY3+BX4-CG3)))</f>
        <v>1.153256825086818</v>
      </c>
      <c r="BZ4" s="14">
        <f>BY4*VLOOKUP('Données projet'!$B$12,Paramètres!$A$1:$I$89,3,0)*VLOOKUP('Données projet'!$B$12,Paramètres!$A$1:$I$89,5,0)</f>
        <v>0.50734074249219296</v>
      </c>
      <c r="CA4" s="14">
        <f>EXP(-1.0587+0.8836*LN(BZ4)+0.284)</f>
        <v>0.25302003721389649</v>
      </c>
      <c r="CB4" s="22">
        <f t="shared" ref="CB4:CB67" si="10">(BZ4+CA4)*0.475*44/12</f>
        <v>1.3242950246547722</v>
      </c>
      <c r="CC4" s="62">
        <f t="shared" ref="CC4:CC67" si="11">CB4+(BT4+BU4)*44/12</f>
        <v>169.1367289775786</v>
      </c>
      <c r="CD4" s="62">
        <f ca="1">AVERAGE(OFFSET($CC$3,0,0,'Données projet'!$E$12+1,1))-AVERAGE(OFFSET($H$3,0,0,'Données projet'!$E$12+1,1))</f>
        <v>109.67008594169624</v>
      </c>
      <c r="CE4" s="62">
        <f>$CE$3</f>
        <v>279.65390139465558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2.04</v>
      </c>
      <c r="N5" s="14">
        <f>IF('Données projet'!$A$36&gt;35,N4+M5-V4,IF(A5&lt;'Données projet'!$A$36,$K$205^A5,IF(A5='Données projet'!$A$36,'Données projet'!$B$36,N4+M5-V4)))</f>
        <v>2.1375798404815467</v>
      </c>
      <c r="O5" s="14">
        <f>N5*VLOOKUP('Données projet'!$B$9,Paramètres!$A$1:$I$89,3,0)*VLOOKUP('Données projet'!$B$9,Paramètres!$A$1:$I$89,5,0)</f>
        <v>1.0870876036752954</v>
      </c>
      <c r="P5" s="14">
        <f t="shared" ref="P5:P68" si="33">EXP(-1.0587+0.8836*LN(O5)+0.284)</f>
        <v>0.49612991622206787</v>
      </c>
      <c r="Q5" s="22">
        <f t="shared" si="2"/>
        <v>2.7574371804879072</v>
      </c>
      <c r="R5" s="62">
        <f t="shared" si="0"/>
        <v>173.35471846798873</v>
      </c>
      <c r="S5" s="62">
        <f ca="1">AVERAGE(OFFSET($R$3,0,0,'Données projet'!$E$9+1,1))-AVERAGE(OFFSET($H$3,0,0,'Données projet'!$E$9+1,1))</f>
        <v>111.86200383134531</v>
      </c>
      <c r="T5" s="62">
        <f t="shared" ref="T5:T68" si="34">$T$3</f>
        <v>340.05051743172714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2.72</v>
      </c>
      <c r="AI5" s="14">
        <f>IF('Données projet'!$A$62&gt;35,AI4+AH5-AQ4,IF(A5&lt;'Données projet'!$A$62,$AF$205^A5,IF(A5='Données projet'!$A$62,'Données projet'!$B$62,AI4+AH5-AQ4)))</f>
        <v>2.5365302821539988</v>
      </c>
      <c r="AJ5" s="14">
        <f>AI5*VLOOKUP('Données projet'!$B$10,Paramètres!$A$1:$I$89,3,0)*VLOOKUP('Données projet'!$B$10,Paramètres!$A$1:$I$89,5,0)</f>
        <v>1.115870401725187</v>
      </c>
      <c r="AK5" s="14">
        <f t="shared" ref="AK5:AK68" si="35">EXP(-1.0587+0.8836*LN(AJ5)+0.284)</f>
        <v>0.50771919356411988</v>
      </c>
      <c r="AL5" s="22">
        <f t="shared" si="4"/>
        <v>2.8277518784622093</v>
      </c>
      <c r="AM5" s="62">
        <f t="shared" si="5"/>
        <v>173.42503316596304</v>
      </c>
      <c r="AN5" s="62">
        <f ca="1">AVERAGE(OFFSET($AM$3,0,0,'Données projet'!$E$10+1,1))-AVERAGE(OFFSET($H$3,0,0,'Données projet'!$E$10+1,1))</f>
        <v>121.61365285413893</v>
      </c>
      <c r="AO5" s="62">
        <f t="shared" ref="AO5:AO68" si="36">$AO$3</f>
        <v>312.41386522343055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2.04</v>
      </c>
      <c r="BD5" s="13">
        <f>IF('Données projet'!$A$88&gt;35,BD4+BC5-BL4,IF(A5&lt;'Données projet'!$A$88,$BA$205^A5,IF(A5='Données projet'!$A$88,'Données projet'!$B$88,BD4+BC5-BL4)))</f>
        <v>2.1375798404815467</v>
      </c>
      <c r="BE5" s="14">
        <f>BD5*VLOOKUP('Données projet'!$B$11,Paramètres!$A$1:$I$89,3,0)*VLOOKUP('Données projet'!$B$11,Paramètres!$A$1:$I$89,5,0)</f>
        <v>1.0170604881011198</v>
      </c>
      <c r="BF5" s="14">
        <f t="shared" ref="BF5:BF68" si="37">EXP(-1.0587+0.8836*LN(BE5)+0.284)</f>
        <v>0.46778218921871434</v>
      </c>
      <c r="BG5" s="22">
        <f t="shared" si="7"/>
        <v>2.5861009963320445</v>
      </c>
      <c r="BH5" s="62">
        <f t="shared" si="8"/>
        <v>173.18338228383288</v>
      </c>
      <c r="BI5" s="62">
        <f ca="1">AVERAGE(OFFSET($BH$3,0,0,'Données projet'!$E$11+1,1))-AVERAGE(OFFSET($H$3,0,0,'Données projet'!$E$11+1,1))</f>
        <v>107.06040661590498</v>
      </c>
      <c r="BJ5" s="62">
        <f t="shared" ref="BJ5:BJ68" si="38">$BJ$3</f>
        <v>328.7614204768164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0.40800000000000003</v>
      </c>
      <c r="BY5" s="13">
        <f>IF('Données projet'!$A$114&gt;35,BY4+BX5-CG4,IF(A5&lt;'Données projet'!$A$114,$BV$205^A5,IF(A5='Données projet'!$A$114,'Données projet'!$B$114,BY4+BX5-CG4)))</f>
        <v>1.3300013046093275</v>
      </c>
      <c r="BZ5" s="14">
        <f>BY5*VLOOKUP('Données projet'!$B$12,Paramètres!$A$1:$I$89,3,0)*VLOOKUP('Données projet'!$B$12,Paramètres!$A$1:$I$89,5,0)</f>
        <v>0.58509417392373531</v>
      </c>
      <c r="CA5" s="14">
        <f t="shared" ref="CA5:CA68" si="39">EXP(-1.0587+0.8836*LN(BZ5)+0.284)</f>
        <v>0.2869939611100128</v>
      </c>
      <c r="CB5" s="22">
        <f t="shared" si="10"/>
        <v>1.5188868351837781</v>
      </c>
      <c r="CC5" s="62">
        <f t="shared" si="11"/>
        <v>172.1161681226846</v>
      </c>
      <c r="CD5" s="62">
        <f ca="1">AVERAGE(OFFSET($CC$3,0,0,'Données projet'!$E$12+1,1))-AVERAGE(OFFSET($H$3,0,0,'Données projet'!$E$12+1,1))</f>
        <v>109.67008594169624</v>
      </c>
      <c r="CE5" s="62">
        <f t="shared" ref="CE5:CE68" si="40">$CE$3</f>
        <v>279.65390139465558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2.04</v>
      </c>
      <c r="N6" s="14">
        <f>IF('Données projet'!$A$36&gt;35,N5+M6-V5,IF(A6&lt;'Données projet'!$A$36,$K$205^A6,IF(A6='Données projet'!$A$36,'Données projet'!$B$36,N5+M6-V5)))</f>
        <v>3.125241030909045</v>
      </c>
      <c r="O6" s="14">
        <f>N6*VLOOKUP('Données projet'!$B$9,Paramètres!$A$1:$I$89,3,0)*VLOOKUP('Données projet'!$B$9,Paramètres!$A$1:$I$89,5,0)</f>
        <v>1.589372578679104</v>
      </c>
      <c r="P6" s="14">
        <f t="shared" si="33"/>
        <v>0.69399302795670648</v>
      </c>
      <c r="Q6" s="22">
        <f t="shared" si="2"/>
        <v>3.9768617648907032</v>
      </c>
      <c r="R6" s="62">
        <f t="shared" si="0"/>
        <v>177.3318823347756</v>
      </c>
      <c r="S6" s="62">
        <f ca="1">AVERAGE(OFFSET($R$3,0,0,'Données projet'!$E$9+1,1))-AVERAGE(OFFSET($H$3,0,0,'Données projet'!$E$9+1,1))</f>
        <v>111.86200383134531</v>
      </c>
      <c r="T6" s="62">
        <f t="shared" si="34"/>
        <v>340.05051743172714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2.72</v>
      </c>
      <c r="AI6" s="14">
        <f>IF('Données projet'!$A$62&gt;35,AI5+AH6-AQ5,IF(A6&lt;'Données projet'!$A$62,$AF$205^A6,IF(A6='Données projet'!$A$62,'Données projet'!$B$62,AI5+AH6-AQ5)))</f>
        <v>4.0398019753448304</v>
      </c>
      <c r="AJ6" s="14">
        <f>AI6*VLOOKUP('Données projet'!$B$10,Paramètres!$A$1:$I$89,3,0)*VLOOKUP('Données projet'!$B$10,Paramètres!$A$1:$I$89,5,0)</f>
        <v>1.7771896849936977</v>
      </c>
      <c r="AK6" s="14">
        <f t="shared" si="35"/>
        <v>0.76597895252833992</v>
      </c>
      <c r="AL6" s="22">
        <f t="shared" si="4"/>
        <v>4.4293520436842151</v>
      </c>
      <c r="AM6" s="62">
        <f t="shared" si="5"/>
        <v>177.7843726135691</v>
      </c>
      <c r="AN6" s="62">
        <f ca="1">AVERAGE(OFFSET($AM$3,0,0,'Données projet'!$E$10+1,1))-AVERAGE(OFFSET($H$3,0,0,'Données projet'!$E$10+1,1))</f>
        <v>121.61365285413893</v>
      </c>
      <c r="AO6" s="62">
        <f t="shared" si="36"/>
        <v>312.41386522343055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2.04</v>
      </c>
      <c r="BD6" s="13">
        <f>IF('Données projet'!$A$88&gt;35,BD5+BC6-BL5,IF(A6&lt;'Données projet'!$A$88,$BA$205^A6,IF(A6='Données projet'!$A$88,'Données projet'!$B$88,BD5+BC6-BL5)))</f>
        <v>3.125241030909045</v>
      </c>
      <c r="BE6" s="14">
        <f>BD6*VLOOKUP('Données projet'!$B$11,Paramètres!$A$1:$I$89,3,0)*VLOOKUP('Données projet'!$B$11,Paramètres!$A$1:$I$89,5,0)</f>
        <v>1.4869896825065236</v>
      </c>
      <c r="BF6" s="14">
        <f t="shared" si="37"/>
        <v>0.65433985596386557</v>
      </c>
      <c r="BG6" s="22">
        <f t="shared" si="7"/>
        <v>3.7294822795025944</v>
      </c>
      <c r="BH6" s="62">
        <f t="shared" si="8"/>
        <v>177.08450284938749</v>
      </c>
      <c r="BI6" s="62">
        <f ca="1">AVERAGE(OFFSET($BH$3,0,0,'Données projet'!$E$11+1,1))-AVERAGE(OFFSET($H$3,0,0,'Données projet'!$E$11+1,1))</f>
        <v>107.06040661590498</v>
      </c>
      <c r="BJ6" s="62">
        <f t="shared" si="38"/>
        <v>328.7614204768164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0.40800000000000003</v>
      </c>
      <c r="BY6" s="13">
        <f>IF('Données projet'!$A$114&gt;35,BY5+BX6-CG5,IF(A6&lt;'Données projet'!$A$114,$BV$205^A6,IF(A6='Données projet'!$A$114,'Données projet'!$B$114,BY5+BX6-CG5)))</f>
        <v>1.5338330819150789</v>
      </c>
      <c r="BZ6" s="14">
        <f>BY6*VLOOKUP('Données projet'!$B$12,Paramètres!$A$1:$I$89,3,0)*VLOOKUP('Données projet'!$B$12,Paramètres!$A$1:$I$89,5,0)</f>
        <v>0.67476384939608147</v>
      </c>
      <c r="CA6" s="14">
        <f t="shared" si="39"/>
        <v>0.32552968776929658</v>
      </c>
      <c r="CB6" s="22">
        <f t="shared" si="10"/>
        <v>1.7421779105630335</v>
      </c>
      <c r="CC6" s="62">
        <f t="shared" si="11"/>
        <v>175.09719848044793</v>
      </c>
      <c r="CD6" s="62">
        <f ca="1">AVERAGE(OFFSET($CC$3,0,0,'Données projet'!$E$12+1,1))-AVERAGE(OFFSET($H$3,0,0,'Données projet'!$E$12+1,1))</f>
        <v>109.67008594169624</v>
      </c>
      <c r="CE6" s="62">
        <f t="shared" si="40"/>
        <v>279.65390139465558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2.04</v>
      </c>
      <c r="N7" s="14">
        <f>IF('Données projet'!$A$36&gt;35,N6+M7-V6,IF(A7&lt;'Données projet'!$A$36,$K$205^A7,IF(A7='Données projet'!$A$36,'Données projet'!$B$36,N6+M7-V6)))</f>
        <v>4.5692475744331142</v>
      </c>
      <c r="O7" s="14">
        <f>N7*VLOOKUP('Données projet'!$B$9,Paramètres!$A$1:$I$89,3,0)*VLOOKUP('Données projet'!$B$9,Paramètres!$A$1:$I$89,5,0)</f>
        <v>2.3237365464537048</v>
      </c>
      <c r="P7" s="14">
        <f t="shared" si="33"/>
        <v>0.97076654139304486</v>
      </c>
      <c r="Q7" s="22">
        <f t="shared" si="2"/>
        <v>5.7379262113330887</v>
      </c>
      <c r="R7" s="62">
        <f t="shared" si="0"/>
        <v>181.82404827551002</v>
      </c>
      <c r="S7" s="62">
        <f ca="1">AVERAGE(OFFSET($R$3,0,0,'Données projet'!$E$9+1,1))-AVERAGE(OFFSET($H$3,0,0,'Données projet'!$E$9+1,1))</f>
        <v>111.86200383134531</v>
      </c>
      <c r="T7" s="62">
        <f t="shared" si="34"/>
        <v>340.05051743172714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2.72</v>
      </c>
      <c r="AI7" s="14">
        <f>IF('Données projet'!$A$62&gt;35,AI6+AH7-AQ6,IF(A7&lt;'Données projet'!$A$62,$AF$205^A7,IF(A7='Données projet'!$A$62,'Données projet'!$B$62,AI6+AH7-AQ6)))</f>
        <v>6.4339858722842447</v>
      </c>
      <c r="AJ7" s="14">
        <f>AI7*VLOOKUP('Données projet'!$B$10,Paramètres!$A$1:$I$89,3,0)*VLOOKUP('Données projet'!$B$10,Paramètres!$A$1:$I$89,5,0)</f>
        <v>2.8304390649352849</v>
      </c>
      <c r="AK7" s="14">
        <f t="shared" si="35"/>
        <v>1.1556068061908229</v>
      </c>
      <c r="AL7" s="22">
        <f t="shared" si="4"/>
        <v>6.9423632255446384</v>
      </c>
      <c r="AM7" s="62">
        <f t="shared" si="5"/>
        <v>183.02848528972157</v>
      </c>
      <c r="AN7" s="62">
        <f ca="1">AVERAGE(OFFSET($AM$3,0,0,'Données projet'!$E$10+1,1))-AVERAGE(OFFSET($H$3,0,0,'Données projet'!$E$10+1,1))</f>
        <v>121.61365285413893</v>
      </c>
      <c r="AO7" s="62">
        <f t="shared" si="36"/>
        <v>312.41386522343055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2.04</v>
      </c>
      <c r="BD7" s="13">
        <f>IF('Données projet'!$A$88&gt;35,BD6+BC7-BL6,IF(A7&lt;'Données projet'!$A$88,$BA$205^A7,IF(A7='Données projet'!$A$88,'Données projet'!$B$88,BD6+BC7-BL6)))</f>
        <v>4.5692475744331142</v>
      </c>
      <c r="BE7" s="14">
        <f>BD7*VLOOKUP('Données projet'!$B$11,Paramètres!$A$1:$I$89,3,0)*VLOOKUP('Données projet'!$B$11,Paramètres!$A$1:$I$89,5,0)</f>
        <v>2.1740479959152759</v>
      </c>
      <c r="BF7" s="14">
        <f t="shared" si="37"/>
        <v>0.91529916480557427</v>
      </c>
      <c r="BG7" s="22">
        <f t="shared" si="7"/>
        <v>5.380612971588814</v>
      </c>
      <c r="BH7" s="62">
        <f t="shared" si="8"/>
        <v>181.46673503576577</v>
      </c>
      <c r="BI7" s="62">
        <f ca="1">AVERAGE(OFFSET($BH$3,0,0,'Données projet'!$E$11+1,1))-AVERAGE(OFFSET($H$3,0,0,'Données projet'!$E$11+1,1))</f>
        <v>107.06040661590498</v>
      </c>
      <c r="BJ7" s="62">
        <f t="shared" si="38"/>
        <v>328.7614204768164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0.40800000000000003</v>
      </c>
      <c r="BY7" s="13">
        <f>IF('Données projet'!$A$114&gt;35,BY6+BX7-CG6,IF(A7&lt;'Données projet'!$A$114,$BV$205^A7,IF(A7='Données projet'!$A$114,'Données projet'!$B$114,BY6+BX7-CG6)))</f>
        <v>1.7689034702625133</v>
      </c>
      <c r="BZ7" s="14">
        <f>BY7*VLOOKUP('Données projet'!$B$12,Paramètres!$A$1:$I$89,3,0)*VLOOKUP('Données projet'!$B$12,Paramètres!$A$1:$I$89,5,0)</f>
        <v>0.77817601463788477</v>
      </c>
      <c r="CA7" s="14">
        <f t="shared" si="39"/>
        <v>0.36923974709891072</v>
      </c>
      <c r="CB7" s="22">
        <f t="shared" si="10"/>
        <v>1.9984157850249185</v>
      </c>
      <c r="CC7" s="62">
        <f t="shared" si="11"/>
        <v>178.08453784920187</v>
      </c>
      <c r="CD7" s="62">
        <f ca="1">AVERAGE(OFFSET($CC$3,0,0,'Données projet'!$E$12+1,1))-AVERAGE(OFFSET($H$3,0,0,'Données projet'!$E$12+1,1))</f>
        <v>109.67008594169624</v>
      </c>
      <c r="CE7" s="62">
        <f t="shared" si="40"/>
        <v>279.65390139465558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2.04</v>
      </c>
      <c r="N8" s="14">
        <f>IF('Données projet'!$A$36&gt;35,N7+M8-V7,IF(A8&lt;'Données projet'!$A$36,$K$205^A8,IF(A8='Données projet'!$A$36,'Données projet'!$B$36,N7+M8-V7)))</f>
        <v>6.6804522243169409</v>
      </c>
      <c r="O8" s="14">
        <f>N8*VLOOKUP('Données projet'!$B$9,Paramètres!$A$1:$I$89,3,0)*VLOOKUP('Données projet'!$B$9,Paramètres!$A$1:$I$89,5,0)</f>
        <v>3.397410783198624</v>
      </c>
      <c r="P8" s="14">
        <f t="shared" si="33"/>
        <v>1.3579209587491756</v>
      </c>
      <c r="Q8" s="22">
        <f t="shared" si="2"/>
        <v>8.2822027838924175</v>
      </c>
      <c r="R8" s="62">
        <f t="shared" si="0"/>
        <v>187.07325066033977</v>
      </c>
      <c r="S8" s="62">
        <f ca="1">AVERAGE(OFFSET($R$3,0,0,'Données projet'!$E$9+1,1))-AVERAGE(OFFSET($H$3,0,0,'Données projet'!$E$9+1,1))</f>
        <v>111.86200383134531</v>
      </c>
      <c r="T8" s="62">
        <f t="shared" si="34"/>
        <v>340.05051743172714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2.72</v>
      </c>
      <c r="AI8" s="14">
        <f>IF('Données projet'!$A$62&gt;35,AI7+AH8-AQ7,IF(A8&lt;'Données projet'!$A$62,$AF$205^A8,IF(A8='Données projet'!$A$62,'Données projet'!$B$62,AI7+AH8-AQ7)))</f>
        <v>10.247080044367705</v>
      </c>
      <c r="AJ8" s="14">
        <f>AI8*VLOOKUP('Données projet'!$B$10,Paramètres!$A$1:$I$89,3,0)*VLOOKUP('Données projet'!$B$10,Paramètres!$A$1:$I$89,5,0)</f>
        <v>4.5078954531182402</v>
      </c>
      <c r="AK8" s="14">
        <f t="shared" si="35"/>
        <v>1.7434253070617443</v>
      </c>
      <c r="AL8" s="22">
        <f t="shared" si="4"/>
        <v>10.887716990646807</v>
      </c>
      <c r="AM8" s="62">
        <f t="shared" si="5"/>
        <v>189.67876486709415</v>
      </c>
      <c r="AN8" s="62">
        <f ca="1">AVERAGE(OFFSET($AM$3,0,0,'Données projet'!$E$10+1,1))-AVERAGE(OFFSET($H$3,0,0,'Données projet'!$E$10+1,1))</f>
        <v>121.61365285413893</v>
      </c>
      <c r="AO8" s="62">
        <f t="shared" si="36"/>
        <v>312.41386522343055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2.04</v>
      </c>
      <c r="BD8" s="13">
        <f>IF('Données projet'!$A$88&gt;35,BD7+BC8-BL7,IF(A8&lt;'Données projet'!$A$88,$BA$205^A8,IF(A8='Données projet'!$A$88,'Données projet'!$B$88,BD7+BC8-BL7)))</f>
        <v>6.6804522243169409</v>
      </c>
      <c r="BE8" s="14">
        <f>BD8*VLOOKUP('Données projet'!$B$11,Paramètres!$A$1:$I$89,3,0)*VLOOKUP('Données projet'!$B$11,Paramètres!$A$1:$I$89,5,0)</f>
        <v>3.1785591683300005</v>
      </c>
      <c r="BF8" s="14">
        <f t="shared" si="37"/>
        <v>1.2803324655498989</v>
      </c>
      <c r="BG8" s="22">
        <f t="shared" si="7"/>
        <v>7.765902929007491</v>
      </c>
      <c r="BH8" s="62">
        <f t="shared" si="8"/>
        <v>186.55695080545485</v>
      </c>
      <c r="BI8" s="62">
        <f ca="1">AVERAGE(OFFSET($BH$3,0,0,'Données projet'!$E$11+1,1))-AVERAGE(OFFSET($H$3,0,0,'Données projet'!$E$11+1,1))</f>
        <v>107.06040661590498</v>
      </c>
      <c r="BJ8" s="62">
        <f t="shared" si="38"/>
        <v>328.7614204768164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>
        <f>VLOOKUP(A8,'Données projet'!$A$113:$I$133,2,0)</f>
        <v>2.04</v>
      </c>
      <c r="BW8" s="13">
        <f>VLOOKUP(A8,'Données projet'!$A$113:$I$133,9,0)</f>
        <v>0.40800000000000003</v>
      </c>
      <c r="BX8" s="13">
        <f t="array" ref="BX8">INDEX(BW:BW,MIN(IF(ISNUMBER(BW8:BW204),ROW(BW8:BW204),"")))</f>
        <v>0.40800000000000003</v>
      </c>
      <c r="BY8" s="13">
        <f>IF('Données projet'!$A$114&gt;35,BY7+BX8-CG7,IF(A8&lt;'Données projet'!$A$114,$BV$205^A8,IF(A8='Données projet'!$A$114,'Données projet'!$B$114,BY7+BX8-CG7)))</f>
        <v>2.04</v>
      </c>
      <c r="BZ8" s="14">
        <f>BY8*VLOOKUP('Données projet'!$B$12,Paramètres!$A$1:$I$89,3,0)*VLOOKUP('Données projet'!$B$12,Paramètres!$A$1:$I$89,5,0)</f>
        <v>0.89743679999999992</v>
      </c>
      <c r="CA8" s="14">
        <f t="shared" si="39"/>
        <v>0.4188189156323292</v>
      </c>
      <c r="CB8" s="22">
        <f t="shared" si="10"/>
        <v>2.2924787047263067</v>
      </c>
      <c r="CC8" s="62">
        <f t="shared" si="11"/>
        <v>181.08352658117366</v>
      </c>
      <c r="CD8" s="62">
        <f ca="1">AVERAGE(OFFSET($CC$3,0,0,'Données projet'!$E$12+1,1))-AVERAGE(OFFSET($H$3,0,0,'Données projet'!$E$12+1,1))</f>
        <v>109.67008594169624</v>
      </c>
      <c r="CE8" s="62">
        <f t="shared" si="40"/>
        <v>279.65390139465558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2.04</v>
      </c>
      <c r="N9" s="14">
        <f>IF('Données projet'!$A$36&gt;35,N8+M9-V8,IF(A9&lt;'Données projet'!$A$36,$K$205^A9,IF(A9='Données projet'!$A$36,'Données projet'!$B$36,N8+M9-V8)))</f>
        <v>9.7671315012774311</v>
      </c>
      <c r="O9" s="14">
        <f>N9*VLOOKUP('Données projet'!$B$9,Paramètres!$A$1:$I$89,3,0)*VLOOKUP('Données projet'!$B$9,Paramètres!$A$1:$I$89,5,0)</f>
        <v>4.9671723962896506</v>
      </c>
      <c r="P9" s="14">
        <f t="shared" si="33"/>
        <v>1.8994776309082748</v>
      </c>
      <c r="Q9" s="22">
        <f t="shared" si="2"/>
        <v>11.959415464036384</v>
      </c>
      <c r="R9" s="62">
        <f t="shared" si="0"/>
        <v>193.42966756029537</v>
      </c>
      <c r="S9" s="62">
        <f ca="1">AVERAGE(OFFSET($R$3,0,0,'Données projet'!$E$9+1,1))-AVERAGE(OFFSET($H$3,0,0,'Données projet'!$E$9+1,1))</f>
        <v>111.86200383134531</v>
      </c>
      <c r="T9" s="62">
        <f t="shared" si="34"/>
        <v>340.05051743172714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>
        <f>VLOOKUP(A9,'Données projet'!$A$61:$I$81,2,0)</f>
        <v>16.32</v>
      </c>
      <c r="AG9" s="13">
        <f>VLOOKUP(A9,'Données projet'!$A$61:$I$81,9,0)</f>
        <v>2.72</v>
      </c>
      <c r="AH9" s="13">
        <f t="array" ref="AH9">INDEX(AG:AG,MIN(IF(ISNUMBER(AG9:AG205),ROW(AG9:AG205),"")))</f>
        <v>2.72</v>
      </c>
      <c r="AI9" s="14">
        <f>IF('Données projet'!$A$62&gt;35,AI8+AH9-AQ8,IF(A9&lt;'Données projet'!$A$62,$AF$205^A9,IF(A9='Données projet'!$A$62,'Données projet'!$B$62,AI8+AH9-AQ8)))</f>
        <v>16.32</v>
      </c>
      <c r="AJ9" s="14">
        <f>AI9*VLOOKUP('Données projet'!$B$10,Paramètres!$A$1:$I$89,3,0)*VLOOKUP('Données projet'!$B$10,Paramètres!$A$1:$I$89,5,0)</f>
        <v>7.1794943999999994</v>
      </c>
      <c r="AK9" s="14">
        <f t="shared" si="35"/>
        <v>2.6302474033727923</v>
      </c>
      <c r="AL9" s="22">
        <f t="shared" si="4"/>
        <v>17.085300307540944</v>
      </c>
      <c r="AM9" s="62">
        <f t="shared" si="5"/>
        <v>198.55555240379991</v>
      </c>
      <c r="AN9" s="62">
        <f ca="1">AVERAGE(OFFSET($AM$3,0,0,'Données projet'!$E$10+1,1))-AVERAGE(OFFSET($H$3,0,0,'Données projet'!$E$10+1,1))</f>
        <v>121.61365285413893</v>
      </c>
      <c r="AO9" s="62">
        <f t="shared" si="36"/>
        <v>312.41386522343055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2.04</v>
      </c>
      <c r="BD9" s="13">
        <f>IF('Données projet'!$A$88&gt;35,BD8+BC9-BL8,IF(A9&lt;'Données projet'!$A$88,$BA$205^A9,IF(A9='Données projet'!$A$88,'Données projet'!$B$88,BD8+BC9-BL8)))</f>
        <v>9.7671315012774311</v>
      </c>
      <c r="BE9" s="14">
        <f>BD9*VLOOKUP('Données projet'!$B$11,Paramètres!$A$1:$I$89,3,0)*VLOOKUP('Données projet'!$B$11,Paramètres!$A$1:$I$89,5,0)</f>
        <v>4.6472011683078023</v>
      </c>
      <c r="BF9" s="14">
        <f t="shared" si="37"/>
        <v>1.7909458299235852</v>
      </c>
      <c r="BG9" s="22">
        <f t="shared" si="7"/>
        <v>11.213106021919666</v>
      </c>
      <c r="BH9" s="62">
        <f t="shared" si="8"/>
        <v>192.68335811817863</v>
      </c>
      <c r="BI9" s="62">
        <f ca="1">AVERAGE(OFFSET($BH$3,0,0,'Données projet'!$E$11+1,1))-AVERAGE(OFFSET($H$3,0,0,'Données projet'!$E$11+1,1))</f>
        <v>107.06040661590498</v>
      </c>
      <c r="BJ9" s="62">
        <f t="shared" si="38"/>
        <v>328.7614204768164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>
        <f>VLOOKUP(A9,'Données projet'!$A$113:$I$133,2,0)</f>
        <v>22.44</v>
      </c>
      <c r="BW9" s="13">
        <f>VLOOKUP(A9,'Données projet'!$A$113:$I$133,9,0)</f>
        <v>20.400000000000002</v>
      </c>
      <c r="BX9" s="13">
        <f t="array" ref="BX9">INDEX(BW:BW,MIN(IF(ISNUMBER(BW9:BW205),ROW(BW9:BW205),"")))</f>
        <v>20.400000000000002</v>
      </c>
      <c r="BY9" s="13">
        <f>IF('Données projet'!$A$114&gt;35,BY8+BX9-CG8,IF(A9&lt;'Données projet'!$A$114,$BV$205^A9,IF(A9='Données projet'!$A$114,'Données projet'!$B$114,BY8+BX9-CG8)))</f>
        <v>22.44</v>
      </c>
      <c r="BZ9" s="14">
        <f>BY9*VLOOKUP('Données projet'!$B$12,Paramètres!$A$1:$I$89,3,0)*VLOOKUP('Données projet'!$B$12,Paramètres!$A$1:$I$89,5,0)</f>
        <v>9.8718047999999996</v>
      </c>
      <c r="CA9" s="14">
        <f t="shared" si="39"/>
        <v>3.4849846105971767</v>
      </c>
      <c r="CB9" s="22">
        <f t="shared" si="10"/>
        <v>23.263074890123416</v>
      </c>
      <c r="CC9" s="62">
        <f t="shared" si="11"/>
        <v>204.73332698638239</v>
      </c>
      <c r="CD9" s="62">
        <f ca="1">AVERAGE(OFFSET($CC$3,0,0,'Données projet'!$E$12+1,1))-AVERAGE(OFFSET($H$3,0,0,'Données projet'!$E$12+1,1))</f>
        <v>109.67008594169624</v>
      </c>
      <c r="CE9" s="62">
        <f t="shared" si="40"/>
        <v>279.65390139465558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>
        <f>VLOOKUP(A10,'Données projet'!$A$35:$I$55,2,0)</f>
        <v>14.28</v>
      </c>
      <c r="L10" s="13">
        <f>VLOOKUP(A10,'Données projet'!$A$35:$I$55,9,0)</f>
        <v>2.04</v>
      </c>
      <c r="M10" s="13">
        <f t="array" ref="M10">INDEX(L:L,MIN(IF(ISNUMBER(L10:L206),ROW(L10:L206),"")))</f>
        <v>2.04</v>
      </c>
      <c r="N10" s="14">
        <f>IF('Données projet'!$A$36&gt;35,N9+M10-V9,IF(A10&lt;'Données projet'!$A$36,$K$205^A10,IF(A10='Données projet'!$A$36,'Données projet'!$B$36,N9+M10-V9)))</f>
        <v>14.28</v>
      </c>
      <c r="O10" s="14">
        <f>N10*VLOOKUP('Données projet'!$B$9,Paramètres!$A$1:$I$89,3,0)*VLOOKUP('Données projet'!$B$9,Paramètres!$A$1:$I$89,5,0)</f>
        <v>7.262236800000001</v>
      </c>
      <c r="P10" s="14">
        <f t="shared" si="33"/>
        <v>2.6570142003289874</v>
      </c>
      <c r="Q10" s="22">
        <f t="shared" si="2"/>
        <v>17.276028825572983</v>
      </c>
      <c r="R10" s="62">
        <f t="shared" si="0"/>
        <v>201.40020976130921</v>
      </c>
      <c r="S10" s="62">
        <f ca="1">AVERAGE(OFFSET($R$3,0,0,'Données projet'!$E$9+1,1))-AVERAGE(OFFSET($H$3,0,0,'Données projet'!$E$9+1,1))</f>
        <v>111.86200383134531</v>
      </c>
      <c r="T10" s="62">
        <f t="shared" si="34"/>
        <v>340.05051743172714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>
        <f>VLOOKUP(A10,'Données projet'!$A$61:$I$81,2,0)</f>
        <v>42.84</v>
      </c>
      <c r="AG10" s="13">
        <f>VLOOKUP(A10,'Données projet'!$A$61:$I$81,9,0)</f>
        <v>26.520000000000003</v>
      </c>
      <c r="AH10" s="13">
        <f t="array" ref="AH10">INDEX(AG:AG,MIN(IF(ISNUMBER(AG10:AG206),ROW(AG10:AG206),"")))</f>
        <v>26.520000000000003</v>
      </c>
      <c r="AI10" s="14">
        <f>IF('Données projet'!$A$62&gt;35,AI9+AH10-AQ9,IF(A10&lt;'Données projet'!$A$62,$AF$205^A10,IF(A10='Données projet'!$A$62,'Données projet'!$B$62,AI9+AH10-AQ9)))</f>
        <v>42.84</v>
      </c>
      <c r="AJ10" s="14">
        <f>AI10*VLOOKUP('Données projet'!$B$10,Paramètres!$A$1:$I$89,3,0)*VLOOKUP('Données projet'!$B$10,Paramètres!$A$1:$I$89,5,0)</f>
        <v>18.846172800000002</v>
      </c>
      <c r="AK10" s="14">
        <f t="shared" si="35"/>
        <v>6.1707685418191351</v>
      </c>
      <c r="AL10" s="22">
        <f t="shared" si="4"/>
        <v>43.571172837001662</v>
      </c>
      <c r="AM10" s="62">
        <f t="shared" si="5"/>
        <v>227.69535377273789</v>
      </c>
      <c r="AN10" s="62">
        <f ca="1">AVERAGE(OFFSET($AM$3,0,0,'Données projet'!$E$10+1,1))-AVERAGE(OFFSET($H$3,0,0,'Données projet'!$E$10+1,1))</f>
        <v>121.61365285413893</v>
      </c>
      <c r="AO10" s="62">
        <f t="shared" si="36"/>
        <v>312.41386522343055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>
        <f>VLOOKUP(A10,'Données projet'!$A$87:$I$107,2,0)</f>
        <v>14.28</v>
      </c>
      <c r="BB10" s="13">
        <f>VLOOKUP(A10,'Données projet'!$A$87:$I$107,9,0)</f>
        <v>2.04</v>
      </c>
      <c r="BC10" s="13">
        <f t="array" ref="BC10">INDEX(BB:BB,MIN(IF(ISNUMBER(BB10:BB206),ROW(BB10:BB206),"")))</f>
        <v>2.04</v>
      </c>
      <c r="BD10" s="13">
        <f>IF('Données projet'!$A$88&gt;35,BD9+BC10-BL9,IF(A10&lt;'Données projet'!$A$88,$BA$205^A10,IF(A10='Données projet'!$A$88,'Données projet'!$B$88,BD9+BC10-BL9)))</f>
        <v>14.28</v>
      </c>
      <c r="BE10" s="14">
        <f>BD10*VLOOKUP('Données projet'!$B$11,Paramètres!$A$1:$I$89,3,0)*VLOOKUP('Données projet'!$B$11,Paramètres!$A$1:$I$89,5,0)</f>
        <v>6.7944239999999994</v>
      </c>
      <c r="BF10" s="14">
        <f t="shared" si="37"/>
        <v>2.5051984949417587</v>
      </c>
      <c r="BG10" s="22">
        <f t="shared" si="7"/>
        <v>16.196842512023562</v>
      </c>
      <c r="BH10" s="62">
        <f t="shared" si="8"/>
        <v>200.32102344775979</v>
      </c>
      <c r="BI10" s="62">
        <f ca="1">AVERAGE(OFFSET($BH$3,0,0,'Données projet'!$E$11+1,1))-AVERAGE(OFFSET($H$3,0,0,'Données projet'!$E$11+1,1))</f>
        <v>107.06040661590498</v>
      </c>
      <c r="BJ10" s="62">
        <f t="shared" si="38"/>
        <v>328.7614204768164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>
        <f>VLOOKUP(A10,'Données projet'!$A$113:$I$133,2,0)</f>
        <v>44.88</v>
      </c>
      <c r="BW10" s="13">
        <f>VLOOKUP(A10,'Données projet'!$A$113:$I$133,9,0)</f>
        <v>22.44</v>
      </c>
      <c r="BX10" s="13">
        <f t="array" ref="BX10">INDEX(BW:BW,MIN(IF(ISNUMBER(BW10:BW206),ROW(BW10:BW206),"")))</f>
        <v>22.44</v>
      </c>
      <c r="BY10" s="13">
        <f>IF('Données projet'!$A$114&gt;35,BY9+BX10-CG9,IF(A10&lt;'Données projet'!$A$114,$BV$205^A10,IF(A10='Données projet'!$A$114,'Données projet'!$B$114,BY9+BX10-CG9)))</f>
        <v>44.88</v>
      </c>
      <c r="BZ10" s="14">
        <f>BY10*VLOOKUP('Données projet'!$B$12,Paramètres!$A$1:$I$89,3,0)*VLOOKUP('Données projet'!$B$12,Paramètres!$A$1:$I$89,5,0)</f>
        <v>19.743609599999999</v>
      </c>
      <c r="CA10" s="14">
        <f t="shared" si="39"/>
        <v>6.4297038332950898</v>
      </c>
      <c r="CB10" s="22">
        <f t="shared" si="10"/>
        <v>45.585187562988949</v>
      </c>
      <c r="CC10" s="62">
        <f t="shared" si="11"/>
        <v>229.70936849872518</v>
      </c>
      <c r="CD10" s="62">
        <f ca="1">AVERAGE(OFFSET($CC$3,0,0,'Données projet'!$E$12+1,1))-AVERAGE(OFFSET($H$3,0,0,'Données projet'!$E$12+1,1))</f>
        <v>109.67008594169624</v>
      </c>
      <c r="CE10" s="62">
        <f t="shared" si="40"/>
        <v>279.65390139465558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34.68</v>
      </c>
      <c r="L11" s="13">
        <f>VLOOKUP(A11,'Données projet'!$A$35:$I$55,9,0)</f>
        <v>20.399999999999999</v>
      </c>
      <c r="M11" s="13">
        <f t="array" ref="M11">INDEX(L:L,MIN(IF(ISNUMBER(L11:L207),ROW(L11:L207),"")))</f>
        <v>20.399999999999999</v>
      </c>
      <c r="N11" s="14">
        <f>IF('Données projet'!$A$36&gt;35,N10+M11-V10,IF(A11&lt;'Données projet'!$A$36,$K$205^A11,IF(A11='Données projet'!$A$36,'Données projet'!$B$36,N10+M11-V10)))</f>
        <v>34.68</v>
      </c>
      <c r="O11" s="14">
        <f>N11*VLOOKUP('Données projet'!$B$9,Paramètres!$A$1:$I$89,3,0)*VLOOKUP('Données projet'!$B$9,Paramètres!$A$1:$I$89,5,0)</f>
        <v>17.636860800000001</v>
      </c>
      <c r="P11" s="14">
        <f t="shared" si="33"/>
        <v>5.8195568391214927</v>
      </c>
      <c r="Q11" s="22">
        <f t="shared" si="2"/>
        <v>40.853260721469937</v>
      </c>
      <c r="R11" s="62">
        <f t="shared" si="0"/>
        <v>227.60653358769048</v>
      </c>
      <c r="S11" s="62">
        <f ca="1">AVERAGE(OFFSET($R$3,0,0,'Données projet'!$E$9+1,1))-AVERAGE(OFFSET($H$3,0,0,'Données projet'!$E$9+1,1))</f>
        <v>111.86200383134531</v>
      </c>
      <c r="T11" s="62">
        <f t="shared" si="34"/>
        <v>340.05051743172714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>
        <f>VLOOKUP(A11,'Données projet'!$A$61:$I$81,2,0)</f>
        <v>71.400000000000006</v>
      </c>
      <c r="AG11" s="13">
        <f>VLOOKUP(A11,'Données projet'!$A$61:$I$81,9,0)</f>
        <v>28.560000000000002</v>
      </c>
      <c r="AH11" s="13">
        <f t="array" ref="AH11">INDEX(AG:AG,MIN(IF(ISNUMBER(AG11:AG207),ROW(AG11:AG207),"")))</f>
        <v>28.560000000000002</v>
      </c>
      <c r="AI11" s="14">
        <f>IF('Données projet'!$A$62&gt;35,AI10+AH11-AQ10,IF(A11&lt;'Données projet'!$A$62,$AF$205^A11,IF(A11='Données projet'!$A$62,'Données projet'!$B$62,AI10+AH11-AQ10)))</f>
        <v>71.400000000000006</v>
      </c>
      <c r="AJ11" s="14">
        <f>AI11*VLOOKUP('Données projet'!$B$10,Paramètres!$A$1:$I$89,3,0)*VLOOKUP('Données projet'!$B$10,Paramètres!$A$1:$I$89,5,0)</f>
        <v>31.410287999999998</v>
      </c>
      <c r="AK11" s="14">
        <f t="shared" si="35"/>
        <v>9.6909156173437427</v>
      </c>
      <c r="AL11" s="22">
        <f t="shared" si="4"/>
        <v>71.584596300207025</v>
      </c>
      <c r="AM11" s="62">
        <f t="shared" si="5"/>
        <v>258.33786916642759</v>
      </c>
      <c r="AN11" s="62">
        <f ca="1">AVERAGE(OFFSET($AM$3,0,0,'Données projet'!$E$10+1,1))-AVERAGE(OFFSET($H$3,0,0,'Données projet'!$E$10+1,1))</f>
        <v>121.61365285413893</v>
      </c>
      <c r="AO11" s="62">
        <f t="shared" si="36"/>
        <v>312.41386522343055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>
        <f>VLOOKUP(A11,'Données projet'!$A$87:$I$107,2,0)</f>
        <v>34.68</v>
      </c>
      <c r="BB11" s="13">
        <f>VLOOKUP(A11,'Données projet'!$A$87:$I$107,9,0)</f>
        <v>20.399999999999999</v>
      </c>
      <c r="BC11" s="13">
        <f t="array" ref="BC11">INDEX(BB:BB,MIN(IF(ISNUMBER(BB11:BB207),ROW(BB11:BB207),"")))</f>
        <v>20.399999999999999</v>
      </c>
      <c r="BD11" s="13">
        <f>IF('Données projet'!$A$88&gt;35,BD10+BC11-BL10,IF(A11&lt;'Données projet'!$A$88,$BA$205^A11,IF(A11='Données projet'!$A$88,'Données projet'!$B$88,BD10+BC11-BL10)))</f>
        <v>34.68</v>
      </c>
      <c r="BE11" s="14">
        <f>BD11*VLOOKUP('Données projet'!$B$11,Paramètres!$A$1:$I$89,3,0)*VLOOKUP('Données projet'!$B$11,Paramètres!$A$1:$I$89,5,0)</f>
        <v>16.500743999999997</v>
      </c>
      <c r="BF11" s="14">
        <f t="shared" si="37"/>
        <v>5.4870406913105736</v>
      </c>
      <c r="BG11" s="22">
        <f t="shared" si="7"/>
        <v>38.295391670699246</v>
      </c>
      <c r="BH11" s="62">
        <f t="shared" si="8"/>
        <v>225.0486645369198</v>
      </c>
      <c r="BI11" s="62">
        <f ca="1">AVERAGE(OFFSET($BH$3,0,0,'Données projet'!$E$11+1,1))-AVERAGE(OFFSET($H$3,0,0,'Données projet'!$E$11+1,1))</f>
        <v>107.06040661590498</v>
      </c>
      <c r="BJ11" s="62">
        <f t="shared" si="38"/>
        <v>328.7614204768164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>
        <f>VLOOKUP(A11,'Données projet'!$A$113:$I$133,2,0)</f>
        <v>69.36</v>
      </c>
      <c r="BW11" s="13">
        <f>VLOOKUP(A11,'Données projet'!$A$113:$I$133,9,0)</f>
        <v>24.479999999999997</v>
      </c>
      <c r="BX11" s="13">
        <f t="array" ref="BX11">INDEX(BW:BW,MIN(IF(ISNUMBER(BW11:BW207),ROW(BW11:BW207),"")))</f>
        <v>24.479999999999997</v>
      </c>
      <c r="BY11" s="13">
        <f>IF('Données projet'!$A$114&gt;35,BY10+BX11-CG10,IF(A11&lt;'Données projet'!$A$114,$BV$205^A11,IF(A11='Données projet'!$A$114,'Données projet'!$B$114,BY10+BX11-CG10)))</f>
        <v>69.36</v>
      </c>
      <c r="BZ11" s="14">
        <f>BY11*VLOOKUP('Données projet'!$B$12,Paramètres!$A$1:$I$89,3,0)*VLOOKUP('Données projet'!$B$12,Paramètres!$A$1:$I$89,5,0)</f>
        <v>30.5128512</v>
      </c>
      <c r="CA11" s="14">
        <f t="shared" si="39"/>
        <v>9.445850313612052</v>
      </c>
      <c r="CB11" s="22">
        <f t="shared" si="10"/>
        <v>69.594738469540999</v>
      </c>
      <c r="CC11" s="62">
        <f t="shared" si="11"/>
        <v>256.34801133576156</v>
      </c>
      <c r="CD11" s="62">
        <f ca="1">AVERAGE(OFFSET($CC$3,0,0,'Données projet'!$E$12+1,1))-AVERAGE(OFFSET($H$3,0,0,'Données projet'!$E$12+1,1))</f>
        <v>109.67008594169624</v>
      </c>
      <c r="CE11" s="62">
        <f t="shared" si="40"/>
        <v>279.65390139465558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57.12</v>
      </c>
      <c r="L12" s="13">
        <f>VLOOKUP(A12,'Données projet'!$A$35:$I$55,9,0)</f>
        <v>22.439999999999998</v>
      </c>
      <c r="M12" s="13">
        <f t="array" ref="M12">INDEX(L:L,MIN(IF(ISNUMBER(L12:L208),ROW(L12:L208),"")))</f>
        <v>22.439999999999998</v>
      </c>
      <c r="N12" s="14">
        <f>IF('Données projet'!$A$36&gt;35,N11+M12-V11,IF(A12&lt;'Données projet'!$A$36,$K$205^A12,IF(A12='Données projet'!$A$36,'Données projet'!$B$36,N11+M12-V11)))</f>
        <v>57.12</v>
      </c>
      <c r="O12" s="14">
        <f>N12*VLOOKUP('Données projet'!$B$9,Paramètres!$A$1:$I$89,3,0)*VLOOKUP('Données projet'!$B$9,Paramètres!$A$1:$I$89,5,0)</f>
        <v>29.048947200000004</v>
      </c>
      <c r="P12" s="14">
        <f t="shared" si="33"/>
        <v>9.0442817641530073</v>
      </c>
      <c r="Q12" s="22">
        <f t="shared" si="2"/>
        <v>66.345707112566487</v>
      </c>
      <c r="R12" s="62">
        <f t="shared" si="0"/>
        <v>255.70366586512256</v>
      </c>
      <c r="S12" s="62">
        <f ca="1">AVERAGE(OFFSET($R$3,0,0,'Données projet'!$E$9+1,1))-AVERAGE(OFFSET($H$3,0,0,'Données projet'!$E$9+1,1))</f>
        <v>111.86200383134531</v>
      </c>
      <c r="T12" s="62">
        <f t="shared" si="34"/>
        <v>340.05051743172714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projet'!$A$61:$I$81,2,0)</f>
        <v>99.96</v>
      </c>
      <c r="AG12" s="13">
        <f>VLOOKUP(A12,'Données projet'!$A$61:$I$81,9,0)</f>
        <v>28.559999999999988</v>
      </c>
      <c r="AH12" s="13">
        <f t="array" ref="AH12">INDEX(AG:AG,MIN(IF(ISNUMBER(AG12:AG208),ROW(AG12:AG208),"")))</f>
        <v>28.559999999999988</v>
      </c>
      <c r="AI12" s="14">
        <f>IF('Données projet'!$A$62&gt;35,AI11+AH12-AQ11,IF(A12&lt;'Données projet'!$A$62,$AF$205^A12,IF(A12='Données projet'!$A$62,'Données projet'!$B$62,AI11+AH12-AQ11)))</f>
        <v>99.96</v>
      </c>
      <c r="AJ12" s="14">
        <f>AI12*VLOOKUP('Données projet'!$B$10,Paramètres!$A$1:$I$89,3,0)*VLOOKUP('Données projet'!$B$10,Paramètres!$A$1:$I$89,5,0)</f>
        <v>43.974403199999998</v>
      </c>
      <c r="AK12" s="14">
        <f t="shared" si="35"/>
        <v>13.046185349716344</v>
      </c>
      <c r="AL12" s="22">
        <f t="shared" si="4"/>
        <v>99.310858390755968</v>
      </c>
      <c r="AM12" s="62">
        <f t="shared" si="5"/>
        <v>288.66881714331203</v>
      </c>
      <c r="AN12" s="62">
        <f ca="1">AVERAGE(OFFSET($AM$3,0,0,'Données projet'!$E$10+1,1))-AVERAGE(OFFSET($H$3,0,0,'Données projet'!$E$10+1,1))</f>
        <v>121.61365285413893</v>
      </c>
      <c r="AO12" s="62">
        <f t="shared" si="36"/>
        <v>312.41386522343055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>
        <f>VLOOKUP(A12,'Données projet'!$A$87:$I$107,2,0)</f>
        <v>57.12</v>
      </c>
      <c r="BB12" s="13">
        <f>VLOOKUP(A12,'Données projet'!$A$87:$I$107,9,0)</f>
        <v>22.439999999999998</v>
      </c>
      <c r="BC12" s="13">
        <f t="array" ref="BC12">INDEX(BB:BB,MIN(IF(ISNUMBER(BB12:BB208),ROW(BB12:BB208),"")))</f>
        <v>22.439999999999998</v>
      </c>
      <c r="BD12" s="13">
        <f>IF('Données projet'!$A$88&gt;35,BD11+BC12-BL11,IF(A12&lt;'Données projet'!$A$88,$BA$205^A12,IF(A12='Données projet'!$A$88,'Données projet'!$B$88,BD11+BC12-BL11)))</f>
        <v>57.12</v>
      </c>
      <c r="BE12" s="14">
        <f>BD12*VLOOKUP('Données projet'!$B$11,Paramètres!$A$1:$I$89,3,0)*VLOOKUP('Données projet'!$B$11,Paramètres!$A$1:$I$89,5,0)</f>
        <v>27.177695999999997</v>
      </c>
      <c r="BF12" s="14">
        <f t="shared" si="37"/>
        <v>8.5275122205142448</v>
      </c>
      <c r="BG12" s="22">
        <f t="shared" si="7"/>
        <v>62.186570984062314</v>
      </c>
      <c r="BH12" s="62">
        <f t="shared" si="8"/>
        <v>251.54452973661839</v>
      </c>
      <c r="BI12" s="62">
        <f ca="1">AVERAGE(OFFSET($BH$3,0,0,'Données projet'!$E$11+1,1))-AVERAGE(OFFSET($H$3,0,0,'Données projet'!$E$11+1,1))</f>
        <v>107.06040661590498</v>
      </c>
      <c r="BJ12" s="62">
        <f t="shared" si="38"/>
        <v>328.7614204768164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>
        <f>VLOOKUP(A12,'Données projet'!$A$113:$I$133,2,0)</f>
        <v>93.84</v>
      </c>
      <c r="BW12" s="13">
        <f>VLOOKUP(A12,'Données projet'!$A$113:$I$133,9,0)</f>
        <v>24.480000000000004</v>
      </c>
      <c r="BX12" s="13">
        <f t="array" ref="BX12">INDEX(BW:BW,MIN(IF(ISNUMBER(BW12:BW208),ROW(BW12:BW208),"")))</f>
        <v>24.480000000000004</v>
      </c>
      <c r="BY12" s="13">
        <f>IF('Données projet'!$A$114&gt;35,BY11+BX12-CG11,IF(A12&lt;'Données projet'!$A$114,$BV$205^A12,IF(A12='Données projet'!$A$114,'Données projet'!$B$114,BY11+BX12-CG11)))</f>
        <v>93.84</v>
      </c>
      <c r="BZ12" s="14">
        <f>BY12*VLOOKUP('Données projet'!$B$12,Paramètres!$A$1:$I$89,3,0)*VLOOKUP('Données projet'!$B$12,Paramètres!$A$1:$I$89,5,0)</f>
        <v>41.282092800000001</v>
      </c>
      <c r="CA12" s="14">
        <f t="shared" si="39"/>
        <v>12.337839266652718</v>
      </c>
      <c r="CB12" s="22">
        <f t="shared" si="10"/>
        <v>93.38804834942016</v>
      </c>
      <c r="CC12" s="62">
        <f t="shared" si="11"/>
        <v>282.74600710197626</v>
      </c>
      <c r="CD12" s="62">
        <f ca="1">AVERAGE(OFFSET($CC$3,0,0,'Données projet'!$E$12+1,1))-AVERAGE(OFFSET($H$3,0,0,'Données projet'!$E$12+1,1))</f>
        <v>109.67008594169624</v>
      </c>
      <c r="CE12" s="62">
        <f t="shared" si="40"/>
        <v>279.65390139465558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81.599999999999994</v>
      </c>
      <c r="L13" s="13">
        <f>VLOOKUP(A13,'Données projet'!$A$35:$I$55,9,0)</f>
        <v>24.479999999999997</v>
      </c>
      <c r="M13" s="13">
        <f t="array" ref="M13">INDEX(L:L,MIN(IF(ISNUMBER(L13:L209),ROW(L13:L209),"")))</f>
        <v>24.479999999999997</v>
      </c>
      <c r="N13" s="14">
        <f>IF('Données projet'!$A$36&gt;35,N12+M13-V12,IF(A13&lt;'Données projet'!$A$36,$K$205^A13,IF(A13='Données projet'!$A$36,'Données projet'!$B$36,N12+M13-V12)))</f>
        <v>81.599999999999994</v>
      </c>
      <c r="O13" s="14">
        <f>N13*VLOOKUP('Données projet'!$B$9,Paramètres!$A$1:$I$89,3,0)*VLOOKUP('Données projet'!$B$9,Paramètres!$A$1:$I$89,5,0)</f>
        <v>41.498495999999996</v>
      </c>
      <c r="P13" s="14">
        <f t="shared" si="33"/>
        <v>12.394969306587219</v>
      </c>
      <c r="Q13" s="22">
        <f t="shared" si="2"/>
        <v>93.864452075639406</v>
      </c>
      <c r="R13" s="62">
        <f t="shared" si="0"/>
        <v>285.80311406068427</v>
      </c>
      <c r="S13" s="62">
        <f ca="1">AVERAGE(OFFSET($R$3,0,0,'Données projet'!$E$9+1,1))-AVERAGE(OFFSET($H$3,0,0,'Données projet'!$E$9+1,1))</f>
        <v>111.86200383134531</v>
      </c>
      <c r="T13" s="62">
        <f t="shared" si="34"/>
        <v>340.05051743172714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130.56</v>
      </c>
      <c r="AG13" s="13">
        <f>VLOOKUP(A13,'Données projet'!$A$61:$I$81,9,0)</f>
        <v>30.600000000000009</v>
      </c>
      <c r="AH13" s="13">
        <f t="array" ref="AH13">INDEX(AG:AG,MIN(IF(ISNUMBER(AG13:AG209),ROW(AG13:AG209),"")))</f>
        <v>30.600000000000009</v>
      </c>
      <c r="AI13" s="14">
        <f>IF('Données projet'!$A$62&gt;35,AI12+AH13-AQ12,IF(A13&lt;'Données projet'!$A$62,$AF$205^A13,IF(A13='Données projet'!$A$62,'Données projet'!$B$62,AI12+AH13-AQ12)))</f>
        <v>130.56</v>
      </c>
      <c r="AJ13" s="14">
        <f>AI13*VLOOKUP('Données projet'!$B$10,Paramètres!$A$1:$I$89,3,0)*VLOOKUP('Données projet'!$B$10,Paramètres!$A$1:$I$89,5,0)</f>
        <v>57.435955199999995</v>
      </c>
      <c r="AK13" s="14">
        <f t="shared" si="35"/>
        <v>16.518359474056403</v>
      </c>
      <c r="AL13" s="22">
        <f t="shared" si="4"/>
        <v>128.80376472398157</v>
      </c>
      <c r="AM13" s="62">
        <f t="shared" si="5"/>
        <v>320.74242670902646</v>
      </c>
      <c r="AN13" s="62">
        <f ca="1">AVERAGE(OFFSET($AM$3,0,0,'Données projet'!$E$10+1,1))-AVERAGE(OFFSET($H$3,0,0,'Données projet'!$E$10+1,1))</f>
        <v>121.61365285413893</v>
      </c>
      <c r="AO13" s="62">
        <f t="shared" si="36"/>
        <v>312.41386522343055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81.599999999999994</v>
      </c>
      <c r="BB13" s="13">
        <f>VLOOKUP(A13,'Données projet'!$A$87:$I$107,9,0)</f>
        <v>24.479999999999997</v>
      </c>
      <c r="BC13" s="13">
        <f t="array" ref="BC13">INDEX(BB:BB,MIN(IF(ISNUMBER(BB13:BB209),ROW(BB13:BB209),"")))</f>
        <v>24.479999999999997</v>
      </c>
      <c r="BD13" s="13">
        <f>IF('Données projet'!$A$88&gt;35,BD12+BC13-BL12,IF(A13&lt;'Données projet'!$A$88,$BA$205^A13,IF(A13='Données projet'!$A$88,'Données projet'!$B$88,BD12+BC13-BL12)))</f>
        <v>81.599999999999994</v>
      </c>
      <c r="BE13" s="14">
        <f>BD13*VLOOKUP('Données projet'!$B$11,Paramètres!$A$1:$I$89,3,0)*VLOOKUP('Données projet'!$B$11,Paramètres!$A$1:$I$89,5,0)</f>
        <v>38.825279999999999</v>
      </c>
      <c r="BF13" s="14">
        <f t="shared" si="37"/>
        <v>11.686749151685682</v>
      </c>
      <c r="BG13" s="22">
        <f t="shared" si="7"/>
        <v>87.975117439185894</v>
      </c>
      <c r="BH13" s="62">
        <f t="shared" si="8"/>
        <v>279.91377942423077</v>
      </c>
      <c r="BI13" s="62">
        <f ca="1">AVERAGE(OFFSET($BH$3,0,0,'Données projet'!$E$11+1,1))-AVERAGE(OFFSET($H$3,0,0,'Données projet'!$E$11+1,1))</f>
        <v>107.06040661590498</v>
      </c>
      <c r="BJ13" s="62">
        <f t="shared" si="38"/>
        <v>328.7614204768164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118.32</v>
      </c>
      <c r="BW13" s="13">
        <f>VLOOKUP(A13,'Données projet'!$A$113:$I$133,9,0)</f>
        <v>24.47999999999999</v>
      </c>
      <c r="BX13" s="13">
        <f t="array" ref="BX13">INDEX(BW:BW,MIN(IF(ISNUMBER(BW13:BW209),ROW(BW13:BW209),"")))</f>
        <v>24.47999999999999</v>
      </c>
      <c r="BY13" s="13">
        <f>IF('Données projet'!$A$114&gt;35,BY12+BX13-CG12,IF(A13&lt;'Données projet'!$A$114,$BV$205^A13,IF(A13='Données projet'!$A$114,'Données projet'!$B$114,BY12+BX13-CG12)))</f>
        <v>118.32</v>
      </c>
      <c r="BZ13" s="14">
        <f>BY13*VLOOKUP('Données projet'!$B$12,Paramètres!$A$1:$I$89,3,0)*VLOOKUP('Données projet'!$B$12,Paramètres!$A$1:$I$89,5,0)</f>
        <v>52.051334399999995</v>
      </c>
      <c r="CA13" s="14">
        <f t="shared" si="39"/>
        <v>15.142279670754178</v>
      </c>
      <c r="CB13" s="22">
        <f t="shared" si="10"/>
        <v>117.02887783989684</v>
      </c>
      <c r="CC13" s="62">
        <f t="shared" si="11"/>
        <v>308.9675398249417</v>
      </c>
      <c r="CD13" s="62">
        <f ca="1">AVERAGE(OFFSET($CC$3,0,0,'Données projet'!$E$12+1,1))-AVERAGE(OFFSET($H$3,0,0,'Données projet'!$E$12+1,1))</f>
        <v>109.67008594169624</v>
      </c>
      <c r="CE13" s="62">
        <f t="shared" si="40"/>
        <v>279.65390139465558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106.08</v>
      </c>
      <c r="L14" s="13">
        <f>VLOOKUP(A14,'Données projet'!$A$35:$I$55,9,0)</f>
        <v>24.480000000000004</v>
      </c>
      <c r="M14" s="13">
        <f t="array" ref="M14">INDEX(L:L,MIN(IF(ISNUMBER(L14:L210),ROW(L14:L210),"")))</f>
        <v>24.480000000000004</v>
      </c>
      <c r="N14" s="14">
        <f>IF('Données projet'!$A$36&gt;35,N13+M14-V13,IF(A14&lt;'Données projet'!$A$36,$K$205^A14,IF(A14='Données projet'!$A$36,'Données projet'!$B$36,N13+M14-V13)))</f>
        <v>106.08</v>
      </c>
      <c r="O14" s="14">
        <f>N14*VLOOKUP('Données projet'!$B$9,Paramètres!$A$1:$I$89,3,0)*VLOOKUP('Données projet'!$B$9,Paramètres!$A$1:$I$89,5,0)</f>
        <v>53.948044799999998</v>
      </c>
      <c r="P14" s="14">
        <f t="shared" si="33"/>
        <v>15.628806052093029</v>
      </c>
      <c r="Q14" s="22">
        <f t="shared" si="2"/>
        <v>121.17968190072868</v>
      </c>
      <c r="R14" s="62">
        <f t="shared" si="0"/>
        <v>315.67548050984283</v>
      </c>
      <c r="S14" s="62">
        <f ca="1">AVERAGE(OFFSET($R$3,0,0,'Données projet'!$E$9+1,1))-AVERAGE(OFFSET($H$3,0,0,'Données projet'!$E$9+1,1))</f>
        <v>111.86200383134531</v>
      </c>
      <c r="T14" s="62">
        <f t="shared" si="34"/>
        <v>340.05051743172714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157.08000000000001</v>
      </c>
      <c r="AG14" s="13">
        <f>VLOOKUP(A14,'Données projet'!$A$61:$I$81,9,0)</f>
        <v>26.52000000000001</v>
      </c>
      <c r="AH14" s="13">
        <f t="array" ref="AH14">INDEX(AG:AG,MIN(IF(ISNUMBER(AG14:AG210),ROW(AG14:AG210),"")))</f>
        <v>26.52000000000001</v>
      </c>
      <c r="AI14" s="14">
        <f>IF('Données projet'!$A$62&gt;35,AI13+AH14-AQ13,IF(A14&lt;'Données projet'!$A$62,$AF$205^A14,IF(A14='Données projet'!$A$62,'Données projet'!$B$62,AI13+AH14-AQ13)))</f>
        <v>157.08000000000001</v>
      </c>
      <c r="AJ14" s="14">
        <f>AI14*VLOOKUP('Données projet'!$B$10,Paramètres!$A$1:$I$89,3,0)*VLOOKUP('Données projet'!$B$10,Paramètres!$A$1:$I$89,5,0)</f>
        <v>69.102633600000004</v>
      </c>
      <c r="AK14" s="14">
        <f t="shared" si="35"/>
        <v>19.450442802690983</v>
      </c>
      <c r="AL14" s="22">
        <f t="shared" si="4"/>
        <v>154.22994140135347</v>
      </c>
      <c r="AM14" s="62">
        <f t="shared" si="5"/>
        <v>348.72574001046758</v>
      </c>
      <c r="AN14" s="62">
        <f ca="1">AVERAGE(OFFSET($AM$3,0,0,'Données projet'!$E$10+1,1))-AVERAGE(OFFSET($H$3,0,0,'Données projet'!$E$10+1,1))</f>
        <v>121.61365285413893</v>
      </c>
      <c r="AO14" s="62">
        <f t="shared" si="36"/>
        <v>312.41386522343055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>
        <f>VLOOKUP(A14,'Données projet'!$A$87:$I$107,2,0)</f>
        <v>108.12</v>
      </c>
      <c r="BB14" s="13">
        <f>VLOOKUP(A14,'Données projet'!$A$87:$I$107,9,0)</f>
        <v>26.52000000000001</v>
      </c>
      <c r="BC14" s="13">
        <f t="array" ref="BC14">INDEX(BB:BB,MIN(IF(ISNUMBER(BB14:BB210),ROW(BB14:BB210),"")))</f>
        <v>26.52000000000001</v>
      </c>
      <c r="BD14" s="13">
        <f>IF('Données projet'!$A$88&gt;35,BD13+BC14-BL13,IF(A14&lt;'Données projet'!$A$88,$BA$205^A14,IF(A14='Données projet'!$A$88,'Données projet'!$B$88,BD13+BC14-BL13)))</f>
        <v>108.12</v>
      </c>
      <c r="BE14" s="14">
        <f>BD14*VLOOKUP('Données projet'!$B$11,Paramètres!$A$1:$I$89,3,0)*VLOOKUP('Données projet'!$B$11,Paramètres!$A$1:$I$89,5,0)</f>
        <v>51.443495999999996</v>
      </c>
      <c r="BF14" s="14">
        <f t="shared" si="37"/>
        <v>14.985929057380755</v>
      </c>
      <c r="BG14" s="22">
        <f t="shared" si="7"/>
        <v>115.69791530827148</v>
      </c>
      <c r="BH14" s="62">
        <f t="shared" si="8"/>
        <v>310.19371391738559</v>
      </c>
      <c r="BI14" s="62">
        <f ca="1">AVERAGE(OFFSET($BH$3,0,0,'Données projet'!$E$11+1,1))-AVERAGE(OFFSET($H$3,0,0,'Données projet'!$E$11+1,1))</f>
        <v>107.06040661590498</v>
      </c>
      <c r="BJ14" s="62">
        <f t="shared" si="38"/>
        <v>328.7614204768164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>
        <f>VLOOKUP(A14,'Données projet'!$A$113:$I$133,2,0)</f>
        <v>142.80000000000001</v>
      </c>
      <c r="BW14" s="13">
        <f>VLOOKUP(A14,'Données projet'!$A$113:$I$133,9,0)</f>
        <v>24.480000000000018</v>
      </c>
      <c r="BX14" s="13">
        <f t="array" ref="BX14">INDEX(BW:BW,MIN(IF(ISNUMBER(BW14:BW210),ROW(BW14:BW210),"")))</f>
        <v>24.480000000000018</v>
      </c>
      <c r="BY14" s="13">
        <f>IF('Données projet'!$A$114&gt;35,BY13+BX14-CG13,IF(A14&lt;'Données projet'!$A$114,$BV$205^A14,IF(A14='Données projet'!$A$114,'Données projet'!$B$114,BY13+BX14-CG13)))</f>
        <v>142.80000000000001</v>
      </c>
      <c r="BZ14" s="14">
        <f>BY14*VLOOKUP('Données projet'!$B$12,Paramètres!$A$1:$I$89,3,0)*VLOOKUP('Données projet'!$B$12,Paramètres!$A$1:$I$89,5,0)</f>
        <v>62.820575999999996</v>
      </c>
      <c r="CA14" s="14">
        <f t="shared" si="39"/>
        <v>17.879481333576699</v>
      </c>
      <c r="CB14" s="22">
        <f t="shared" si="10"/>
        <v>140.55259985597942</v>
      </c>
      <c r="CC14" s="62">
        <f t="shared" si="11"/>
        <v>335.04839846509356</v>
      </c>
      <c r="CD14" s="62">
        <f ca="1">AVERAGE(OFFSET($CC$3,0,0,'Données projet'!$E$12+1,1))-AVERAGE(OFFSET($H$3,0,0,'Données projet'!$E$12+1,1))</f>
        <v>109.67008594169624</v>
      </c>
      <c r="CE14" s="62">
        <f t="shared" si="40"/>
        <v>279.65390139465558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132.6</v>
      </c>
      <c r="L15" s="13">
        <f>VLOOKUP(A15,'Données projet'!$A$35:$I$55,9,0)</f>
        <v>26.519999999999996</v>
      </c>
      <c r="M15" s="13">
        <f t="array" ref="M15">INDEX(L:L,MIN(IF(ISNUMBER(L15:L211),ROW(L15:L211),"")))</f>
        <v>26.519999999999996</v>
      </c>
      <c r="N15" s="14">
        <f>IF('Données projet'!$A$36&gt;35,N14+M15-V14,IF(A15&lt;'Données projet'!$A$36,$K$205^A15,IF(A15='Données projet'!$A$36,'Données projet'!$B$36,N14+M15-V14)))</f>
        <v>132.6</v>
      </c>
      <c r="O15" s="14">
        <f>N15*VLOOKUP('Données projet'!$B$9,Paramètres!$A$1:$I$89,3,0)*VLOOKUP('Données projet'!$B$9,Paramètres!$A$1:$I$89,5,0)</f>
        <v>67.435056000000003</v>
      </c>
      <c r="P15" s="14">
        <f t="shared" si="33"/>
        <v>19.035114313143975</v>
      </c>
      <c r="Q15" s="22">
        <f t="shared" si="2"/>
        <v>150.60221329539243</v>
      </c>
      <c r="R15" s="62">
        <f t="shared" si="0"/>
        <v>347.6319907481253</v>
      </c>
      <c r="S15" s="62">
        <f ca="1">AVERAGE(OFFSET($R$3,0,0,'Données projet'!$E$9+1,1))-AVERAGE(OFFSET($H$3,0,0,'Données projet'!$E$9+1,1))</f>
        <v>111.86200383134531</v>
      </c>
      <c r="T15" s="62">
        <f t="shared" si="34"/>
        <v>340.05051743172714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183.6</v>
      </c>
      <c r="AG15" s="13">
        <f>VLOOKUP(A15,'Données projet'!$A$61:$I$81,9,0)</f>
        <v>26.519999999999982</v>
      </c>
      <c r="AH15" s="13">
        <f t="array" ref="AH15">INDEX(AG:AG,MIN(IF(ISNUMBER(AG15:AG211),ROW(AG15:AG211),"")))</f>
        <v>26.519999999999982</v>
      </c>
      <c r="AI15" s="14">
        <f>IF('Données projet'!$A$62&gt;35,AI14+AH15-AQ14,IF(A15&lt;'Données projet'!$A$62,$AF$205^A15,IF(A15='Données projet'!$A$62,'Données projet'!$B$62,AI14+AH15-AQ14)))</f>
        <v>183.6</v>
      </c>
      <c r="AJ15" s="14">
        <f>AI15*VLOOKUP('Données projet'!$B$10,Paramètres!$A$1:$I$89,3,0)*VLOOKUP('Données projet'!$B$10,Paramètres!$A$1:$I$89,5,0)</f>
        <v>80.769311999999985</v>
      </c>
      <c r="AK15" s="14">
        <f t="shared" si="35"/>
        <v>22.325180011706944</v>
      </c>
      <c r="AL15" s="22">
        <f t="shared" si="4"/>
        <v>179.5562402537229</v>
      </c>
      <c r="AM15" s="62">
        <f t="shared" si="5"/>
        <v>376.58601770645578</v>
      </c>
      <c r="AN15" s="62">
        <f ca="1">AVERAGE(OFFSET($AM$3,0,0,'Données projet'!$E$10+1,1))-AVERAGE(OFFSET($H$3,0,0,'Données projet'!$E$10+1,1))</f>
        <v>121.61365285413893</v>
      </c>
      <c r="AO15" s="62">
        <f t="shared" si="36"/>
        <v>312.41386522343055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134.63999999999999</v>
      </c>
      <c r="BB15" s="13">
        <f>VLOOKUP(A15,'Données projet'!$A$87:$I$107,9,0)</f>
        <v>26.519999999999982</v>
      </c>
      <c r="BC15" s="13">
        <f t="array" ref="BC15">INDEX(BB:BB,MIN(IF(ISNUMBER(BB15:BB211),ROW(BB15:BB211),"")))</f>
        <v>26.519999999999982</v>
      </c>
      <c r="BD15" s="13">
        <f>IF('Données projet'!$A$88&gt;35,BD14+BC15-BL14,IF(A15&lt;'Données projet'!$A$88,$BA$205^A15,IF(A15='Données projet'!$A$88,'Données projet'!$B$88,BD14+BC15-BL14)))</f>
        <v>134.63999999999999</v>
      </c>
      <c r="BE15" s="14">
        <f>BD15*VLOOKUP('Données projet'!$B$11,Paramètres!$A$1:$I$89,3,0)*VLOOKUP('Données projet'!$B$11,Paramètres!$A$1:$I$89,5,0)</f>
        <v>64.061712</v>
      </c>
      <c r="BF15" s="14">
        <f t="shared" si="37"/>
        <v>18.191249708924147</v>
      </c>
      <c r="BG15" s="22">
        <f t="shared" si="7"/>
        <v>143.25724164304287</v>
      </c>
      <c r="BH15" s="62">
        <f t="shared" si="8"/>
        <v>340.28701909577575</v>
      </c>
      <c r="BI15" s="62">
        <f ca="1">AVERAGE(OFFSET($BH$3,0,0,'Données projet'!$E$11+1,1))-AVERAGE(OFFSET($H$3,0,0,'Données projet'!$E$11+1,1))</f>
        <v>107.06040661590498</v>
      </c>
      <c r="BJ15" s="62">
        <f t="shared" si="38"/>
        <v>328.7614204768164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>
        <f>VLOOKUP(A15,'Données projet'!$A$113:$I$133,2,0)</f>
        <v>165.24</v>
      </c>
      <c r="BW15" s="13">
        <f>VLOOKUP(A15,'Données projet'!$A$113:$I$133,9,0)</f>
        <v>22.439999999999998</v>
      </c>
      <c r="BX15" s="13">
        <f t="array" ref="BX15">INDEX(BW:BW,MIN(IF(ISNUMBER(BW15:BW211),ROW(BW15:BW211),"")))</f>
        <v>22.439999999999998</v>
      </c>
      <c r="BY15" s="13">
        <f>IF('Données projet'!$A$114&gt;35,BY14+BX15-CG14,IF(A15&lt;'Données projet'!$A$114,$BV$205^A15,IF(A15='Données projet'!$A$114,'Données projet'!$B$114,BY14+BX15-CG14)))</f>
        <v>165.24</v>
      </c>
      <c r="BZ15" s="14">
        <f>BY15*VLOOKUP('Données projet'!$B$12,Paramètres!$A$1:$I$89,3,0)*VLOOKUP('Données projet'!$B$12,Paramètres!$A$1:$I$89,5,0)</f>
        <v>72.692380799999995</v>
      </c>
      <c r="CA15" s="14">
        <f t="shared" si="39"/>
        <v>20.340594907095543</v>
      </c>
      <c r="CB15" s="22">
        <f t="shared" si="10"/>
        <v>162.03243268985807</v>
      </c>
      <c r="CC15" s="62">
        <f t="shared" si="11"/>
        <v>359.06221014259097</v>
      </c>
      <c r="CD15" s="62">
        <f ca="1">AVERAGE(OFFSET($CC$3,0,0,'Données projet'!$E$12+1,1))-AVERAGE(OFFSET($H$3,0,0,'Données projet'!$E$12+1,1))</f>
        <v>109.67008594169624</v>
      </c>
      <c r="CE15" s="62">
        <f t="shared" si="40"/>
        <v>279.65390139465558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159.12</v>
      </c>
      <c r="L16" s="13">
        <f>VLOOKUP(A16,'Données projet'!$A$35:$I$55,9,0)</f>
        <v>26.52000000000001</v>
      </c>
      <c r="M16" s="13">
        <f t="array" ref="M16">INDEX(L:L,MIN(IF(ISNUMBER(L16:L212),ROW(L16:L212),"")))</f>
        <v>26.52000000000001</v>
      </c>
      <c r="N16" s="14">
        <f>IF('Données projet'!$A$36&gt;35,N15+M16-V15,IF(A16&lt;'Données projet'!$A$36,$K$205^A16,IF(A16='Données projet'!$A$36,'Données projet'!$B$36,N15+M16-V15)))</f>
        <v>159.12</v>
      </c>
      <c r="O16" s="14">
        <f>N16*VLOOKUP('Données projet'!$B$9,Paramètres!$A$1:$I$89,3,0)*VLOOKUP('Données projet'!$B$9,Paramètres!$A$1:$I$89,5,0)</f>
        <v>80.922067200000001</v>
      </c>
      <c r="P16" s="14">
        <f t="shared" si="33"/>
        <v>22.362483764459178</v>
      </c>
      <c r="Q16" s="22">
        <f t="shared" si="2"/>
        <v>179.88725959643307</v>
      </c>
      <c r="R16" s="62">
        <f t="shared" si="0"/>
        <v>379.42825984805188</v>
      </c>
      <c r="S16" s="62">
        <f ca="1">AVERAGE(OFFSET($R$3,0,0,'Données projet'!$E$9+1,1))-AVERAGE(OFFSET($H$3,0,0,'Données projet'!$E$9+1,1))</f>
        <v>111.86200383134531</v>
      </c>
      <c r="T16" s="62">
        <f t="shared" si="34"/>
        <v>340.05051743172714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208.08</v>
      </c>
      <c r="AG16" s="13">
        <f>VLOOKUP(A16,'Données projet'!$A$61:$I$81,9,0)</f>
        <v>24.480000000000018</v>
      </c>
      <c r="AH16" s="13">
        <f t="array" ref="AH16">INDEX(AG:AG,MIN(IF(ISNUMBER(AG16:AG212),ROW(AG16:AG212),"")))</f>
        <v>24.480000000000018</v>
      </c>
      <c r="AI16" s="14">
        <f>IF('Données projet'!$A$62&gt;35,AI15+AH16-AQ15,IF(A16&lt;'Données projet'!$A$62,$AF$205^A16,IF(A16='Données projet'!$A$62,'Données projet'!$B$62,AI15+AH16-AQ15)))</f>
        <v>208.08</v>
      </c>
      <c r="AJ16" s="14">
        <f>AI16*VLOOKUP('Données projet'!$B$10,Paramètres!$A$1:$I$89,3,0)*VLOOKUP('Données projet'!$B$10,Paramètres!$A$1:$I$89,5,0)</f>
        <v>91.5385536</v>
      </c>
      <c r="AK16" s="14">
        <f t="shared" si="35"/>
        <v>24.935920220226659</v>
      </c>
      <c r="AL16" s="22">
        <f t="shared" si="4"/>
        <v>202.85970857022809</v>
      </c>
      <c r="AM16" s="62">
        <f t="shared" si="5"/>
        <v>402.40070882184693</v>
      </c>
      <c r="AN16" s="62">
        <f ca="1">AVERAGE(OFFSET($AM$3,0,0,'Données projet'!$E$10+1,1))-AVERAGE(OFFSET($H$3,0,0,'Données projet'!$E$10+1,1))</f>
        <v>121.61365285413893</v>
      </c>
      <c r="AO16" s="62">
        <f t="shared" si="36"/>
        <v>312.41386522343055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>
        <f>VLOOKUP(A16,'Données projet'!$A$87:$I$107,2,0)</f>
        <v>163.19999999999999</v>
      </c>
      <c r="BB16" s="13">
        <f>VLOOKUP(A16,'Données projet'!$A$87:$I$107,9,0)</f>
        <v>28.560000000000002</v>
      </c>
      <c r="BC16" s="13">
        <f t="array" ref="BC16">INDEX(BB:BB,MIN(IF(ISNUMBER(BB16:BB212),ROW(BB16:BB212),"")))</f>
        <v>28.560000000000002</v>
      </c>
      <c r="BD16" s="13">
        <f>IF('Données projet'!$A$88&gt;35,BD15+BC16-BL15,IF(A16&lt;'Données projet'!$A$88,$BA$205^A16,IF(A16='Données projet'!$A$88,'Données projet'!$B$88,BD15+BC16-BL15)))</f>
        <v>163.19999999999999</v>
      </c>
      <c r="BE16" s="14">
        <f>BD16*VLOOKUP('Données projet'!$B$11,Paramètres!$A$1:$I$89,3,0)*VLOOKUP('Données projet'!$B$11,Paramètres!$A$1:$I$89,5,0)</f>
        <v>77.650559999999999</v>
      </c>
      <c r="BF16" s="14">
        <f t="shared" si="37"/>
        <v>21.561741073650076</v>
      </c>
      <c r="BG16" s="22">
        <f t="shared" si="7"/>
        <v>172.79475770327392</v>
      </c>
      <c r="BH16" s="62">
        <f t="shared" si="8"/>
        <v>372.33575795489276</v>
      </c>
      <c r="BI16" s="62">
        <f ca="1">AVERAGE(OFFSET($BH$3,0,0,'Données projet'!$E$11+1,1))-AVERAGE(OFFSET($H$3,0,0,'Données projet'!$E$11+1,1))</f>
        <v>107.06040661590498</v>
      </c>
      <c r="BJ16" s="62">
        <f t="shared" si="38"/>
        <v>328.7614204768164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>
        <f>VLOOKUP(A16,'Données projet'!$A$113:$I$133,2,0)</f>
        <v>185.64</v>
      </c>
      <c r="BW16" s="13">
        <f>VLOOKUP(A16,'Données projet'!$A$113:$I$133,9,0)</f>
        <v>20.399999999999977</v>
      </c>
      <c r="BX16" s="13">
        <f t="array" ref="BX16">INDEX(BW:BW,MIN(IF(ISNUMBER(BW16:BW212),ROW(BW16:BW212),"")))</f>
        <v>20.399999999999977</v>
      </c>
      <c r="BY16" s="13">
        <f>IF('Données projet'!$A$114&gt;35,BY15+BX16-CG15,IF(A16&lt;'Données projet'!$A$114,$BV$205^A16,IF(A16='Données projet'!$A$114,'Données projet'!$B$114,BY15+BX16-CG15)))</f>
        <v>185.64</v>
      </c>
      <c r="BZ16" s="14">
        <f>BY16*VLOOKUP('Données projet'!$B$12,Paramètres!$A$1:$I$89,3,0)*VLOOKUP('Données projet'!$B$12,Paramètres!$A$1:$I$89,5,0)</f>
        <v>81.666748799999993</v>
      </c>
      <c r="CA16" s="14">
        <f t="shared" si="39"/>
        <v>22.544222511788242</v>
      </c>
      <c r="CB16" s="22">
        <f t="shared" si="10"/>
        <v>181.5007750346978</v>
      </c>
      <c r="CC16" s="62">
        <f t="shared" si="11"/>
        <v>381.04177528631658</v>
      </c>
      <c r="CD16" s="62">
        <f ca="1">AVERAGE(OFFSET($CC$3,0,0,'Données projet'!$E$12+1,1))-AVERAGE(OFFSET($H$3,0,0,'Données projet'!$E$12+1,1))</f>
        <v>109.67008594169624</v>
      </c>
      <c r="CE16" s="62">
        <f t="shared" si="40"/>
        <v>279.65390139465558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185.64</v>
      </c>
      <c r="L17" s="13">
        <f>VLOOKUP(A17,'Données projet'!$A$35:$I$55,9,0)</f>
        <v>26.519999999999982</v>
      </c>
      <c r="M17" s="13">
        <f t="array" ref="M17">INDEX(L:L,MIN(IF(ISNUMBER(L17:L213),ROW(L17:L213),"")))</f>
        <v>26.519999999999982</v>
      </c>
      <c r="N17" s="14">
        <f>IF('Données projet'!$A$36&gt;35,N16+M17-V16,IF(A17&lt;'Données projet'!$A$36,$K$205^A17,IF(A17='Données projet'!$A$36,'Données projet'!$B$36,N16+M17-V16)))</f>
        <v>185.64</v>
      </c>
      <c r="O17" s="14">
        <f>N17*VLOOKUP('Données projet'!$B$9,Paramètres!$A$1:$I$89,3,0)*VLOOKUP('Données projet'!$B$9,Paramètres!$A$1:$I$89,5,0)</f>
        <v>94.409078399999999</v>
      </c>
      <c r="P17" s="14">
        <f t="shared" si="33"/>
        <v>25.62561054993305</v>
      </c>
      <c r="Q17" s="22">
        <f t="shared" si="2"/>
        <v>209.06041658780001</v>
      </c>
      <c r="R17" s="62">
        <f t="shared" si="0"/>
        <v>411.09027836007317</v>
      </c>
      <c r="S17" s="62">
        <f ca="1">AVERAGE(OFFSET($R$3,0,0,'Données projet'!$E$9+1,1))-AVERAGE(OFFSET($H$3,0,0,'Données projet'!$E$9+1,1))</f>
        <v>111.86200383134531</v>
      </c>
      <c r="T17" s="62">
        <f t="shared" si="34"/>
        <v>340.05051743172714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230.52</v>
      </c>
      <c r="AG17" s="13">
        <f>VLOOKUP(A17,'Données projet'!$A$61:$I$81,9,0)</f>
        <v>22.439999999999998</v>
      </c>
      <c r="AH17" s="13">
        <f t="array" ref="AH17">INDEX(AG:AG,MIN(IF(ISNUMBER(AG17:AG213),ROW(AG17:AG213),"")))</f>
        <v>22.439999999999998</v>
      </c>
      <c r="AI17" s="14">
        <f>IF('Données projet'!$A$62&gt;35,AI16+AH17-AQ16,IF(A17&lt;'Données projet'!$A$62,$AF$205^A17,IF(A17='Données projet'!$A$62,'Données projet'!$B$62,AI16+AH17-AQ16)))</f>
        <v>230.52</v>
      </c>
      <c r="AJ17" s="14">
        <f>AI17*VLOOKUP('Données projet'!$B$10,Paramètres!$A$1:$I$89,3,0)*VLOOKUP('Données projet'!$B$10,Paramètres!$A$1:$I$89,5,0)</f>
        <v>101.41035839999999</v>
      </c>
      <c r="AK17" s="14">
        <f t="shared" si="35"/>
        <v>27.297721628448496</v>
      </c>
      <c r="AL17" s="22">
        <f t="shared" si="4"/>
        <v>224.16657271621443</v>
      </c>
      <c r="AM17" s="62">
        <f t="shared" si="5"/>
        <v>426.19643448848763</v>
      </c>
      <c r="AN17" s="62">
        <f ca="1">AVERAGE(OFFSET($AM$3,0,0,'Données projet'!$E$10+1,1))-AVERAGE(OFFSET($H$3,0,0,'Données projet'!$E$10+1,1))</f>
        <v>121.61365285413893</v>
      </c>
      <c r="AO17" s="62">
        <f t="shared" si="36"/>
        <v>312.41386522343055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>
        <f>VLOOKUP(A17,'Données projet'!$A$87:$I$107,2,0)</f>
        <v>189.72</v>
      </c>
      <c r="BB17" s="13">
        <f>VLOOKUP(A17,'Données projet'!$A$87:$I$107,9,0)</f>
        <v>26.52000000000001</v>
      </c>
      <c r="BC17" s="13">
        <f t="array" ref="BC17">INDEX(BB:BB,MIN(IF(ISNUMBER(BB17:BB213),ROW(BB17:BB213),"")))</f>
        <v>26.52000000000001</v>
      </c>
      <c r="BD17" s="13">
        <f>IF('Données projet'!$A$88&gt;35,BD16+BC17-BL16,IF(A17&lt;'Données projet'!$A$88,$BA$205^A17,IF(A17='Données projet'!$A$88,'Données projet'!$B$88,BD16+BC17-BL16)))</f>
        <v>189.72</v>
      </c>
      <c r="BE17" s="14">
        <f>BD17*VLOOKUP('Données projet'!$B$11,Paramètres!$A$1:$I$89,3,0)*VLOOKUP('Données projet'!$B$11,Paramètres!$A$1:$I$89,5,0)</f>
        <v>90.268776000000003</v>
      </c>
      <c r="BF17" s="14">
        <f t="shared" si="37"/>
        <v>24.630036038833204</v>
      </c>
      <c r="BG17" s="22">
        <f t="shared" si="7"/>
        <v>200.11543096763447</v>
      </c>
      <c r="BH17" s="62">
        <f t="shared" si="8"/>
        <v>402.14529273990763</v>
      </c>
      <c r="BI17" s="62">
        <f ca="1">AVERAGE(OFFSET($BH$3,0,0,'Données projet'!$E$11+1,1))-AVERAGE(OFFSET($H$3,0,0,'Données projet'!$E$11+1,1))</f>
        <v>107.06040661590498</v>
      </c>
      <c r="BJ17" s="62">
        <f t="shared" si="38"/>
        <v>328.7614204768164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>
        <f>VLOOKUP(A17,'Données projet'!$A$113:$I$133,2,0)</f>
        <v>204</v>
      </c>
      <c r="BW17" s="13">
        <f>VLOOKUP(A17,'Données projet'!$A$113:$I$133,9,0)</f>
        <v>18.360000000000014</v>
      </c>
      <c r="BX17" s="13">
        <f t="array" ref="BX17">INDEX(BW:BW,MIN(IF(ISNUMBER(BW17:BW213),ROW(BW17:BW213),"")))</f>
        <v>18.360000000000014</v>
      </c>
      <c r="BY17" s="13">
        <f>IF('Données projet'!$A$114&gt;35,BY16+BX17-CG16,IF(A17&lt;'Données projet'!$A$114,$BV$205^A17,IF(A17='Données projet'!$A$114,'Données projet'!$B$114,BY16+BX17-CG16)))</f>
        <v>204</v>
      </c>
      <c r="BZ17" s="14">
        <f>BY17*VLOOKUP('Données projet'!$B$12,Paramètres!$A$1:$I$89,3,0)*VLOOKUP('Données projet'!$B$12,Paramètres!$A$1:$I$89,5,0)</f>
        <v>89.743679999999983</v>
      </c>
      <c r="CA17" s="14">
        <f t="shared" si="39"/>
        <v>24.503396524614622</v>
      </c>
      <c r="CB17" s="22">
        <f t="shared" si="10"/>
        <v>198.98032494703708</v>
      </c>
      <c r="CC17" s="62">
        <f t="shared" si="11"/>
        <v>401.01018671931024</v>
      </c>
      <c r="CD17" s="62">
        <f ca="1">AVERAGE(OFFSET($CC$3,0,0,'Données projet'!$E$12+1,1))-AVERAGE(OFFSET($H$3,0,0,'Données projet'!$E$12+1,1))</f>
        <v>109.67008594169624</v>
      </c>
      <c r="CE17" s="62">
        <f t="shared" si="40"/>
        <v>279.65390139465558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212.16</v>
      </c>
      <c r="L18" s="13">
        <f>VLOOKUP(A18,'Données projet'!$A$35:$I$55,9,0)</f>
        <v>26.52000000000001</v>
      </c>
      <c r="M18" s="13">
        <f t="array" ref="M18">INDEX(L:L,MIN(IF(ISNUMBER(L18:L214),ROW(L18:L214),"")))</f>
        <v>26.52000000000001</v>
      </c>
      <c r="N18" s="14">
        <f>IF('Données projet'!$A$36&gt;35,N17+M18-V17,IF(A18&lt;'Données projet'!$A$36,$K$205^A18,IF(A18='Données projet'!$A$36,'Données projet'!$B$36,N17+M18-V17)))</f>
        <v>212.16</v>
      </c>
      <c r="O18" s="14">
        <f>N18*VLOOKUP('Données projet'!$B$9,Paramètres!$A$1:$I$89,3,0)*VLOOKUP('Données projet'!$B$9,Paramètres!$A$1:$I$89,5,0)</f>
        <v>107.8960896</v>
      </c>
      <c r="P18" s="14">
        <f t="shared" si="33"/>
        <v>28.834731113991523</v>
      </c>
      <c r="Q18" s="22">
        <f t="shared" si="2"/>
        <v>238.13951274353522</v>
      </c>
      <c r="R18" s="62">
        <f t="shared" si="0"/>
        <v>442.63626267641627</v>
      </c>
      <c r="S18" s="62">
        <f ca="1">AVERAGE(OFFSET($R$3,0,0,'Données projet'!$E$9+1,1))-AVERAGE(OFFSET($H$3,0,0,'Données projet'!$E$9+1,1))</f>
        <v>111.86200383134531</v>
      </c>
      <c r="T18" s="62">
        <f t="shared" si="34"/>
        <v>340.05051743172714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248.88</v>
      </c>
      <c r="AG18" s="13">
        <f>VLOOKUP(A18,'Données projet'!$A$61:$I$81,9,0)</f>
        <v>18.359999999999985</v>
      </c>
      <c r="AH18" s="13">
        <f t="array" ref="AH18">INDEX(AG:AG,MIN(IF(ISNUMBER(AG18:AG214),ROW(AG18:AG214),"")))</f>
        <v>18.359999999999985</v>
      </c>
      <c r="AI18" s="14">
        <f>IF('Données projet'!$A$62&gt;35,AI17+AH18-AQ17,IF(A18&lt;'Données projet'!$A$62,$AF$205^A18,IF(A18='Données projet'!$A$62,'Données projet'!$B$62,AI17+AH18-AQ17)))</f>
        <v>248.88</v>
      </c>
      <c r="AJ18" s="14">
        <f>AI18*VLOOKUP('Données projet'!$B$10,Paramètres!$A$1:$I$89,3,0)*VLOOKUP('Données projet'!$B$10,Paramètres!$A$1:$I$89,5,0)</f>
        <v>109.4872896</v>
      </c>
      <c r="AK18" s="14">
        <f t="shared" si="35"/>
        <v>29.210153177268971</v>
      </c>
      <c r="AL18" s="22">
        <f t="shared" si="4"/>
        <v>241.56471283707677</v>
      </c>
      <c r="AM18" s="62">
        <f t="shared" si="5"/>
        <v>446.06146276995781</v>
      </c>
      <c r="AN18" s="62">
        <f ca="1">AVERAGE(OFFSET($AM$3,0,0,'Données projet'!$E$10+1,1))-AVERAGE(OFFSET($H$3,0,0,'Données projet'!$E$10+1,1))</f>
        <v>121.61365285413893</v>
      </c>
      <c r="AO18" s="62">
        <f t="shared" si="36"/>
        <v>312.41386522343055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216.24</v>
      </c>
      <c r="BB18" s="13">
        <f>VLOOKUP(A18,'Données projet'!$A$87:$I$107,9,0)</f>
        <v>26.52000000000001</v>
      </c>
      <c r="BC18" s="13">
        <f t="array" ref="BC18">INDEX(BB:BB,MIN(IF(ISNUMBER(BB18:BB214),ROW(BB18:BB214),"")))</f>
        <v>26.52000000000001</v>
      </c>
      <c r="BD18" s="13">
        <f>IF('Données projet'!$A$88&gt;35,BD17+BC18-BL17,IF(A18&lt;'Données projet'!$A$88,$BA$205^A18,IF(A18='Données projet'!$A$88,'Données projet'!$B$88,BD17+BC18-BL17)))</f>
        <v>216.24</v>
      </c>
      <c r="BE18" s="14">
        <f>BD18*VLOOKUP('Données projet'!$B$11,Paramètres!$A$1:$I$89,3,0)*VLOOKUP('Données projet'!$B$11,Paramètres!$A$1:$I$89,5,0)</f>
        <v>102.88699199999999</v>
      </c>
      <c r="BF18" s="14">
        <f t="shared" si="37"/>
        <v>27.648640172680182</v>
      </c>
      <c r="BG18" s="22">
        <f t="shared" si="7"/>
        <v>227.34955936741798</v>
      </c>
      <c r="BH18" s="62">
        <f t="shared" si="8"/>
        <v>431.84630930029903</v>
      </c>
      <c r="BI18" s="62">
        <f ca="1">AVERAGE(OFFSET($BH$3,0,0,'Données projet'!$E$11+1,1))-AVERAGE(OFFSET($H$3,0,0,'Données projet'!$E$11+1,1))</f>
        <v>107.06040661590498</v>
      </c>
      <c r="BJ18" s="62">
        <f t="shared" si="38"/>
        <v>328.7614204768164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220.32</v>
      </c>
      <c r="BW18" s="13">
        <f>VLOOKUP(A18,'Données projet'!$A$113:$I$133,9,0)</f>
        <v>16.319999999999993</v>
      </c>
      <c r="BX18" s="13">
        <f t="array" ref="BX18">INDEX(BW:BW,MIN(IF(ISNUMBER(BW18:BW214),ROW(BW18:BW214),"")))</f>
        <v>16.319999999999993</v>
      </c>
      <c r="BY18" s="13">
        <f>IF('Données projet'!$A$114&gt;35,BY17+BX18-CG17,IF(A18&lt;'Données projet'!$A$114,$BV$205^A18,IF(A18='Données projet'!$A$114,'Données projet'!$B$114,BY17+BX18-CG17)))</f>
        <v>220.32</v>
      </c>
      <c r="BZ18" s="14">
        <f>BY18*VLOOKUP('Données projet'!$B$12,Paramètres!$A$1:$I$89,3,0)*VLOOKUP('Données projet'!$B$12,Paramètres!$A$1:$I$89,5,0)</f>
        <v>96.923174399999994</v>
      </c>
      <c r="CA18" s="14">
        <f t="shared" si="39"/>
        <v>26.22765838635857</v>
      </c>
      <c r="CB18" s="22">
        <f t="shared" si="10"/>
        <v>214.48770043624117</v>
      </c>
      <c r="CC18" s="62">
        <f t="shared" si="11"/>
        <v>418.98445036912221</v>
      </c>
      <c r="CD18" s="62">
        <f ca="1">AVERAGE(OFFSET($CC$3,0,0,'Données projet'!$E$12+1,1))-AVERAGE(OFFSET($H$3,0,0,'Données projet'!$E$12+1,1))</f>
        <v>109.67008594169624</v>
      </c>
      <c r="CE18" s="62">
        <f t="shared" si="40"/>
        <v>279.65390139465558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236.64</v>
      </c>
      <c r="L19" s="13">
        <f>VLOOKUP(A19,'Données projet'!$A$35:$I$55,9,0)</f>
        <v>24.47999999999999</v>
      </c>
      <c r="M19" s="13">
        <f t="array" ref="M19">INDEX(L:L,MIN(IF(ISNUMBER(L19:L215),ROW(L19:L215),"")))</f>
        <v>24.47999999999999</v>
      </c>
      <c r="N19" s="14">
        <f>IF('Données projet'!$A$36&gt;35,N18+M19-V18,IF(A19&lt;'Données projet'!$A$36,$K$205^A19,IF(A19='Données projet'!$A$36,'Données projet'!$B$36,N18+M19-V18)))</f>
        <v>236.64</v>
      </c>
      <c r="O19" s="14">
        <f>N19*VLOOKUP('Données projet'!$B$9,Paramètres!$A$1:$I$89,3,0)*VLOOKUP('Données projet'!$B$9,Paramètres!$A$1:$I$89,5,0)</f>
        <v>120.3456384</v>
      </c>
      <c r="P19" s="14">
        <f t="shared" si="33"/>
        <v>31.755600275580854</v>
      </c>
      <c r="Q19" s="22">
        <f t="shared" si="2"/>
        <v>264.90965735996997</v>
      </c>
      <c r="R19" s="62">
        <f t="shared" si="0"/>
        <v>471.85170328208403</v>
      </c>
      <c r="S19" s="62">
        <f ca="1">AVERAGE(OFFSET($R$3,0,0,'Données projet'!$E$9+1,1))-AVERAGE(OFFSET($H$3,0,0,'Données projet'!$E$9+1,1))</f>
        <v>111.86200383134531</v>
      </c>
      <c r="T19" s="62">
        <f t="shared" si="34"/>
        <v>340.05051743172714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265.2</v>
      </c>
      <c r="AG19" s="13">
        <f>VLOOKUP(A19,'Données projet'!$A$61:$I$81,9,0)</f>
        <v>16.319999999999993</v>
      </c>
      <c r="AH19" s="13">
        <f t="array" ref="AH19">INDEX(AG:AG,MIN(IF(ISNUMBER(AG19:AG215),ROW(AG19:AG215),"")))</f>
        <v>16.319999999999993</v>
      </c>
      <c r="AI19" s="14">
        <f>IF('Données projet'!$A$62&gt;35,AI18+AH19-AQ18,IF(A19&lt;'Données projet'!$A$62,$AF$205^A19,IF(A19='Données projet'!$A$62,'Données projet'!$B$62,AI18+AH19-AQ18)))</f>
        <v>265.2</v>
      </c>
      <c r="AJ19" s="14">
        <f>AI19*VLOOKUP('Données projet'!$B$10,Paramètres!$A$1:$I$89,3,0)*VLOOKUP('Données projet'!$B$10,Paramètres!$A$1:$I$89,5,0)</f>
        <v>116.66678399999998</v>
      </c>
      <c r="AK19" s="14">
        <f t="shared" si="35"/>
        <v>30.896311433156317</v>
      </c>
      <c r="AL19" s="22">
        <f t="shared" si="4"/>
        <v>257.00572454608056</v>
      </c>
      <c r="AM19" s="62">
        <f t="shared" si="5"/>
        <v>463.94777046819462</v>
      </c>
      <c r="AN19" s="62">
        <f ca="1">AVERAGE(OFFSET($AM$3,0,0,'Données projet'!$E$10+1,1))-AVERAGE(OFFSET($H$3,0,0,'Données projet'!$E$10+1,1))</f>
        <v>121.61365285413893</v>
      </c>
      <c r="AO19" s="62">
        <f t="shared" si="36"/>
        <v>312.41386522343055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>
        <f>VLOOKUP(A19,'Données projet'!$A$87:$I$107,2,0)</f>
        <v>240.72</v>
      </c>
      <c r="BB19" s="13">
        <f>VLOOKUP(A19,'Données projet'!$A$87:$I$107,9,0)</f>
        <v>24.47999999999999</v>
      </c>
      <c r="BC19" s="13">
        <f t="array" ref="BC19">INDEX(BB:BB,MIN(IF(ISNUMBER(BB19:BB215),ROW(BB19:BB215),"")))</f>
        <v>24.47999999999999</v>
      </c>
      <c r="BD19" s="13">
        <f>IF('Données projet'!$A$88&gt;35,BD18+BC19-BL18,IF(A19&lt;'Données projet'!$A$88,$BA$205^A19,IF(A19='Données projet'!$A$88,'Données projet'!$B$88,BD18+BC19-BL18)))</f>
        <v>240.72</v>
      </c>
      <c r="BE19" s="14">
        <f>BD19*VLOOKUP('Données projet'!$B$11,Paramètres!$A$1:$I$89,3,0)*VLOOKUP('Données projet'!$B$11,Paramètres!$A$1:$I$89,5,0)</f>
        <v>114.534576</v>
      </c>
      <c r="BF19" s="14">
        <f t="shared" si="37"/>
        <v>30.396841268368544</v>
      </c>
      <c r="BG19" s="22">
        <f t="shared" si="7"/>
        <v>252.42221840907519</v>
      </c>
      <c r="BH19" s="62">
        <f t="shared" si="8"/>
        <v>459.36426433118925</v>
      </c>
      <c r="BI19" s="62">
        <f ca="1">AVERAGE(OFFSET($BH$3,0,0,'Données projet'!$E$11+1,1))-AVERAGE(OFFSET($H$3,0,0,'Données projet'!$E$11+1,1))</f>
        <v>107.06040661590498</v>
      </c>
      <c r="BJ19" s="62">
        <f t="shared" si="38"/>
        <v>328.7614204768164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>
        <f>VLOOKUP(A19,'Données projet'!$A$113:$I$133,2,0)</f>
        <v>234.6</v>
      </c>
      <c r="BW19" s="13">
        <f>VLOOKUP(A19,'Données projet'!$A$113:$I$133,9,0)</f>
        <v>14.280000000000001</v>
      </c>
      <c r="BX19" s="13">
        <f t="array" ref="BX19">INDEX(BW:BW,MIN(IF(ISNUMBER(BW19:BW215),ROW(BW19:BW215),"")))</f>
        <v>14.280000000000001</v>
      </c>
      <c r="BY19" s="13">
        <f>IF('Données projet'!$A$114&gt;35,BY18+BX19-CG18,IF(A19&lt;'Données projet'!$A$114,$BV$205^A19,IF(A19='Données projet'!$A$114,'Données projet'!$B$114,BY18+BX19-CG18)))</f>
        <v>234.6</v>
      </c>
      <c r="BZ19" s="14">
        <f>BY19*VLOOKUP('Données projet'!$B$12,Paramètres!$A$1:$I$89,3,0)*VLOOKUP('Données projet'!$B$12,Paramètres!$A$1:$I$89,5,0)</f>
        <v>103.20523199999998</v>
      </c>
      <c r="CA19" s="14">
        <f t="shared" si="39"/>
        <v>27.724192123178771</v>
      </c>
      <c r="CB19" s="22">
        <f t="shared" si="10"/>
        <v>228.03541368120298</v>
      </c>
      <c r="CC19" s="62">
        <f t="shared" si="11"/>
        <v>434.97745960331702</v>
      </c>
      <c r="CD19" s="62">
        <f ca="1">AVERAGE(OFFSET($CC$3,0,0,'Données projet'!$E$12+1,1))-AVERAGE(OFFSET($H$3,0,0,'Données projet'!$E$12+1,1))</f>
        <v>109.67008594169624</v>
      </c>
      <c r="CE19" s="62">
        <f t="shared" si="40"/>
        <v>279.65390139465558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259.08</v>
      </c>
      <c r="L20" s="13">
        <f>VLOOKUP(A20,'Données projet'!$A$35:$I$55,9,0)</f>
        <v>22.439999999999998</v>
      </c>
      <c r="M20" s="13">
        <f t="array" ref="M20">INDEX(L:L,MIN(IF(ISNUMBER(L20:L216),ROW(L20:L216),"")))</f>
        <v>22.439999999999998</v>
      </c>
      <c r="N20" s="14">
        <f>IF('Données projet'!$A$36&gt;35,N19+M20-V19,IF(A20&lt;'Données projet'!$A$36,$K$205^A20,IF(A20='Données projet'!$A$36,'Données projet'!$B$36,N19+M20-V19)))</f>
        <v>259.08</v>
      </c>
      <c r="O20" s="14">
        <f>N20*VLOOKUP('Données projet'!$B$9,Paramètres!$A$1:$I$89,3,0)*VLOOKUP('Données projet'!$B$9,Paramètres!$A$1:$I$89,5,0)</f>
        <v>131.75772480000001</v>
      </c>
      <c r="P20" s="14">
        <f t="shared" si="33"/>
        <v>34.402199908053767</v>
      </c>
      <c r="Q20" s="22">
        <f t="shared" si="2"/>
        <v>289.39520219986031</v>
      </c>
      <c r="R20" s="62">
        <f t="shared" si="0"/>
        <v>498.761326515733</v>
      </c>
      <c r="S20" s="62">
        <f ca="1">AVERAGE(OFFSET($R$3,0,0,'Données projet'!$E$9+1,1))-AVERAGE(OFFSET($H$3,0,0,'Données projet'!$E$9+1,1))</f>
        <v>111.86200383134531</v>
      </c>
      <c r="T20" s="62">
        <f t="shared" si="34"/>
        <v>340.05051743172714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281.52</v>
      </c>
      <c r="AG20" s="13">
        <f>VLOOKUP(A20,'Données projet'!$A$61:$I$81,9,0)</f>
        <v>16.319999999999993</v>
      </c>
      <c r="AH20" s="13">
        <f t="array" ref="AH20">INDEX(AG:AG,MIN(IF(ISNUMBER(AG20:AG216),ROW(AG20:AG216),"")))</f>
        <v>16.319999999999993</v>
      </c>
      <c r="AI20" s="14">
        <f>IF('Données projet'!$A$62&gt;35,AI19+AH20-AQ19,IF(A20&lt;'Données projet'!$A$62,$AF$205^A20,IF(A20='Données projet'!$A$62,'Données projet'!$B$62,AI19+AH20-AQ19)))</f>
        <v>281.52</v>
      </c>
      <c r="AJ20" s="14">
        <f>AI20*VLOOKUP('Données projet'!$B$10,Paramètres!$A$1:$I$89,3,0)*VLOOKUP('Données projet'!$B$10,Paramètres!$A$1:$I$89,5,0)</f>
        <v>123.84627839999997</v>
      </c>
      <c r="AK20" s="14">
        <f t="shared" si="35"/>
        <v>32.570426740711895</v>
      </c>
      <c r="AL20" s="22">
        <f t="shared" si="4"/>
        <v>272.42576145340649</v>
      </c>
      <c r="AM20" s="62">
        <f t="shared" si="5"/>
        <v>481.79188576927925</v>
      </c>
      <c r="AN20" s="62">
        <f ca="1">AVERAGE(OFFSET($AM$3,0,0,'Données projet'!$E$10+1,1))-AVERAGE(OFFSET($H$3,0,0,'Données projet'!$E$10+1,1))</f>
        <v>121.61365285413893</v>
      </c>
      <c r="AO20" s="62">
        <f t="shared" si="36"/>
        <v>312.41386522343055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265.2</v>
      </c>
      <c r="BB20" s="13">
        <f>VLOOKUP(A20,'Données projet'!$A$87:$I$107,9,0)</f>
        <v>24.47999999999999</v>
      </c>
      <c r="BC20" s="13">
        <f t="array" ref="BC20">INDEX(BB:BB,MIN(IF(ISNUMBER(BB20:BB216),ROW(BB20:BB216),"")))</f>
        <v>24.47999999999999</v>
      </c>
      <c r="BD20" s="13">
        <f>IF('Données projet'!$A$88&gt;35,BD19+BC20-BL19,IF(A20&lt;'Données projet'!$A$88,$BA$205^A20,IF(A20='Données projet'!$A$88,'Données projet'!$B$88,BD19+BC20-BL19)))</f>
        <v>265.2</v>
      </c>
      <c r="BE20" s="14">
        <f>BD20*VLOOKUP('Données projet'!$B$11,Paramètres!$A$1:$I$89,3,0)*VLOOKUP('Données projet'!$B$11,Paramètres!$A$1:$I$89,5,0)</f>
        <v>126.18216</v>
      </c>
      <c r="BF20" s="14">
        <f t="shared" si="37"/>
        <v>33.112644007050569</v>
      </c>
      <c r="BG20" s="22">
        <f t="shared" si="7"/>
        <v>277.43845031227971</v>
      </c>
      <c r="BH20" s="62">
        <f t="shared" si="8"/>
        <v>486.80457462815241</v>
      </c>
      <c r="BI20" s="62">
        <f ca="1">AVERAGE(OFFSET($BH$3,0,0,'Données projet'!$E$11+1,1))-AVERAGE(OFFSET($H$3,0,0,'Données projet'!$E$11+1,1))</f>
        <v>107.06040661590498</v>
      </c>
      <c r="BJ20" s="62">
        <f t="shared" si="38"/>
        <v>328.7614204768164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>
        <f>VLOOKUP(A20,'Données projet'!$A$113:$I$133,2,0)</f>
        <v>248.88</v>
      </c>
      <c r="BW20" s="13">
        <f>VLOOKUP(A20,'Données projet'!$A$113:$I$133,9,0)</f>
        <v>14.280000000000001</v>
      </c>
      <c r="BX20" s="13">
        <f t="array" ref="BX20">INDEX(BW:BW,MIN(IF(ISNUMBER(BW20:BW216),ROW(BW20:BW216),"")))</f>
        <v>14.280000000000001</v>
      </c>
      <c r="BY20" s="13">
        <f>IF('Données projet'!$A$114&gt;35,BY19+BX20-CG19,IF(A20&lt;'Données projet'!$A$114,$BV$205^A20,IF(A20='Données projet'!$A$114,'Données projet'!$B$114,BY19+BX20-CG19)))</f>
        <v>248.88</v>
      </c>
      <c r="BZ20" s="14">
        <f>BY20*VLOOKUP('Données projet'!$B$12,Paramètres!$A$1:$I$89,3,0)*VLOOKUP('Données projet'!$B$12,Paramètres!$A$1:$I$89,5,0)</f>
        <v>109.4872896</v>
      </c>
      <c r="CA20" s="14">
        <f t="shared" si="39"/>
        <v>29.210153177268971</v>
      </c>
      <c r="CB20" s="22">
        <f t="shared" si="10"/>
        <v>241.56471283707677</v>
      </c>
      <c r="CC20" s="62">
        <f t="shared" si="11"/>
        <v>450.93083715294949</v>
      </c>
      <c r="CD20" s="62">
        <f ca="1">AVERAGE(OFFSET($CC$3,0,0,'Données projet'!$E$12+1,1))-AVERAGE(OFFSET($H$3,0,0,'Données projet'!$E$12+1,1))</f>
        <v>109.67008594169624</v>
      </c>
      <c r="CE20" s="62">
        <f t="shared" si="40"/>
        <v>279.65390139465558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279.48</v>
      </c>
      <c r="L21" s="13">
        <f>VLOOKUP(A21,'Données projet'!$A$35:$I$55,9,0)</f>
        <v>20.400000000000034</v>
      </c>
      <c r="M21" s="13">
        <f t="array" ref="M21">INDEX(L:L,MIN(IF(ISNUMBER(L21:L217),ROW(L21:L217),"")))</f>
        <v>20.400000000000034</v>
      </c>
      <c r="N21" s="14">
        <f>IF('Données projet'!$A$36&gt;35,N20+M21-V20,IF(A21&lt;'Données projet'!$A$36,$K$205^A21,IF(A21='Données projet'!$A$36,'Données projet'!$B$36,N20+M21-V20)))</f>
        <v>279.48</v>
      </c>
      <c r="O21" s="14">
        <f>N21*VLOOKUP('Données projet'!$B$9,Paramètres!$A$1:$I$89,3,0)*VLOOKUP('Données projet'!$B$9,Paramètres!$A$1:$I$89,5,0)</f>
        <v>142.13234880000002</v>
      </c>
      <c r="P21" s="14">
        <f t="shared" si="33"/>
        <v>36.785066074482749</v>
      </c>
      <c r="Q21" s="22">
        <f t="shared" si="2"/>
        <v>311.61449757305746</v>
      </c>
      <c r="R21" s="62">
        <f t="shared" si="0"/>
        <v>523.38385076506052</v>
      </c>
      <c r="S21" s="62">
        <f ca="1">AVERAGE(OFFSET($R$3,0,0,'Données projet'!$E$9+1,1))-AVERAGE(OFFSET($H$3,0,0,'Données projet'!$E$9+1,1))</f>
        <v>111.86200383134531</v>
      </c>
      <c r="T21" s="62">
        <f t="shared" si="34"/>
        <v>340.05051743172714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279.48</v>
      </c>
      <c r="W21" s="17">
        <f>IF(ISNA(VLOOKUP(A21,'Données projet'!$A$35:$I$55,5,0)),0%,VLOOKUP(A21,'Données projet'!$A$35:$I$55,5,0)*VLOOKUP('Données projet'!$B$9,Paramètres!$A$1:$I$89,7,0))</f>
        <v>0.46799999999999997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73.533611535623777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73.533611535623777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293.76</v>
      </c>
      <c r="AG21" s="13">
        <f>VLOOKUP(A21,'Données projet'!$A$61:$I$81,9,0)</f>
        <v>12.240000000000009</v>
      </c>
      <c r="AH21" s="13">
        <f t="array" ref="AH21">INDEX(AG:AG,MIN(IF(ISNUMBER(AG21:AG217),ROW(AG21:AG217),"")))</f>
        <v>12.240000000000009</v>
      </c>
      <c r="AI21" s="14">
        <f>IF('Données projet'!$A$62&gt;35,AI20+AH21-AQ20,IF(A21&lt;'Données projet'!$A$62,$AF$205^A21,IF(A21='Données projet'!$A$62,'Données projet'!$B$62,AI20+AH21-AQ20)))</f>
        <v>293.76</v>
      </c>
      <c r="AJ21" s="14">
        <f>AI21*VLOOKUP('Données projet'!$B$10,Paramètres!$A$1:$I$89,3,0)*VLOOKUP('Données projet'!$B$10,Paramètres!$A$1:$I$89,5,0)</f>
        <v>129.23089919999998</v>
      </c>
      <c r="AK21" s="14">
        <f t="shared" si="35"/>
        <v>33.818581392207165</v>
      </c>
      <c r="AL21" s="22">
        <f t="shared" si="4"/>
        <v>283.97784536476075</v>
      </c>
      <c r="AM21" s="62">
        <f t="shared" si="5"/>
        <v>495.74719855676386</v>
      </c>
      <c r="AN21" s="62">
        <f ca="1">AVERAGE(OFFSET($AM$3,0,0,'Données projet'!$E$10+1,1))-AVERAGE(OFFSET($H$3,0,0,'Données projet'!$E$10+1,1))</f>
        <v>121.61365285413893</v>
      </c>
      <c r="AO21" s="62">
        <f t="shared" si="36"/>
        <v>312.41386522343055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293.76</v>
      </c>
      <c r="AR21" s="17">
        <f>IF(ISNA(VLOOKUP(A21,'Données projet'!$A$61:$I$81,5,0)),0%,VLOOKUP(A21,'Données projet'!$A$61:$I$81,5,0)*VLOOKUP('Données projet'!$B$10,Paramètres!$A$1:$I$89,7,0))</f>
        <v>0.46799999999999997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66.858915795051928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66.858915795051928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287.64</v>
      </c>
      <c r="BB21" s="13">
        <f>VLOOKUP(A21,'Données projet'!$A$87:$I$107,9,0)</f>
        <v>22.439999999999998</v>
      </c>
      <c r="BC21" s="13">
        <f t="array" ref="BC21">INDEX(BB:BB,MIN(IF(ISNUMBER(BB21:BB217),ROW(BB21:BB217),"")))</f>
        <v>22.439999999999998</v>
      </c>
      <c r="BD21" s="13">
        <f>IF('Données projet'!$A$88&gt;35,BD20+BC21-BL20,IF(A21&lt;'Données projet'!$A$88,$BA$205^A21,IF(A21='Données projet'!$A$88,'Données projet'!$B$88,BD20+BC21-BL20)))</f>
        <v>287.64</v>
      </c>
      <c r="BE21" s="14">
        <f>BD21*VLOOKUP('Données projet'!$B$11,Paramètres!$A$1:$I$89,3,0)*VLOOKUP('Données projet'!$B$11,Paramètres!$A$1:$I$89,5,0)</f>
        <v>136.85911200000001</v>
      </c>
      <c r="BF21" s="14">
        <f t="shared" si="37"/>
        <v>35.576524718553152</v>
      </c>
      <c r="BG21" s="22">
        <f t="shared" si="7"/>
        <v>300.32540061814672</v>
      </c>
      <c r="BH21" s="62">
        <f t="shared" si="8"/>
        <v>512.09475381014977</v>
      </c>
      <c r="BI21" s="62">
        <f ca="1">AVERAGE(OFFSET($BH$3,0,0,'Données projet'!$E$11+1,1))-AVERAGE(OFFSET($H$3,0,0,'Données projet'!$E$11+1,1))</f>
        <v>107.06040661590498</v>
      </c>
      <c r="BJ21" s="62">
        <f t="shared" si="38"/>
        <v>328.7614204768164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287.64</v>
      </c>
      <c r="BM21" s="17">
        <f>IF(ISNA(VLOOKUP(A21,'Données projet'!$A$87:$I$107,5,0)),0%,VLOOKUP(A21,'Données projet'!$A$87:$I$107,5,0)*VLOOKUP('Données projet'!$B$11,Paramètres!$A$1:$I$89,7,0))</f>
        <v>0.46799999999999997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70.805449019065421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70.805449019065421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>
        <f>VLOOKUP(A21,'Données projet'!$A$113:$I$133,2,0)</f>
        <v>259.08</v>
      </c>
      <c r="BW21" s="13">
        <f>VLOOKUP(A21,'Données projet'!$A$113:$I$133,9,0)</f>
        <v>10.199999999999989</v>
      </c>
      <c r="BX21" s="13">
        <f t="array" ref="BX21">INDEX(BW:BW,MIN(IF(ISNUMBER(BW21:BW217),ROW(BW21:BW217),"")))</f>
        <v>10.199999999999989</v>
      </c>
      <c r="BY21" s="13">
        <f>IF('Données projet'!$A$114&gt;35,BY20+BX21-CG20,IF(A21&lt;'Données projet'!$A$114,$BV$205^A21,IF(A21='Données projet'!$A$114,'Données projet'!$B$114,BY20+BX21-CG20)))</f>
        <v>259.08</v>
      </c>
      <c r="BZ21" s="14">
        <f>BY21*VLOOKUP('Données projet'!$B$12,Paramètres!$A$1:$I$89,3,0)*VLOOKUP('Données projet'!$B$12,Paramètres!$A$1:$I$89,5,0)</f>
        <v>113.9744736</v>
      </c>
      <c r="CA21" s="14">
        <f t="shared" si="39"/>
        <v>30.265458382384235</v>
      </c>
      <c r="CB21" s="22">
        <f t="shared" si="10"/>
        <v>251.21788153598584</v>
      </c>
      <c r="CC21" s="62">
        <f t="shared" si="11"/>
        <v>462.98723472798895</v>
      </c>
      <c r="CD21" s="62">
        <f ca="1">AVERAGE(OFFSET($CC$3,0,0,'Données projet'!$E$12+1,1))-AVERAGE(OFFSET($H$3,0,0,'Données projet'!$E$12+1,1))</f>
        <v>109.67008594169624</v>
      </c>
      <c r="CE21" s="62">
        <f t="shared" si="40"/>
        <v>279.65390139465558</v>
      </c>
      <c r="CF21" s="16">
        <f>IF(ISNA(VLOOKUP(A21,'Données projet'!$A$113:$I$133,3,0)),0,VLOOKUP(A21,'Données projet'!$A$113:$I$133,3,0))</f>
        <v>1</v>
      </c>
      <c r="CG21" s="16">
        <f>IF(ISNA(VLOOKUP(A21,'Données projet'!$A$113:$I$133,4,0)),0,VLOOKUP(A21,'Données projet'!$A$113:$I$133,4,0))</f>
        <v>259.08</v>
      </c>
      <c r="CH21" s="17">
        <f>IF(ISNA(VLOOKUP(A21,'Données projet'!$A$113:$I$133,5,0)),0%,VLOOKUP(A21,'Données projet'!$A$113:$I$133,5,0)*VLOOKUP('Données projet'!$B$12,Paramètres!$A$1:$I$89,7,0))</f>
        <v>0.46799999999999997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58.965849347024964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58.965849347024964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111.86200383134531</v>
      </c>
      <c r="T22" s="62">
        <f t="shared" si="34"/>
        <v>340.05051743172714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72.091662264484555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72.091662264484555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121.61365285413893</v>
      </c>
      <c r="AO22" s="62">
        <f t="shared" si="36"/>
        <v>312.41386522343055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65.547853236222906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65.547853236222906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>
        <f>BD22*VLOOKUP('Données projet'!$B$11,Paramètres!$A$1:$I$89,3,0)*VLOOKUP('Données projet'!$B$11,Paramètres!$A$1:$I$89,5,0)</f>
        <v>0</v>
      </c>
      <c r="BF22" s="14" t="e">
        <f t="shared" si="37"/>
        <v>#NUM!</v>
      </c>
      <c r="BG22" s="22" t="e">
        <f t="shared" si="7"/>
        <v>#NUM!</v>
      </c>
      <c r="BH22" s="62" t="e">
        <f t="shared" si="8"/>
        <v>#NUM!</v>
      </c>
      <c r="BI22" s="62">
        <f ca="1">AVERAGE(OFFSET($BH$3,0,0,'Données projet'!$E$11+1,1))-AVERAGE(OFFSET($H$3,0,0,'Données projet'!$E$11+1,1))</f>
        <v>107.06040661590498</v>
      </c>
      <c r="BJ22" s="62">
        <f t="shared" si="38"/>
        <v>328.7614204768164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69.416997350861081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69.416997350861081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>
        <f>BY22*VLOOKUP('Données projet'!$B$12,Paramètres!$A$1:$I$89,3,0)*VLOOKUP('Données projet'!$B$12,Paramètres!$A$1:$I$89,5,0)</f>
        <v>0</v>
      </c>
      <c r="CA22" s="14" t="e">
        <f t="shared" si="39"/>
        <v>#NUM!</v>
      </c>
      <c r="CB22" s="22" t="e">
        <f t="shared" si="10"/>
        <v>#NUM!</v>
      </c>
      <c r="CC22" s="62" t="e">
        <f t="shared" si="11"/>
        <v>#NUM!</v>
      </c>
      <c r="CD22" s="62">
        <f ca="1">AVERAGE(OFFSET($CC$3,0,0,'Données projet'!$E$12+1,1))-AVERAGE(OFFSET($H$3,0,0,'Données projet'!$E$12+1,1))</f>
        <v>109.67008594169624</v>
      </c>
      <c r="CE22" s="62">
        <f t="shared" si="40"/>
        <v>279.65390139465558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57.809565006946599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57.809565006946599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111.86200383134531</v>
      </c>
      <c r="T23" s="62">
        <f t="shared" si="34"/>
        <v>340.05051743172714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70.677988739050164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70.677988739050164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121.61365285413893</v>
      </c>
      <c r="AO23" s="62">
        <f t="shared" si="36"/>
        <v>312.41386522343055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64.262499814503329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64.262499814503329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>
        <f>BD23*VLOOKUP('Données projet'!$B$11,Paramètres!$A$1:$I$89,3,0)*VLOOKUP('Données projet'!$B$11,Paramètres!$A$1:$I$89,5,0)</f>
        <v>0</v>
      </c>
      <c r="BF23" s="14" t="e">
        <f t="shared" si="37"/>
        <v>#NUM!</v>
      </c>
      <c r="BG23" s="22" t="e">
        <f t="shared" si="7"/>
        <v>#NUM!</v>
      </c>
      <c r="BH23" s="62" t="e">
        <f t="shared" si="8"/>
        <v>#NUM!</v>
      </c>
      <c r="BI23" s="62">
        <f ca="1">AVERAGE(OFFSET($BH$3,0,0,'Données projet'!$E$11+1,1))-AVERAGE(OFFSET($H$3,0,0,'Données projet'!$E$11+1,1))</f>
        <v>107.06040661590498</v>
      </c>
      <c r="BJ23" s="62">
        <f t="shared" si="38"/>
        <v>328.7614204768164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68.055772372998334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68.055772372998334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>
        <f>BY23*VLOOKUP('Données projet'!$B$12,Paramètres!$A$1:$I$89,3,0)*VLOOKUP('Données projet'!$B$12,Paramètres!$A$1:$I$89,5,0)</f>
        <v>0</v>
      </c>
      <c r="CA23" s="14" t="e">
        <f t="shared" si="39"/>
        <v>#NUM!</v>
      </c>
      <c r="CB23" s="22" t="e">
        <f t="shared" si="10"/>
        <v>#NUM!</v>
      </c>
      <c r="CC23" s="62" t="e">
        <f t="shared" si="11"/>
        <v>#NUM!</v>
      </c>
      <c r="CD23" s="62">
        <f ca="1">AVERAGE(OFFSET($CC$3,0,0,'Données projet'!$E$12+1,1))-AVERAGE(OFFSET($H$3,0,0,'Données projet'!$E$12+1,1))</f>
        <v>109.67008594169624</v>
      </c>
      <c r="CE23" s="62">
        <f t="shared" si="40"/>
        <v>279.65390139465558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56.675954697513362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56.675954697513362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111.86200383134531</v>
      </c>
      <c r="T24" s="62">
        <f t="shared" si="34"/>
        <v>340.05051743172714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69.292036489193833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69.292036489193833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121.61365285413893</v>
      </c>
      <c r="AO24" s="62">
        <f t="shared" si="36"/>
        <v>312.41386522343055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63.0023513893955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63.0023513893955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107.06040661590498</v>
      </c>
      <c r="BJ24" s="62">
        <f t="shared" si="38"/>
        <v>328.7614204768164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66.721240186686217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66.721240186686217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>
        <f>BY24*VLOOKUP('Données projet'!$B$12,Paramètres!$A$1:$I$89,3,0)*VLOOKUP('Données projet'!$B$12,Paramètres!$A$1:$I$89,5,0)</f>
        <v>0</v>
      </c>
      <c r="CA24" s="14" t="e">
        <f t="shared" si="39"/>
        <v>#NUM!</v>
      </c>
      <c r="CB24" s="22" t="e">
        <f t="shared" si="10"/>
        <v>#NUM!</v>
      </c>
      <c r="CC24" s="62" t="e">
        <f t="shared" si="11"/>
        <v>#NUM!</v>
      </c>
      <c r="CD24" s="62">
        <f ca="1">AVERAGE(OFFSET($CC$3,0,0,'Données projet'!$E$12+1,1))-AVERAGE(OFFSET($H$3,0,0,'Données projet'!$E$12+1,1))</f>
        <v>109.67008594169624</v>
      </c>
      <c r="CE24" s="62">
        <f t="shared" si="40"/>
        <v>279.65390139465558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55.564573794814095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55.564573794814095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111.86200383134531</v>
      </c>
      <c r="T25" s="62">
        <f t="shared" si="34"/>
        <v>340.05051743172714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67.933261917609784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67.933261917609784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121.61365285413893</v>
      </c>
      <c r="AO25" s="62">
        <f t="shared" si="36"/>
        <v>312.41386522343055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61.766913706289387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61.766913706289387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107.06040661590498</v>
      </c>
      <c r="BJ25" s="62">
        <f t="shared" si="38"/>
        <v>328.7614204768164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65.412877362563421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65.412877362563421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>
        <f>BY25*VLOOKUP('Données projet'!$B$12,Paramètres!$A$1:$I$89,3,0)*VLOOKUP('Données projet'!$B$12,Paramètres!$A$1:$I$89,5,0)</f>
        <v>0</v>
      </c>
      <c r="CA25" s="14" t="e">
        <f t="shared" si="39"/>
        <v>#NUM!</v>
      </c>
      <c r="CB25" s="22" t="e">
        <f t="shared" si="10"/>
        <v>#NUM!</v>
      </c>
      <c r="CC25" s="62" t="e">
        <f t="shared" si="11"/>
        <v>#NUM!</v>
      </c>
      <c r="CD25" s="62">
        <f ca="1">AVERAGE(OFFSET($CC$3,0,0,'Données projet'!$E$12+1,1))-AVERAGE(OFFSET($H$3,0,0,'Données projet'!$E$12+1,1))</f>
        <v>109.67008594169624</v>
      </c>
      <c r="CE25" s="62">
        <f t="shared" si="40"/>
        <v>279.65390139465558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54.474986393741339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54.474986393741339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111.86200383134531</v>
      </c>
      <c r="T26" s="62">
        <f t="shared" si="34"/>
        <v>340.05051743172714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66.60113208660384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66.60113208660384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121.61365285413893</v>
      </c>
      <c r="AO26" s="62">
        <f t="shared" si="36"/>
        <v>312.41386522343055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60.555702202606405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60.555702202606405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107.06040661590498</v>
      </c>
      <c r="BJ26" s="62">
        <f t="shared" si="38"/>
        <v>328.7614204768164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64.130170735399147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64.130170735399147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>
        <f>BY26*VLOOKUP('Données projet'!$B$12,Paramètres!$A$1:$I$89,3,0)*VLOOKUP('Données projet'!$B$12,Paramètres!$A$1:$I$89,5,0)</f>
        <v>0</v>
      </c>
      <c r="CA26" s="14" t="e">
        <f t="shared" si="39"/>
        <v>#NUM!</v>
      </c>
      <c r="CB26" s="22" t="e">
        <f t="shared" si="10"/>
        <v>#NUM!</v>
      </c>
      <c r="CC26" s="62" t="e">
        <f t="shared" si="11"/>
        <v>#NUM!</v>
      </c>
      <c r="CD26" s="62">
        <f ca="1">AVERAGE(OFFSET($CC$3,0,0,'Données projet'!$E$12+1,1))-AVERAGE(OFFSET($H$3,0,0,'Données projet'!$E$12+1,1))</f>
        <v>109.67008594169624</v>
      </c>
      <c r="CE26" s="62">
        <f t="shared" si="40"/>
        <v>279.65390139465558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53.406765137020933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53.406765137020933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111.86200383134531</v>
      </c>
      <c r="T27" s="62">
        <f t="shared" si="34"/>
        <v>340.05051743172714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65.295124509064962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65.295124509064962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121.61365285413893</v>
      </c>
      <c r="AO27" s="62">
        <f t="shared" si="36"/>
        <v>312.41386522343055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59.368241817744575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59.368241817744575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107.06040661590498</v>
      </c>
      <c r="BJ27" s="62">
        <f t="shared" si="38"/>
        <v>328.7614204768164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62.872617202819782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62.872617202819782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>
        <f>BY27*VLOOKUP('Données projet'!$B$12,Paramètres!$A$1:$I$89,3,0)*VLOOKUP('Données projet'!$B$12,Paramètres!$A$1:$I$89,5,0)</f>
        <v>0</v>
      </c>
      <c r="CA27" s="14" t="e">
        <f t="shared" si="39"/>
        <v>#NUM!</v>
      </c>
      <c r="CB27" s="22" t="e">
        <f t="shared" si="10"/>
        <v>#NUM!</v>
      </c>
      <c r="CC27" s="62" t="e">
        <f t="shared" si="11"/>
        <v>#NUM!</v>
      </c>
      <c r="CD27" s="62">
        <f ca="1">AVERAGE(OFFSET($CC$3,0,0,'Données projet'!$E$12+1,1))-AVERAGE(OFFSET($H$3,0,0,'Données projet'!$E$12+1,1))</f>
        <v>109.67008594169624</v>
      </c>
      <c r="CE27" s="62">
        <f t="shared" si="40"/>
        <v>279.65390139465558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52.359491047594183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52.359491047594183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111.86200383134531</v>
      </c>
      <c r="T28" s="62">
        <f t="shared" si="34"/>
        <v>340.05051743172714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64.014726943535649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64.014726943535649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121.61365285413893</v>
      </c>
      <c r="AO28" s="62">
        <f t="shared" si="36"/>
        <v>312.41386522343055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58.204066806750568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58.204066806750568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107.06040661590498</v>
      </c>
      <c r="BJ28" s="62">
        <f t="shared" si="38"/>
        <v>328.7614204768164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61.639723527982376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61.639723527982376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>
        <f>BY28*VLOOKUP('Données projet'!$B$12,Paramètres!$A$1:$I$89,3,0)*VLOOKUP('Données projet'!$B$12,Paramètres!$A$1:$I$89,5,0)</f>
        <v>0</v>
      </c>
      <c r="CA28" s="14" t="e">
        <f t="shared" si="39"/>
        <v>#NUM!</v>
      </c>
      <c r="CB28" s="22" t="e">
        <f t="shared" si="10"/>
        <v>#NUM!</v>
      </c>
      <c r="CC28" s="62" t="e">
        <f t="shared" si="11"/>
        <v>#NUM!</v>
      </c>
      <c r="CD28" s="62">
        <f ca="1">AVERAGE(OFFSET($CC$3,0,0,'Données projet'!$E$12+1,1))-AVERAGE(OFFSET($H$3,0,0,'Données projet'!$E$12+1,1))</f>
        <v>109.67008594169624</v>
      </c>
      <c r="CE28" s="62">
        <f t="shared" si="40"/>
        <v>279.65390139465558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51.332753364286965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51.332753364286965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111.86200383134531</v>
      </c>
      <c r="T29" s="62">
        <f t="shared" si="34"/>
        <v>340.05051743172714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62.759437193300961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62.759437193300961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121.61365285413893</v>
      </c>
      <c r="AO29" s="62">
        <f t="shared" si="36"/>
        <v>312.41386522343055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57.062720557645513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57.062720557645513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107.06040661590498</v>
      </c>
      <c r="BJ29" s="62">
        <f t="shared" si="38"/>
        <v>328.7614204768164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60.431006146117646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60.431006146117646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>
        <f>BY29*VLOOKUP('Données projet'!$B$12,Paramètres!$A$1:$I$89,3,0)*VLOOKUP('Données projet'!$B$12,Paramètres!$A$1:$I$89,5,0)</f>
        <v>0</v>
      </c>
      <c r="CA29" s="14" t="e">
        <f t="shared" si="39"/>
        <v>#NUM!</v>
      </c>
      <c r="CB29" s="22" t="e">
        <f t="shared" si="10"/>
        <v>#NUM!</v>
      </c>
      <c r="CC29" s="62" t="e">
        <f t="shared" si="11"/>
        <v>#NUM!</v>
      </c>
      <c r="CD29" s="62">
        <f ca="1">AVERAGE(OFFSET($CC$3,0,0,'Données projet'!$E$12+1,1))-AVERAGE(OFFSET($H$3,0,0,'Données projet'!$E$12+1,1))</f>
        <v>109.67008594169624</v>
      </c>
      <c r="CE29" s="62">
        <f t="shared" si="40"/>
        <v>279.65390139465558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50.326149380701253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50.326149380701253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111.86200383134531</v>
      </c>
      <c r="T30" s="62">
        <f t="shared" si="34"/>
        <v>340.05051743172714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61.528762909417232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61.528762909417232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121.61365285413893</v>
      </c>
      <c r="AO30" s="62">
        <f t="shared" si="36"/>
        <v>312.41386522343055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55.943755412332933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55.943755412332933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107.06040661590498</v>
      </c>
      <c r="BJ30" s="62">
        <f t="shared" si="38"/>
        <v>328.7614204768164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59.24599097486648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59.24599097486648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>
        <f>BY30*VLOOKUP('Données projet'!$B$12,Paramètres!$A$1:$I$89,3,0)*VLOOKUP('Données projet'!$B$12,Paramètres!$A$1:$I$89,5,0)</f>
        <v>0</v>
      </c>
      <c r="CA30" s="14" t="e">
        <f t="shared" si="39"/>
        <v>#NUM!</v>
      </c>
      <c r="CB30" s="22" t="e">
        <f t="shared" si="10"/>
        <v>#NUM!</v>
      </c>
      <c r="CC30" s="62" t="e">
        <f t="shared" si="11"/>
        <v>#NUM!</v>
      </c>
      <c r="CD30" s="62">
        <f ca="1">AVERAGE(OFFSET($CC$3,0,0,'Données projet'!$E$12+1,1))-AVERAGE(OFFSET($H$3,0,0,'Données projet'!$E$12+1,1))</f>
        <v>109.67008594169624</v>
      </c>
      <c r="CE30" s="62">
        <f t="shared" si="40"/>
        <v>279.65390139465558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49.339284287265855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49.339284287265855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111.86200383134531</v>
      </c>
      <c r="T31" s="62">
        <f t="shared" si="34"/>
        <v>340.05051743172714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60.322221397603272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60.322221397603272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121.61365285413893</v>
      </c>
      <c r="AO31" s="62">
        <f t="shared" si="36"/>
        <v>312.41386522343055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54.846732491018585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54.846732491018585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107.06040661590498</v>
      </c>
      <c r="BJ31" s="62">
        <f t="shared" si="38"/>
        <v>328.7614204768164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58.084213228335663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58.084213228335663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>
        <f>BY31*VLOOKUP('Données projet'!$B$12,Paramètres!$A$1:$I$89,3,0)*VLOOKUP('Données projet'!$B$12,Paramètres!$A$1:$I$89,5,0)</f>
        <v>0</v>
      </c>
      <c r="CA31" s="14" t="e">
        <f t="shared" si="39"/>
        <v>#NUM!</v>
      </c>
      <c r="CB31" s="22" t="e">
        <f t="shared" si="10"/>
        <v>#NUM!</v>
      </c>
      <c r="CC31" s="62" t="e">
        <f t="shared" si="11"/>
        <v>#NUM!</v>
      </c>
      <c r="CD31" s="62">
        <f ca="1">AVERAGE(OFFSET($CC$3,0,0,'Données projet'!$E$12+1,1))-AVERAGE(OFFSET($H$3,0,0,'Données projet'!$E$12+1,1))</f>
        <v>109.67008594169624</v>
      </c>
      <c r="CE31" s="62">
        <f t="shared" si="40"/>
        <v>279.65390139465558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48.37177101638445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48.37177101638445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111.86200383134531</v>
      </c>
      <c r="T32" s="62">
        <f t="shared" si="34"/>
        <v>340.05051743172714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59.139339428918326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59.139339428918326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121.61365285413893</v>
      </c>
      <c r="AO32" s="62">
        <f t="shared" si="36"/>
        <v>312.41386522343055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53.771221520073304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53.771221520073304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107.06040661590498</v>
      </c>
      <c r="BJ32" s="62">
        <f t="shared" si="38"/>
        <v>328.7614204768164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56.945217234799856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56.945217234799856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>
        <f>BY32*VLOOKUP('Données projet'!$B$12,Paramètres!$A$1:$I$89,3,0)*VLOOKUP('Données projet'!$B$12,Paramètres!$A$1:$I$89,5,0)</f>
        <v>0</v>
      </c>
      <c r="CA32" s="14" t="e">
        <f t="shared" si="39"/>
        <v>#NUM!</v>
      </c>
      <c r="CB32" s="22" t="e">
        <f t="shared" si="10"/>
        <v>#NUM!</v>
      </c>
      <c r="CC32" s="62" t="e">
        <f t="shared" si="11"/>
        <v>#NUM!</v>
      </c>
      <c r="CD32" s="62">
        <f ca="1">AVERAGE(OFFSET($CC$3,0,0,'Données projet'!$E$12+1,1))-AVERAGE(OFFSET($H$3,0,0,'Données projet'!$E$12+1,1))</f>
        <v>109.67008594169624</v>
      </c>
      <c r="CE32" s="62">
        <f t="shared" si="40"/>
        <v>279.65390139465558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47.423230090620208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47.423230090620208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111.86200383134531</v>
      </c>
      <c r="T33" s="62">
        <f t="shared" si="34"/>
        <v>340.05051743172714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57.979653054152529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57.979653054152529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121.61365285413893</v>
      </c>
      <c r="AO33" s="62">
        <f t="shared" si="36"/>
        <v>312.41386522343055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52.716800663271336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52.716800663271336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107.06040661590498</v>
      </c>
      <c r="BJ33" s="62">
        <f t="shared" si="38"/>
        <v>328.7614204768164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55.828556257978327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55.828556257978327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>
        <f>BY33*VLOOKUP('Données projet'!$B$12,Paramètres!$A$1:$I$89,3,0)*VLOOKUP('Données projet'!$B$12,Paramètres!$A$1:$I$89,5,0)</f>
        <v>0</v>
      </c>
      <c r="CA33" s="14" t="e">
        <f t="shared" si="39"/>
        <v>#NUM!</v>
      </c>
      <c r="CB33" s="22" t="e">
        <f t="shared" si="10"/>
        <v>#NUM!</v>
      </c>
      <c r="CC33" s="62" t="e">
        <f t="shared" si="11"/>
        <v>#NUM!</v>
      </c>
      <c r="CD33" s="62">
        <f ca="1">AVERAGE(OFFSET($CC$3,0,0,'Données projet'!$E$12+1,1))-AVERAGE(OFFSET($H$3,0,0,'Données projet'!$E$12+1,1))</f>
        <v>109.67008594169624</v>
      </c>
      <c r="CE33" s="62">
        <f t="shared" si="40"/>
        <v>279.65390139465558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46.493289473857367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46.493289473857367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111.86200383134531</v>
      </c>
      <c r="T34" s="62">
        <f t="shared" si="34"/>
        <v>340.05051743172714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56.842707421857043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56.842707421857043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121.61365285413893</v>
      </c>
      <c r="AO34" s="62">
        <f t="shared" si="36"/>
        <v>312.41386522343055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51.683056356338035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51.683056356338035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107.06040661590498</v>
      </c>
      <c r="BJ34" s="62">
        <f t="shared" si="38"/>
        <v>328.7614204768164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54.733792321816331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54.733792321816331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>
        <f>BY34*VLOOKUP('Données projet'!$B$12,Paramètres!$A$1:$I$89,3,0)*VLOOKUP('Données projet'!$B$12,Paramètres!$A$1:$I$89,5,0)</f>
        <v>0</v>
      </c>
      <c r="CA34" s="14" t="e">
        <f t="shared" si="39"/>
        <v>#NUM!</v>
      </c>
      <c r="CB34" s="22" t="e">
        <f t="shared" si="10"/>
        <v>#NUM!</v>
      </c>
      <c r="CC34" s="62" t="e">
        <f t="shared" si="11"/>
        <v>#NUM!</v>
      </c>
      <c r="CD34" s="62">
        <f ca="1">AVERAGE(OFFSET($CC$3,0,0,'Données projet'!$E$12+1,1))-AVERAGE(OFFSET($H$3,0,0,'Données projet'!$E$12+1,1))</f>
        <v>109.67008594169624</v>
      </c>
      <c r="CE34" s="62">
        <f t="shared" si="40"/>
        <v>279.65390139465558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45.581584425381472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45.581584425381472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111.86200383134531</v>
      </c>
      <c r="T35" s="62">
        <f t="shared" si="34"/>
        <v>340.05051743172714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55.728056599942512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55.728056599942512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121.61365285413893</v>
      </c>
      <c r="AO35" s="62">
        <f t="shared" si="36"/>
        <v>312.41386522343055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50.669583144741928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50.669583144741928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107.06040661590498</v>
      </c>
      <c r="BJ35" s="62">
        <f t="shared" si="38"/>
        <v>328.7614204768164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53.660496038702405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53.660496038702405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>
        <f>BY35*VLOOKUP('Données projet'!$B$12,Paramètres!$A$1:$I$89,3,0)*VLOOKUP('Données projet'!$B$12,Paramètres!$A$1:$I$89,5,0)</f>
        <v>0</v>
      </c>
      <c r="CA35" s="14" t="e">
        <f t="shared" si="39"/>
        <v>#NUM!</v>
      </c>
      <c r="CB35" s="22" t="e">
        <f t="shared" si="10"/>
        <v>#NUM!</v>
      </c>
      <c r="CC35" s="62" t="e">
        <f t="shared" si="11"/>
        <v>#NUM!</v>
      </c>
      <c r="CD35" s="62">
        <f ca="1">AVERAGE(OFFSET($CC$3,0,0,'Données projet'!$E$12+1,1))-AVERAGE(OFFSET($H$3,0,0,'Données projet'!$E$12+1,1))</f>
        <v>109.67008594169624</v>
      </c>
      <c r="CE35" s="62">
        <f t="shared" si="40"/>
        <v>279.65390139465558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44.687757356821017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44.687757356821017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111.86200383134531</v>
      </c>
      <c r="T36" s="62">
        <f t="shared" si="34"/>
        <v>340.05051743172714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54.635263400775855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54.635263400775855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121.61365285413893</v>
      </c>
      <c r="AO36" s="62">
        <f t="shared" si="36"/>
        <v>312.41386522343055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49.6759835246676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49.6759835246676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107.06040661590498</v>
      </c>
      <c r="BJ36" s="62">
        <f t="shared" si="38"/>
        <v>328.7614204768164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52.608246441054249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52.608246441054249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>
        <f>BY36*VLOOKUP('Données projet'!$B$12,Paramètres!$A$1:$I$89,3,0)*VLOOKUP('Données projet'!$B$12,Paramètres!$A$1:$I$89,5,0)</f>
        <v>0</v>
      </c>
      <c r="CA36" s="14" t="e">
        <f t="shared" si="39"/>
        <v>#NUM!</v>
      </c>
      <c r="CB36" s="22" t="e">
        <f t="shared" si="10"/>
        <v>#NUM!</v>
      </c>
      <c r="CC36" s="62" t="e">
        <f t="shared" si="11"/>
        <v>#NUM!</v>
      </c>
      <c r="CD36" s="62">
        <f ca="1">AVERAGE(OFFSET($CC$3,0,0,'Données projet'!$E$12+1,1))-AVERAGE(OFFSET($H$3,0,0,'Données projet'!$E$12+1,1))</f>
        <v>109.67008594169624</v>
      </c>
      <c r="CE36" s="62">
        <f t="shared" si="40"/>
        <v>279.65390139465558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43.811457691894354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43.811457691894354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111.86200383134531</v>
      </c>
      <c r="T37" s="62">
        <f t="shared" si="34"/>
        <v>340.05051743172714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53.563899209706818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53.563899209706818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121.61365285413893</v>
      </c>
      <c r="AO37" s="62">
        <f t="shared" si="36"/>
        <v>312.41386522343055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48.701867787107005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48.701867787107005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107.06040661590498</v>
      </c>
      <c r="BJ37" s="62">
        <f t="shared" si="38"/>
        <v>328.7614204768164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51.576630816207093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51.576630816207093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>
        <f>BY37*VLOOKUP('Données projet'!$B$12,Paramètres!$A$1:$I$89,3,0)*VLOOKUP('Données projet'!$B$12,Paramètres!$A$1:$I$89,5,0)</f>
        <v>0</v>
      </c>
      <c r="CA37" s="14" t="e">
        <f t="shared" si="39"/>
        <v>#NUM!</v>
      </c>
      <c r="CB37" s="22" t="e">
        <f t="shared" si="10"/>
        <v>#NUM!</v>
      </c>
      <c r="CC37" s="62" t="e">
        <f t="shared" si="11"/>
        <v>#NUM!</v>
      </c>
      <c r="CD37" s="62">
        <f ca="1">AVERAGE(OFFSET($CC$3,0,0,'Données projet'!$E$12+1,1))-AVERAGE(OFFSET($H$3,0,0,'Données projet'!$E$12+1,1))</f>
        <v>109.67008594169624</v>
      </c>
      <c r="CE37" s="62">
        <f t="shared" si="40"/>
        <v>279.65390139465558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42.952341728906887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42.952341728906887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111.86200383134531</v>
      </c>
      <c r="T38" s="62">
        <f t="shared" si="34"/>
        <v>340.05051743172714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52.513543816957018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52.513543816957018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121.61365285413893</v>
      </c>
      <c r="AO38" s="62">
        <f t="shared" si="36"/>
        <v>312.41386522343055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47.746853865008042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47.746853865008042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107.06040661590498</v>
      </c>
      <c r="BJ38" s="62">
        <f t="shared" si="38"/>
        <v>328.7614204768164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50.565244544539787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50.565244544539787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109.67008594169624</v>
      </c>
      <c r="CE38" s="62">
        <f t="shared" si="40"/>
        <v>279.65390139465558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42.110072505944608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42.110072505944608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111.86200383134531</v>
      </c>
      <c r="T39" s="62">
        <f t="shared" si="34"/>
        <v>340.05051743172714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51.483785252805511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51.483785252805511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121.61365285413893</v>
      </c>
      <c r="AO39" s="62">
        <f t="shared" si="36"/>
        <v>312.41386522343055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46.81056718342046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46.81056718342046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107.06040661590498</v>
      </c>
      <c r="BJ39" s="62">
        <f t="shared" si="38"/>
        <v>328.7614204768164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49.573690940775165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49.573690940775165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109.67008594169624</v>
      </c>
      <c r="CE39" s="62">
        <f t="shared" si="40"/>
        <v>279.65390139465558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41.28431966871112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41.28431966871112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111.86200383134531</v>
      </c>
      <c r="T40" s="62">
        <f t="shared" si="34"/>
        <v>340.05051743172714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50.47421962600631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50.47421962600631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121.61365285413893</v>
      </c>
      <c r="AO40" s="62">
        <f t="shared" si="36"/>
        <v>312.41386522343055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45.892640512580329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45.892640512580329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107.06040661590498</v>
      </c>
      <c r="BJ40" s="62">
        <f t="shared" si="38"/>
        <v>328.7614204768164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48.601581098392387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48.601581098392387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109.67008594169624</v>
      </c>
      <c r="CE40" s="62">
        <f t="shared" si="40"/>
        <v>279.65390139465558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40.474759340956282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40.474759340956282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111.86200383134531</v>
      </c>
      <c r="T41" s="62">
        <f t="shared" si="34"/>
        <v>340.05051743172714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49.484450965374407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49.484450965374407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121.61365285413893</v>
      </c>
      <c r="AO41" s="62">
        <f t="shared" si="36"/>
        <v>312.41386522343055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44.992713823875384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44.992713823875384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107.06040661590498</v>
      </c>
      <c r="BJ41" s="62">
        <f t="shared" si="38"/>
        <v>328.7614204768164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47.648533737090276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47.648533737090276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109.67008594169624</v>
      </c>
      <c r="CE41" s="62">
        <f t="shared" si="40"/>
        <v>279.65390139465558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39.681073997445672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39.681073997445672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111.86200383134531</v>
      </c>
      <c r="T42" s="62">
        <f t="shared" si="34"/>
        <v>340.05051743172714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48.514091064478222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48.514091064478222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121.61365285413893</v>
      </c>
      <c r="AO42" s="62">
        <f t="shared" si="36"/>
        <v>312.41386522343055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44.110434148634866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44.110434148634866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107.06040661590498</v>
      </c>
      <c r="BJ42" s="62">
        <f t="shared" si="38"/>
        <v>328.7614204768164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46.71417505324181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46.71417505324181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109.67008594169624</v>
      </c>
      <c r="CE42" s="62">
        <f t="shared" si="40"/>
        <v>279.65390139465558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38.902952339421049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38.902952339421049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111.86200383134531</v>
      </c>
      <c r="T43" s="62">
        <f t="shared" si="34"/>
        <v>340.05051743172714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47.562759329377521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47.562759329377521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121.61365285413893</v>
      </c>
      <c r="AO43" s="62">
        <f t="shared" si="36"/>
        <v>312.41386522343055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43.245455439688349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43.245455439688349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107.06040661590498</v>
      </c>
      <c r="BJ43" s="62">
        <f t="shared" si="38"/>
        <v>328.7614204768164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45.798138573281086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45.798138573281086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109.67008594169624</v>
      </c>
      <c r="CE43" s="62">
        <f t="shared" si="40"/>
        <v>279.65390139465558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38.14008917250294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38.14008917250294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111.86200383134531</v>
      </c>
      <c r="T44" s="62">
        <f t="shared" si="34"/>
        <v>340.05051743172714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46.630082629347079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46.630082629347079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121.61365285413893</v>
      </c>
      <c r="AO44" s="62">
        <f t="shared" si="36"/>
        <v>312.41386522343055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42.397438435639351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42.397438435639351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107.06040661590498</v>
      </c>
      <c r="BJ44" s="62">
        <f t="shared" si="38"/>
        <v>328.7614204768164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44.90006500996531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44.90006500996531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109.67008594169624</v>
      </c>
      <c r="CE44" s="62">
        <f t="shared" si="40"/>
        <v>279.65390139465558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37.392185286987505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37.392185286987505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111.86200383134531</v>
      </c>
      <c r="T45" s="62">
        <f t="shared" si="34"/>
        <v>340.05051743172714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45.715695150527615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45.715695150527615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121.61365285413893</v>
      </c>
      <c r="AO45" s="62">
        <f t="shared" si="36"/>
        <v>312.41386522343055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41.566050527800456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41.566050527800456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107.06040661590498</v>
      </c>
      <c r="BJ45" s="62">
        <f t="shared" si="38"/>
        <v>328.7614204768164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44.019602121455371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44.019602121455371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109.67008594169624</v>
      </c>
      <c r="CE45" s="62">
        <f t="shared" si="40"/>
        <v>279.65390139465558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36.658947340490705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36.658947340490705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111.86200383134531</v>
      </c>
      <c r="T46" s="62">
        <f t="shared" si="34"/>
        <v>340.05051743172714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44.81923825244651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44.81923825244651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121.61365285413893</v>
      </c>
      <c r="AO46" s="62">
        <f t="shared" si="36"/>
        <v>312.41386522343055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40.750965629737735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40.750965629737735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107.06040661590498</v>
      </c>
      <c r="BJ46" s="62">
        <f t="shared" si="38"/>
        <v>328.7614204768164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43.156404573159776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43.156404573159776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109.67008594169624</v>
      </c>
      <c r="CE46" s="62">
        <f t="shared" si="40"/>
        <v>279.65390139465558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35.940087742893716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35.940087742893716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111.86200383134531</v>
      </c>
      <c r="T47" s="62">
        <f t="shared" si="34"/>
        <v>340.05051743172714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43.94036032735206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43.94036032735206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121.61365285413893</v>
      </c>
      <c r="AO47" s="62">
        <f t="shared" si="36"/>
        <v>312.41386522343055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39.95186404937332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39.95186404937332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107.06040661590498</v>
      </c>
      <c r="BJ47" s="62">
        <f t="shared" si="38"/>
        <v>328.7614204768164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42.310133802287744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42.310133802287744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109.67008594169624</v>
      </c>
      <c r="CE47" s="62">
        <f t="shared" si="40"/>
        <v>279.65390139465558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35.235324543544543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35.235324543544543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111.86200383134531</v>
      </c>
      <c r="T48" s="62">
        <f t="shared" si="34"/>
        <v>340.05051743172714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43.078716662306107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43.078716662306107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121.61365285413893</v>
      </c>
      <c r="AO48" s="62">
        <f t="shared" si="36"/>
        <v>312.41386522343055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39.168432363596018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39.168432363596018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107.06040661590498</v>
      </c>
      <c r="BJ48" s="62">
        <f t="shared" si="38"/>
        <v>328.7614204768164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41.480457885058307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41.480457885058307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109.67008594169624</v>
      </c>
      <c r="CE48" s="62">
        <f t="shared" si="40"/>
        <v>279.65390139465558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34.544381320671505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34.544381320671505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111.86200383134531</v>
      </c>
      <c r="T49" s="62">
        <f t="shared" si="34"/>
        <v>340.05051743172714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42.233969303980963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42.233969303980963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121.61365285413893</v>
      </c>
      <c r="AO49" s="62">
        <f t="shared" si="36"/>
        <v>312.41386522343055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38.400363295330664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38.400363295330664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107.06040661590498</v>
      </c>
      <c r="BJ49" s="62">
        <f t="shared" si="38"/>
        <v>328.7614204768164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40.667051406513401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40.667051406513401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109.67008594169624</v>
      </c>
      <c r="CE49" s="62">
        <f t="shared" si="40"/>
        <v>279.65390139465558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33.866987072965252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33.866987072965252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111.86200383134531</v>
      </c>
      <c r="T50" s="62">
        <f t="shared" si="34"/>
        <v>340.05051743172714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41.405786926107567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41.405786926107567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121.61365285413893</v>
      </c>
      <c r="AO50" s="62">
        <f t="shared" si="36"/>
        <v>312.41386522343055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37.647355593018119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37.647355593018119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107.06040661590498</v>
      </c>
      <c r="BJ50" s="62">
        <f t="shared" si="38"/>
        <v>328.7614204768164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39.869595332883797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39.869595332883797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109.67008594169624</v>
      </c>
      <c r="CE50" s="62">
        <f t="shared" si="40"/>
        <v>279.65390139465558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33.202876113286827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33.202876113286827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111.86200383134531</v>
      </c>
      <c r="T51" s="62">
        <f t="shared" si="34"/>
        <v>340.05051743172714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40.593844699522897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40.593844699522897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121.61365285413893</v>
      </c>
      <c r="AO51" s="62">
        <f t="shared" si="36"/>
        <v>312.41386522343055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36.909113912458572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36.909113912458572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107.06040661590498</v>
      </c>
      <c r="BJ51" s="62">
        <f t="shared" si="38"/>
        <v>328.7614204768164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39.087776886457888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39.087776886457888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109.67008594169624</v>
      </c>
      <c r="CE51" s="62">
        <f t="shared" si="40"/>
        <v>279.65390139465558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32.551787964460004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32.551787964460004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111.86200383134531</v>
      </c>
      <c r="T52" s="62">
        <f t="shared" si="34"/>
        <v>340.05051743172714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39.797824164765693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39.797824164765693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121.61365285413893</v>
      </c>
      <c r="AO52" s="62">
        <f t="shared" si="36"/>
        <v>312.41386522343055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36.185348700971836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36.185348700971836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107.06040661590498</v>
      </c>
      <c r="BJ52" s="62">
        <f t="shared" si="38"/>
        <v>328.7614204768164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38.321289422904229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38.321289422904229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109.67008594169624</v>
      </c>
      <c r="CE52" s="62">
        <f t="shared" si="40"/>
        <v>279.65390139465558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31.913467257107119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31.913467257107119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111.86200383134531</v>
      </c>
      <c r="T53" s="62">
        <f t="shared" si="34"/>
        <v>340.05051743172714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39.017413107170491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39.017413107170491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121.61365285413893</v>
      </c>
      <c r="AO53" s="62">
        <f t="shared" si="36"/>
        <v>312.41386522343055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35.475776083829167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35.475776083829167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107.06040661590498</v>
      </c>
      <c r="BJ53" s="62">
        <f t="shared" si="38"/>
        <v>328.7614204768164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37.569832310999665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37.569832310999665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109.67008594169624</v>
      </c>
      <c r="CE53" s="62">
        <f t="shared" si="40"/>
        <v>279.65390139465558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31.287663629488236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31.287663629488236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111.86200383134531</v>
      </c>
      <c r="T54" s="62">
        <f t="shared" si="34"/>
        <v>340.05051743172714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38.252305434410985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38.252305434410985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121.61365285413893</v>
      </c>
      <c r="AO54" s="62">
        <f t="shared" si="36"/>
        <v>312.41386522343055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34.780117752912105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34.780117752912105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107.06040661590498</v>
      </c>
      <c r="BJ54" s="62">
        <f t="shared" si="38"/>
        <v>328.7614204768164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36.833110814715972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36.833110814715972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109.67008594169624</v>
      </c>
      <c r="CE54" s="62">
        <f t="shared" si="40"/>
        <v>279.65390139465558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30.674131629304437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30.674131629304437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111.86200383134531</v>
      </c>
      <c r="T55" s="62">
        <f t="shared" si="34"/>
        <v>340.05051743172714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37.502201056444697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37.502201056444697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121.61365285413893</v>
      </c>
      <c r="AO55" s="62">
        <f t="shared" si="36"/>
        <v>312.41386522343055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34.098100857554641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34.098100857554641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107.06040661590498</v>
      </c>
      <c r="BJ55" s="62">
        <f t="shared" si="38"/>
        <v>328.7614204768164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36.110835977618656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36.110835977618656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109.67008594169624</v>
      </c>
      <c r="CE55" s="62">
        <f t="shared" si="40"/>
        <v>279.65390139465558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30.072630617426675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30.072630617426675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111.86200383134531</v>
      </c>
      <c r="T56" s="62">
        <f t="shared" si="34"/>
        <v>340.05051743172714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36.766805767811832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36.766805767811832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121.61365285413893</v>
      </c>
      <c r="AO56" s="62">
        <f t="shared" si="36"/>
        <v>312.41386522343055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33.429457897525907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33.429457897525907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107.06040661590498</v>
      </c>
      <c r="BJ56" s="62">
        <f t="shared" si="38"/>
        <v>328.7614204768164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35.402724509532668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35.402724509532668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109.67008594169624</v>
      </c>
      <c r="CE56" s="62">
        <f t="shared" si="40"/>
        <v>279.65390139465558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29.482924673512443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29.482924673512443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111.86200383134531</v>
      </c>
      <c r="T57" s="62">
        <f t="shared" si="34"/>
        <v>340.05051743172714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36.04583113224222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36.04583113224222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121.61365285413893</v>
      </c>
      <c r="AO57" s="62">
        <f t="shared" si="36"/>
        <v>312.41386522343055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32.773926618111403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32.773926618111403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107.06040661590498</v>
      </c>
      <c r="BJ57" s="62">
        <f t="shared" si="38"/>
        <v>328.7614204768164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34.708498675430498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34.708498675430498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109.67008594169624</v>
      </c>
      <c r="CE57" s="62">
        <f t="shared" si="40"/>
        <v>279.65390139465558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28.90478250347326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28.90478250347326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111.86200383134531</v>
      </c>
      <c r="T58" s="62">
        <f t="shared" si="34"/>
        <v>340.05051743172714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35.338994369525025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35.338994369525025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121.61365285413893</v>
      </c>
      <c r="AO58" s="62">
        <f t="shared" si="36"/>
        <v>312.41386522343055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32.131249907251615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32.131249907251615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107.06040661590498</v>
      </c>
      <c r="BJ58" s="62">
        <f t="shared" si="38"/>
        <v>328.7614204768164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34.027886186499124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34.027886186499124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109.67008594169624</v>
      </c>
      <c r="CE58" s="62">
        <f t="shared" si="40"/>
        <v>279.65390139465558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28.337977348756642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28.337977348756642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111.86200383134531</v>
      </c>
      <c r="T59" s="62">
        <f t="shared" si="34"/>
        <v>340.05051743172714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34.64601824459686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34.64601824459686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121.61365285413893</v>
      </c>
      <c r="AO59" s="62">
        <f t="shared" si="36"/>
        <v>312.41386522343055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31.5011756946977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31.5011756946977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107.06040661590498</v>
      </c>
      <c r="BJ59" s="62">
        <f t="shared" si="38"/>
        <v>328.7614204768164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33.360620093343066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33.360620093343066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109.67008594169624</v>
      </c>
      <c r="CE59" s="62">
        <f t="shared" si="40"/>
        <v>279.65390139465558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27.782286897407008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27.782286897407008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111.86200383134531</v>
      </c>
      <c r="T60" s="62">
        <f t="shared" si="34"/>
        <v>340.05051743172714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33.966630958804835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33.966630958804835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121.61365285413893</v>
      </c>
      <c r="AO60" s="62">
        <f t="shared" si="36"/>
        <v>312.41386522343055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30.883456853144644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30.883456853144644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107.06040661590498</v>
      </c>
      <c r="BJ60" s="62">
        <f t="shared" si="38"/>
        <v>328.7614204768164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32.706438681281668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32.706438681281668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109.67008594169624</v>
      </c>
      <c r="CE60" s="62">
        <f t="shared" si="40"/>
        <v>279.65390139465558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27.237493196870634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27.237493196870634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111.86200383134531</v>
      </c>
      <c r="T61" s="62">
        <f t="shared" si="34"/>
        <v>340.05051743172714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33.300566043301863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33.300566043301863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121.61365285413893</v>
      </c>
      <c r="AO61" s="62">
        <f t="shared" si="36"/>
        <v>312.41386522343055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30.277851101303153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30.277851101303153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107.06040661590498</v>
      </c>
      <c r="BJ61" s="62">
        <f t="shared" si="38"/>
        <v>328.7614204768164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32.065085367699531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32.065085367699531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109.67008594169624</v>
      </c>
      <c r="CE61" s="62">
        <f t="shared" si="40"/>
        <v>279.65390139465558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26.703382568510431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26.703382568510431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111.86200383134531</v>
      </c>
      <c r="T62" s="62">
        <f t="shared" si="34"/>
        <v>340.05051743172714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32.647562254532424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32.647562254532424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121.61365285413893</v>
      </c>
      <c r="AO62" s="62">
        <f t="shared" si="36"/>
        <v>312.41386522343055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29.684120908872238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29.684120908872238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107.06040661590498</v>
      </c>
      <c r="BJ62" s="62">
        <f t="shared" si="38"/>
        <v>328.7614204768164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31.436308601409849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31.436308601409849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109.67008594169624</v>
      </c>
      <c r="CE62" s="62">
        <f t="shared" si="40"/>
        <v>279.65390139465558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26.179745523797056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26.179745523797056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111.86200383134531</v>
      </c>
      <c r="T63" s="62">
        <f t="shared" si="34"/>
        <v>340.05051743172714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32.007363471767768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32.007363471767768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121.61365285413893</v>
      </c>
      <c r="AO63" s="62">
        <f t="shared" si="36"/>
        <v>312.41386522343055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29.102033403375234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29.102033403375234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107.06040661590498</v>
      </c>
      <c r="BJ63" s="62">
        <f t="shared" si="38"/>
        <v>328.7614204768164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30.819861763991149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30.819861763991149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109.67008594169624</v>
      </c>
      <c r="CE63" s="62">
        <f t="shared" si="40"/>
        <v>279.65390139465558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25.666376682143451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25.666376682143451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111.86200383134531</v>
      </c>
      <c r="T64" s="62">
        <f t="shared" si="34"/>
        <v>340.05051743172714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31.379718596650427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31.379718596650427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121.61365285413893</v>
      </c>
      <c r="AO64" s="62">
        <f t="shared" si="36"/>
        <v>312.41386522343055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28.531360278822707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28.531360278822707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107.06040661590498</v>
      </c>
      <c r="BJ64" s="62">
        <f t="shared" si="38"/>
        <v>328.7614204768164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30.215503073058784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30.215503073058784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109.67008594169624</v>
      </c>
      <c r="CE64" s="62">
        <f t="shared" si="40"/>
        <v>279.65390139465558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25.163074690350598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25.163074690350598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111.86200383134531</v>
      </c>
      <c r="T65" s="62">
        <f t="shared" si="34"/>
        <v>340.05051743172714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30.764381454708563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30.764381454708563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121.61365285413893</v>
      </c>
      <c r="AO65" s="62">
        <f t="shared" si="36"/>
        <v>312.41386522343055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27.971877706166417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27.971877706166417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107.06040661590498</v>
      </c>
      <c r="BJ65" s="62">
        <f t="shared" si="38"/>
        <v>328.7614204768164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29.622995487433201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29.622995487433201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109.67008594169624</v>
      </c>
      <c r="CE65" s="62">
        <f t="shared" si="40"/>
        <v>279.65390139465558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24.669642143632899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24.669642143632899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111.86200383134531</v>
      </c>
      <c r="T66" s="62">
        <f t="shared" si="34"/>
        <v>340.05051743172714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30.161110698801583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30.161110698801583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121.61365285413893</v>
      </c>
      <c r="AO66" s="62">
        <f t="shared" si="36"/>
        <v>312.41386522343055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27.423366245509246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27.423366245509246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107.06040661590498</v>
      </c>
      <c r="BJ66" s="62">
        <f t="shared" si="38"/>
        <v>328.7614204768164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29.042106614167793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29.042106614167793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109.67008594169624</v>
      </c>
      <c r="CE66" s="62">
        <f t="shared" si="40"/>
        <v>279.65390139465558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24.185885508192197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24.185885508192197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111.86200383134531</v>
      </c>
      <c r="T67" s="62">
        <f t="shared" si="34"/>
        <v>340.05051743172714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29.56966971445911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29.56966971445911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121.61365285413893</v>
      </c>
      <c r="AO67" s="62">
        <f t="shared" si="36"/>
        <v>312.41386522343055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26.885610760036606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26.885610760036606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107.06040661590498</v>
      </c>
      <c r="BJ67" s="62">
        <f t="shared" si="38"/>
        <v>328.7614204768164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28.472608617399892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28.472608617399892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109.67008594169624</v>
      </c>
      <c r="CE67" s="62">
        <f t="shared" si="40"/>
        <v>279.65390139465558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23.711615045310076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23.711615045310076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111.86200383134531</v>
      </c>
      <c r="T68" s="62">
        <f t="shared" si="34"/>
        <v>340.05051743172714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28.989826527076215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28.989826527076215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121.61365285413893</v>
      </c>
      <c r="AO68" s="62">
        <f t="shared" si="36"/>
        <v>312.41386522343055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26.358400331635625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26.358400331635625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107.06040661590498</v>
      </c>
      <c r="BJ68" s="62">
        <f t="shared" si="38"/>
        <v>328.7614204768164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27.914278128989132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27.914278128989132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109.67008594169624</v>
      </c>
      <c r="CE68" s="62">
        <f t="shared" si="40"/>
        <v>279.65390139465558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23.246644736928655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23.246644736928655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111.86200383134531</v>
      </c>
      <c r="T69" s="62">
        <f t="shared" ref="T69:T132" si="88">$T$3</f>
        <v>340.05051743172714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28.421353710928475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28.421353710928475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121.61365285413893</v>
      </c>
      <c r="AO69" s="62">
        <f t="shared" ref="AO69:AO132" si="90">$AO$3</f>
        <v>312.41386522343055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25.841528178168979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25.841528178168979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107.06040661590498</v>
      </c>
      <c r="BJ69" s="62">
        <f t="shared" ref="BJ69:BJ132" si="92">$BJ$3</f>
        <v>328.7614204768164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27.366896160908134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27.366896160908134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109.67008594169624</v>
      </c>
      <c r="CE69" s="62">
        <f t="shared" ref="CE69:CE132" si="94">$CE$3</f>
        <v>279.65390139465558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22.790792212690707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22.790792212690707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111.86200383134531</v>
      </c>
      <c r="T70" s="62">
        <f t="shared" si="88"/>
        <v>340.05051743172714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27.86402829997121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27.86402829997121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121.61365285413893</v>
      </c>
      <c r="AO70" s="62">
        <f t="shared" si="90"/>
        <v>312.41386522343055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25.334791572370928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25.334791572370928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107.06040661590498</v>
      </c>
      <c r="BJ70" s="62">
        <f t="shared" si="92"/>
        <v>328.7614204768164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26.830248019351171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26.830248019351171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109.67008594169624</v>
      </c>
      <c r="CE70" s="62">
        <f t="shared" si="94"/>
        <v>279.65390139465558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22.34387867841048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22.34387867841048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111.86200383134531</v>
      </c>
      <c r="T71" s="62">
        <f t="shared" si="88"/>
        <v>340.05051743172714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27.317631700387881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27.317631700387881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121.61365285413893</v>
      </c>
      <c r="AO71" s="62">
        <f t="shared" si="90"/>
        <v>312.41386522343055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24.837991762333768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24.837991762333768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107.06040661590498</v>
      </c>
      <c r="BJ71" s="62">
        <f t="shared" si="92"/>
        <v>328.7614204768164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26.304123220527092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26.304123220527092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109.67008594169624</v>
      </c>
      <c r="CE71" s="62">
        <f t="shared" si="94"/>
        <v>279.65390139465558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21.905728845947149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21.905728845947149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111.86200383134531</v>
      </c>
      <c r="T72" s="62">
        <f t="shared" si="88"/>
        <v>340.05051743172714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26.781949604853367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26.781949604853367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121.61365285413893</v>
      </c>
      <c r="AO72" s="62">
        <f t="shared" si="90"/>
        <v>312.41386522343055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24.350933893553471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24.350933893553471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107.06040661590498</v>
      </c>
      <c r="BJ72" s="62">
        <f t="shared" si="92"/>
        <v>328.7614204768164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25.788315408103514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25.788315408103514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109.67008594169624</v>
      </c>
      <c r="CE72" s="62">
        <f t="shared" si="94"/>
        <v>279.65390139465558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21.476170864453415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21.476170864453415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111.86200383134531</v>
      </c>
      <c r="T73" s="62">
        <f t="shared" si="88"/>
        <v>340.05051743172714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26.256771908478466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26.256771908478466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121.61365285413893</v>
      </c>
      <c r="AO73" s="62">
        <f t="shared" si="90"/>
        <v>312.41386522343055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23.873426932503989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23.873426932503989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107.06040661590498</v>
      </c>
      <c r="BJ73" s="62">
        <f t="shared" si="92"/>
        <v>328.7614204768164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25.282622272269862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25.282622272269862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109.67008594169624</v>
      </c>
      <c r="CE73" s="62">
        <f t="shared" si="94"/>
        <v>279.65390139465558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21.055036252972275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21.055036252972275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111.86200383134531</v>
      </c>
      <c r="T74" s="62">
        <f t="shared" si="88"/>
        <v>340.05051743172714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25.741892626402713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25.741892626402713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121.61365285413893</v>
      </c>
      <c r="AO74" s="62">
        <f t="shared" si="90"/>
        <v>312.41386522343055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23.405283591710202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23.405283591710202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107.06040661590498</v>
      </c>
      <c r="BJ74" s="62">
        <f t="shared" si="92"/>
        <v>328.7614204768164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24.786845470387551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24.786845470387551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109.67008594169624</v>
      </c>
      <c r="CE74" s="62">
        <f t="shared" si="94"/>
        <v>279.65390139465558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20.642159834355532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20.642159834355532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111.86200383134531</v>
      </c>
      <c r="T75" s="62">
        <f t="shared" si="88"/>
        <v>340.05051743172714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25.237109813003112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25.237109813003112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121.61365285413893</v>
      </c>
      <c r="AO75" s="62">
        <f t="shared" si="90"/>
        <v>312.41386522343055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22.946320256290136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22.946320256290136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107.06040661590498</v>
      </c>
      <c r="BJ75" s="62">
        <f t="shared" si="92"/>
        <v>328.7614204768164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24.300790549196162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24.300790549196162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109.67008594169624</v>
      </c>
      <c r="CE75" s="62">
        <f t="shared" si="94"/>
        <v>279.65390139465558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20.237379670478113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20.237379670478113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111.86200383134531</v>
      </c>
      <c r="T76" s="62">
        <f t="shared" si="88"/>
        <v>340.05051743172714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24.742225482687164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24.742225482687164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121.61365285413893</v>
      </c>
      <c r="AO76" s="62">
        <f t="shared" si="90"/>
        <v>312.41386522343055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22.496356911937664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22.496356911937664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107.06040661590498</v>
      </c>
      <c r="BJ76" s="62">
        <f t="shared" si="92"/>
        <v>328.7614204768164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23.824266868545106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23.824266868545106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109.67008594169624</v>
      </c>
      <c r="CE76" s="62">
        <f t="shared" si="94"/>
        <v>279.65390139465558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19.840536998722808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19.840536998722808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111.86200383134531</v>
      </c>
      <c r="T77" s="62">
        <f t="shared" si="88"/>
        <v>340.05051743172714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24.257045532239076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24.257045532239076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121.61365285413893</v>
      </c>
      <c r="AO77" s="62">
        <f t="shared" si="90"/>
        <v>312.41386522343055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22.055217074317405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22.055217074317405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107.06040661590498</v>
      </c>
      <c r="BJ77" s="62">
        <f t="shared" si="92"/>
        <v>328.7614204768164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23.357087526620873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23.357087526620873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109.67008594169624</v>
      </c>
      <c r="CE77" s="62">
        <f t="shared" si="94"/>
        <v>279.65390139465558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19.451476169710496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19.451476169710496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111.86200383134531</v>
      </c>
      <c r="T78" s="62">
        <f t="shared" si="88"/>
        <v>340.05051743172714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23.781379664688725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23.781379664688725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121.61365285413893</v>
      </c>
      <c r="AO78" s="62">
        <f t="shared" si="90"/>
        <v>312.41386522343055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21.622727719844146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21.622727719844146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107.06040661590498</v>
      </c>
      <c r="BJ78" s="62">
        <f t="shared" si="92"/>
        <v>328.7614204768164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22.899069286640511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22.899069286640511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109.67008594169624</v>
      </c>
      <c r="CE78" s="62">
        <f t="shared" si="94"/>
        <v>279.65390139465558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19.070044586251441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19.070044586251441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111.86200383134531</v>
      </c>
      <c r="T79" s="62">
        <f t="shared" si="88"/>
        <v>340.05051743172714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23.315041314673504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23.315041314673504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121.61365285413893</v>
      </c>
      <c r="AO79" s="62">
        <f t="shared" si="90"/>
        <v>312.41386522343055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21.198719217819651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21.198719217819651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107.06040661590498</v>
      </c>
      <c r="BJ79" s="62">
        <f t="shared" si="92"/>
        <v>328.7614204768164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22.450032504982623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22.450032504982623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109.67008594169624</v>
      </c>
      <c r="CE79" s="62">
        <f t="shared" si="94"/>
        <v>279.65390139465558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18.696092643493724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18.696092643493724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111.86200383134531</v>
      </c>
      <c r="T80" s="62">
        <f t="shared" si="88"/>
        <v>340.05051743172714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22.857847575263776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22.857847575263776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121.61365285413893</v>
      </c>
      <c r="AO80" s="62">
        <f t="shared" si="90"/>
        <v>312.41386522343055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20.783025263900203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20.783025263900203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107.06040661590498</v>
      </c>
      <c r="BJ80" s="62">
        <f t="shared" si="92"/>
        <v>328.7614204768164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22.009801060727654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22.009801060727654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109.67008594169624</v>
      </c>
      <c r="CE80" s="62">
        <f t="shared" si="94"/>
        <v>279.65390139465558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18.329473670245324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18.329473670245324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111.86200383134531</v>
      </c>
      <c r="T81" s="62">
        <f t="shared" si="88"/>
        <v>340.05051743172714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22.409619126223223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22.409619126223223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121.61365285413893</v>
      </c>
      <c r="AO81" s="62">
        <f t="shared" si="90"/>
        <v>312.41386522343055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20.375482814868842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20.375482814868842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107.06040661590498</v>
      </c>
      <c r="BJ81" s="62">
        <f t="shared" si="92"/>
        <v>328.7614204768164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21.578202286579856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21.578202286579856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109.67008594169624</v>
      </c>
      <c r="CE81" s="62">
        <f t="shared" si="94"/>
        <v>279.65390139465558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17.97004387144683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17.97004387144683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111.86200383134531</v>
      </c>
      <c r="T82" s="62">
        <f t="shared" si="88"/>
        <v>340.05051743172714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21.970180163675998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21.970180163675998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121.61365285413893</v>
      </c>
      <c r="AO82" s="62">
        <f t="shared" si="90"/>
        <v>312.41386522343055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19.975932024686635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19.975932024686635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107.06040661590498</v>
      </c>
      <c r="BJ82" s="62">
        <f t="shared" si="92"/>
        <v>328.7614204768164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21.15506690114384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21.15506690114384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109.67008594169624</v>
      </c>
      <c r="CE82" s="62">
        <f t="shared" si="94"/>
        <v>279.65390139465558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17.617662271772247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17.617662271772247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111.86200383134531</v>
      </c>
      <c r="T83" s="62">
        <f t="shared" si="88"/>
        <v>340.05051743172714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21.539358331153025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21.539358331153025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121.61365285413893</v>
      </c>
      <c r="AO83" s="62">
        <f t="shared" si="90"/>
        <v>312.41386522343055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19.584216181797984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19.584216181797984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107.06040661590498</v>
      </c>
      <c r="BJ83" s="62">
        <f t="shared" si="92"/>
        <v>328.7614204768164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20.740228942529122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20.740228942529122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109.67008594169624</v>
      </c>
      <c r="CE83" s="62">
        <f t="shared" si="94"/>
        <v>279.65390139465558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17.272190660335728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17.272190660335728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111.86200383134531</v>
      </c>
      <c r="T84" s="62">
        <f t="shared" si="88"/>
        <v>340.05051743172714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21.116984651990457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21.116984651990457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121.61365285413893</v>
      </c>
      <c r="AO84" s="62">
        <f t="shared" si="90"/>
        <v>312.41386522343055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19.200181647665307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19.200181647665307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107.06040661590498</v>
      </c>
      <c r="BJ84" s="62">
        <f t="shared" si="92"/>
        <v>328.7614204768164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20.333525703256669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20.333525703256669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109.67008594169624</v>
      </c>
      <c r="CE84" s="62">
        <f t="shared" si="94"/>
        <v>279.65390139465558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16.933493536482601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16.933493536482601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111.86200383134531</v>
      </c>
      <c r="T85" s="62">
        <f t="shared" si="88"/>
        <v>340.05051743172714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20.702893463053758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20.702893463053758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121.61365285413893</v>
      </c>
      <c r="AO85" s="62">
        <f t="shared" si="90"/>
        <v>312.41386522343055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18.823677796509035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18.823677796509035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107.06040661590498</v>
      </c>
      <c r="BJ85" s="62">
        <f t="shared" si="92"/>
        <v>328.7614204768164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19.934797666441867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19.934797666441867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109.67008594169624</v>
      </c>
      <c r="CE85" s="62">
        <f t="shared" si="94"/>
        <v>279.65390139465558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16.601438056643389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16.601438056643389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111.86200383134531</v>
      </c>
      <c r="T86" s="62">
        <f t="shared" si="88"/>
        <v>340.05051743172714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20.296922349761424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20.296922349761424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121.61365285413893</v>
      </c>
      <c r="AO86" s="62">
        <f t="shared" si="90"/>
        <v>312.41386522343055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18.454556956229265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18.454556956229265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107.06040661590498</v>
      </c>
      <c r="BJ86" s="62">
        <f t="shared" si="92"/>
        <v>328.7614204768164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19.543888443228916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19.543888443228916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109.67008594169624</v>
      </c>
      <c r="CE86" s="62">
        <f t="shared" si="94"/>
        <v>279.65390139465558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16.275893982229977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16.275893982229977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111.86200383134531</v>
      </c>
      <c r="T87" s="62">
        <f t="shared" si="88"/>
        <v>340.05051743172714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19.898912082382822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19.898912082382822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121.61365285413893</v>
      </c>
      <c r="AO87" s="62">
        <f t="shared" si="90"/>
        <v>312.41386522343055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18.092674350485897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18.092674350485897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107.06040661590498</v>
      </c>
      <c r="BJ87" s="62">
        <f t="shared" si="92"/>
        <v>328.7614204768164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19.160644711452086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19.160644711452086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109.67008594169624</v>
      </c>
      <c r="CE87" s="62">
        <f t="shared" si="94"/>
        <v>279.65390139465558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15.956733628553536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15.956733628553536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111.86200383134531</v>
      </c>
      <c r="T88" s="62">
        <f t="shared" si="88"/>
        <v>340.05051743172714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19.50870655358522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19.50870655358522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121.61365285413893</v>
      </c>
      <c r="AO88" s="62">
        <f t="shared" si="90"/>
        <v>312.41386522343055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17.737888041914562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17.737888041914562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107.06040661590498</v>
      </c>
      <c r="BJ88" s="62">
        <f t="shared" si="92"/>
        <v>328.7614204768164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18.784916155499804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18.784916155499804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109.67008594169624</v>
      </c>
      <c r="CE88" s="62">
        <f t="shared" si="94"/>
        <v>279.65390139465558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15.643831814744095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15.643831814744095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111.86200383134531</v>
      </c>
      <c r="T89" s="62">
        <f t="shared" si="88"/>
        <v>340.05051743172714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19.126152717205471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19.126152717205471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121.61365285413893</v>
      </c>
      <c r="AO89" s="62">
        <f t="shared" si="90"/>
        <v>312.41386522343055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17.390058876456031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17.390058876456031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107.06040661590498</v>
      </c>
      <c r="BJ89" s="62">
        <f t="shared" si="92"/>
        <v>328.7614204768164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18.416555407357958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18.416555407357958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109.67008594169624</v>
      </c>
      <c r="CE89" s="62">
        <f t="shared" si="94"/>
        <v>279.65390139465558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15.337065814652195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15.337065814652195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111.86200383134531</v>
      </c>
      <c r="T90" s="62">
        <f t="shared" si="88"/>
        <v>340.05051743172714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18.751100528222327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18.751100528222327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121.61365285413893</v>
      </c>
      <c r="AO90" s="62">
        <f t="shared" si="90"/>
        <v>312.41386522343055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17.049050428777299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17.049050428777299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107.06040661590498</v>
      </c>
      <c r="BJ90" s="62">
        <f t="shared" si="92"/>
        <v>328.7614204768164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18.0554179888093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18.0554179888093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109.67008594169624</v>
      </c>
      <c r="CE90" s="62">
        <f t="shared" si="94"/>
        <v>279.65390139465558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15.036315308713315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15.036315308713315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111.86200383134531</v>
      </c>
      <c r="T91" s="62">
        <f t="shared" si="88"/>
        <v>340.05051743172714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18.383402883905894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18.383402883905894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121.61365285413893</v>
      </c>
      <c r="AO91" s="62">
        <f t="shared" si="90"/>
        <v>312.41386522343055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16.714728948762932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16.714728948762932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107.06040661590498</v>
      </c>
      <c r="BJ91" s="62">
        <f t="shared" si="92"/>
        <v>328.7614204768164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17.701362254766305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17.701362254766305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109.67008594169624</v>
      </c>
      <c r="CE91" s="62">
        <f t="shared" si="94"/>
        <v>279.65390139465558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14.7414623367562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14.7414623367562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111.86200383134531</v>
      </c>
      <c r="T92" s="62">
        <f t="shared" si="88"/>
        <v>340.05051743172714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18.022915566121089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18.022915566121089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121.61365285413893</v>
      </c>
      <c r="AO92" s="62">
        <f t="shared" si="90"/>
        <v>312.41386522343055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16.38696330905568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16.38696330905568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107.06040661590498</v>
      </c>
      <c r="BJ92" s="62">
        <f t="shared" si="92"/>
        <v>328.7614204768164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17.35424933771522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17.35424933771522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109.67008594169624</v>
      </c>
      <c r="CE92" s="62">
        <f t="shared" si="94"/>
        <v>279.65390139465558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14.452391251736609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14.452391251736609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111.86200383134531</v>
      </c>
      <c r="T93" s="62">
        <f t="shared" si="88"/>
        <v>340.05051743172714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17.669497184762491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17.669497184762491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121.61365285413893</v>
      </c>
      <c r="AO93" s="62">
        <f t="shared" si="90"/>
        <v>312.41386522343055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16.065624953625786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16.065624953625786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107.06040661590498</v>
      </c>
      <c r="BJ93" s="62">
        <f t="shared" si="92"/>
        <v>328.7614204768164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17.013943093249534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17.013943093249534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109.67008594169624</v>
      </c>
      <c r="CE93" s="62">
        <f t="shared" si="94"/>
        <v>279.65390139465558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14.1689886743783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14.1689886743783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111.86200383134531</v>
      </c>
      <c r="T94" s="62">
        <f t="shared" si="88"/>
        <v>340.05051743172714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17.323009122298409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17.323009122298409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121.61365285413893</v>
      </c>
      <c r="AO94" s="62">
        <f t="shared" si="90"/>
        <v>312.41386522343055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15.750587847348829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15.750587847348829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107.06040661590498</v>
      </c>
      <c r="BJ94" s="62">
        <f t="shared" si="92"/>
        <v>328.7614204768164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16.680310046671504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16.680310046671504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109.67008594169624</v>
      </c>
      <c r="CE94" s="62">
        <f t="shared" si="94"/>
        <v>279.65390139465558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13.891143448703483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13.891143448703483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111.86200383134531</v>
      </c>
      <c r="T95" s="62">
        <f t="shared" si="88"/>
        <v>340.05051743172714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16.983315479402396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16.983315479402396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121.61365285413893</v>
      </c>
      <c r="AO95" s="62">
        <f t="shared" si="90"/>
        <v>312.41386522343055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15.441728426572302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15.441728426572302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107.06040661590498</v>
      </c>
      <c r="BJ95" s="62">
        <f t="shared" si="92"/>
        <v>328.7614204768164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16.353219340640806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16.353219340640806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109.67008594169624</v>
      </c>
      <c r="CE95" s="62">
        <f t="shared" si="94"/>
        <v>279.65390139465558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13.618746598435296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13.618746598435296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111.86200383134531</v>
      </c>
      <c r="T96" s="62">
        <f t="shared" si="88"/>
        <v>340.05051743172714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16.65028302165091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16.65028302165091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121.61365285413893</v>
      </c>
      <c r="AO96" s="62">
        <f t="shared" si="90"/>
        <v>312.41386522343055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15.138925550651557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15.138925550651557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107.06040661590498</v>
      </c>
      <c r="BJ96" s="62">
        <f t="shared" si="92"/>
        <v>328.7614204768164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16.032542683849741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16.032542683849741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109.67008594169624</v>
      </c>
      <c r="CE96" s="62">
        <f t="shared" si="94"/>
        <v>279.65390139465558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13.351691284255194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13.351691284255194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111.86200383134531</v>
      </c>
      <c r="T97" s="62">
        <f t="shared" si="88"/>
        <v>340.05051743172714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16.323781127266191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16.323781127266191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121.61365285413893</v>
      </c>
      <c r="AO97" s="62">
        <f t="shared" si="90"/>
        <v>312.41386522343055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14.842060454436101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14.842060454436101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107.06040661590498</v>
      </c>
      <c r="BJ97" s="62">
        <f t="shared" si="92"/>
        <v>328.7614204768164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15.718154300704899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15.718154300704899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109.67008594169624</v>
      </c>
      <c r="CE97" s="62">
        <f t="shared" si="94"/>
        <v>279.65390139465558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13.089872761898507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13.089872761898507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111.86200383134531</v>
      </c>
      <c r="T98" s="62">
        <f t="shared" si="88"/>
        <v>340.05051743172714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16.003681735883863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16.003681735883863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121.61365285413893</v>
      </c>
      <c r="AO98" s="62">
        <f t="shared" si="90"/>
        <v>312.41386522343055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14.551016701687601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14.551016701687601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107.06040661590498</v>
      </c>
      <c r="BJ98" s="62">
        <f t="shared" si="92"/>
        <v>328.7614204768164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15.40993088199555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15.40993088199555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109.67008594169624</v>
      </c>
      <c r="CE98" s="62">
        <f t="shared" si="94"/>
        <v>279.65390139465558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12.833188341071704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12.833188341071704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111.86200383134531</v>
      </c>
      <c r="T99" s="62">
        <f t="shared" si="88"/>
        <v>340.05051743172714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15.689859298325192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15.689859298325192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121.61365285413893</v>
      </c>
      <c r="AO99" s="62">
        <f t="shared" si="90"/>
        <v>312.41386522343055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14.265680139411337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14.265680139411337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107.06040661590498</v>
      </c>
      <c r="BJ99" s="62">
        <f t="shared" si="92"/>
        <v>328.7614204768164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15.107751536529367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15.107751536529367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109.67008594169624</v>
      </c>
      <c r="CE99" s="62">
        <f t="shared" si="94"/>
        <v>279.65390139465558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12.581537345175278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12.581537345175278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111.86200383134531</v>
      </c>
      <c r="T100" s="62">
        <f t="shared" si="88"/>
        <v>340.05051743172714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15.382190727354262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15.382190727354262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121.61365285413893</v>
      </c>
      <c r="AO100" s="62">
        <f t="shared" si="90"/>
        <v>312.41386522343055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13.985938853083193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13.985938853083193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107.06040661590498</v>
      </c>
      <c r="BJ100" s="62">
        <f t="shared" si="92"/>
        <v>328.7614204768164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14.811497743716576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14.811497743716576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109.67008594169624</v>
      </c>
      <c r="CE100" s="62">
        <f t="shared" si="94"/>
        <v>279.65390139465558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12.334821071816428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12.334821071816428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111.86200383134531</v>
      </c>
      <c r="T101" s="62">
        <f t="shared" si="88"/>
        <v>340.05051743172714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15.080555349400772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15.080555349400772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121.61365285413893</v>
      </c>
      <c r="AO101" s="62">
        <f t="shared" si="90"/>
        <v>312.41386522343055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13.711683122754607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13.711683122754607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107.06040661590498</v>
      </c>
      <c r="BJ101" s="62">
        <f t="shared" si="92"/>
        <v>328.7614204768164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14.521053307083871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14.521053307083871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109.67008594169624</v>
      </c>
      <c r="CE101" s="62">
        <f t="shared" si="94"/>
        <v>279.65390139465558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12.092942754096079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12.092942754096079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111.86200383134531</v>
      </c>
      <c r="T102" s="62">
        <f t="shared" si="88"/>
        <v>340.05051743172714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14.784834857229535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14.784834857229535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121.61365285413893</v>
      </c>
      <c r="AO102" s="62">
        <f t="shared" si="90"/>
        <v>312.41386522343055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13.442805380018287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13.442805380018287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107.06040661590498</v>
      </c>
      <c r="BJ102" s="62">
        <f t="shared" si="92"/>
        <v>328.7614204768164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14.236304308699921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14.236304308699921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109.67008594169624</v>
      </c>
      <c r="CE102" s="62">
        <f t="shared" si="94"/>
        <v>279.65390139465558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11.855807522655018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11.855807522655018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111.86200383134531</v>
      </c>
      <c r="T103" s="62">
        <f t="shared" si="88"/>
        <v>340.05051743172714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14.494913263538088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14.494913263538088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121.61365285413893</v>
      </c>
      <c r="AO103" s="62">
        <f t="shared" si="90"/>
        <v>312.41386522343055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13.179200165817797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13.179200165817797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107.06040661590498</v>
      </c>
      <c r="BJ103" s="62">
        <f t="shared" si="92"/>
        <v>328.7614204768164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13.957139064494541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13.957139064494541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109.67008594169624</v>
      </c>
      <c r="CE103" s="62">
        <f t="shared" si="94"/>
        <v>279.65390139465558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11.623322368464308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11.623322368464308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111.86200383134531</v>
      </c>
      <c r="T104" s="62">
        <f t="shared" si="88"/>
        <v>340.05051743172714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14.210676855464218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14.210676855464218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121.61365285413893</v>
      </c>
      <c r="AO104" s="62">
        <f t="shared" si="90"/>
        <v>312.41386522343055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12.920764089084473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12.920764089084473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107.06040661590498</v>
      </c>
      <c r="BJ104" s="62">
        <f t="shared" si="92"/>
        <v>328.7614204768164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13.683448080454042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13.683448080454042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109.67008594169624</v>
      </c>
      <c r="CE104" s="62">
        <f t="shared" si="94"/>
        <v>279.65390139465558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11.395396106345334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11.395396106345334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111.86200383134531</v>
      </c>
      <c r="T105" s="62">
        <f t="shared" si="88"/>
        <v>340.05051743172714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13.932014149985587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13.932014149985587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121.61365285413893</v>
      </c>
      <c r="AO105" s="62">
        <f t="shared" si="90"/>
        <v>312.41386522343055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12.667395786185448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12.667395786185448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107.06040661590498</v>
      </c>
      <c r="BJ105" s="62">
        <f t="shared" si="92"/>
        <v>328.7614204768164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13.41512400967556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13.41512400967556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109.67008594169624</v>
      </c>
      <c r="CE105" s="62">
        <f t="shared" si="94"/>
        <v>279.65390139465558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11.171939339205222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11.171939339205222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111.86200383134531</v>
      </c>
      <c r="T106" s="62">
        <f t="shared" si="88"/>
        <v>340.05051743172714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13.658815850193925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13.658815850193925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121.61365285413893</v>
      </c>
      <c r="AO106" s="62">
        <f t="shared" si="90"/>
        <v>312.41386522343055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12.418995881166868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12.418995881166868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107.06040661590498</v>
      </c>
      <c r="BJ106" s="62">
        <f t="shared" si="92"/>
        <v>328.7614204768164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13.152061610263521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13.152061610263521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109.67008594169624</v>
      </c>
      <c r="CE106" s="62">
        <f t="shared" si="94"/>
        <v>279.65390139465558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10.952864422973557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10.952864422973557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111.86200383134531</v>
      </c>
      <c r="T107" s="62">
        <f t="shared" si="88"/>
        <v>340.05051743172714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13.390974802426667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13.390974802426667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121.61365285413893</v>
      </c>
      <c r="AO107" s="62">
        <f t="shared" si="90"/>
        <v>312.41386522343055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12.175466946776719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12.175466946776719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107.06040661590498</v>
      </c>
      <c r="BJ107" s="62">
        <f t="shared" si="92"/>
        <v>328.7614204768164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12.894157704051732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12.894157704051732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109.67008594169624</v>
      </c>
      <c r="CE107" s="62">
        <f t="shared" si="94"/>
        <v>279.65390139465558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10.73808543222669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10.73808543222669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111.86200383134531</v>
      </c>
      <c r="T108" s="62">
        <f t="shared" si="88"/>
        <v>340.05051743172714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13.128385954239217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13.128385954239217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121.61365285413893</v>
      </c>
      <c r="AO108" s="62">
        <f t="shared" si="90"/>
        <v>312.41386522343055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11.936713466251978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11.936713466251978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107.06040661590498</v>
      </c>
      <c r="BJ108" s="62">
        <f t="shared" si="92"/>
        <v>328.7614204768164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12.641311136134906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12.641311136134906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109.67008594169624</v>
      </c>
      <c r="CE108" s="62">
        <f t="shared" si="94"/>
        <v>279.65390139465558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10.52751812648612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10.52751812648612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111.86200383134531</v>
      </c>
      <c r="T109" s="62">
        <f t="shared" si="88"/>
        <v>340.05051743172714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12.87094631320134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12.87094631320134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121.61365285413893</v>
      </c>
      <c r="AO109" s="62">
        <f t="shared" si="90"/>
        <v>312.41386522343055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11.702641795855085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11.702641795855085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107.06040661590498</v>
      </c>
      <c r="BJ109" s="62">
        <f t="shared" si="92"/>
        <v>328.7614204768164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12.39342273519375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12.39342273519375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109.67008594169624</v>
      </c>
      <c r="CE109" s="62">
        <f t="shared" si="94"/>
        <v>279.65390139465558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10.321079917177748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10.321079917177748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111.86200383134531</v>
      </c>
      <c r="T110" s="62">
        <f t="shared" si="88"/>
        <v>340.05051743172714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12.61855490650154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12.61855490650154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121.61365285413893</v>
      </c>
      <c r="AO110" s="62">
        <f t="shared" si="90"/>
        <v>312.41386522343055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11.473160128145052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11.473160128145052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107.06040661590498</v>
      </c>
      <c r="BJ110" s="62">
        <f t="shared" si="92"/>
        <v>328.7614204768164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12.150395274598056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12.150395274598056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109.67008594169624</v>
      </c>
      <c r="CE110" s="62">
        <f t="shared" si="94"/>
        <v>279.65390139465558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10.118689835239039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10.118689835239039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111.86200383134531</v>
      </c>
      <c r="T111" s="62">
        <f t="shared" si="88"/>
        <v>340.05051743172714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12.371112741343566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12.371112741343566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121.61365285413893</v>
      </c>
      <c r="AO111" s="62">
        <f t="shared" si="90"/>
        <v>312.41386522343055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11.248178455968818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11.248178455968818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107.06040661590498</v>
      </c>
      <c r="BJ111" s="62">
        <f t="shared" si="92"/>
        <v>328.7614204768164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11.91213343427253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11.91213343427253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109.67008594169624</v>
      </c>
      <c r="CE111" s="62">
        <f t="shared" si="94"/>
        <v>279.65390139465558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9.9202684993613861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9.9202684993613861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111.86200383134531</v>
      </c>
      <c r="T112" s="62">
        <f t="shared" si="88"/>
        <v>340.05051743172714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12.128522766119522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12.128522766119522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121.61365285413893</v>
      </c>
      <c r="AO112" s="62">
        <f t="shared" si="90"/>
        <v>312.41386522343055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11.027608537158688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11.027608537158688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107.06040661590498</v>
      </c>
      <c r="BJ112" s="62">
        <f t="shared" si="92"/>
        <v>328.7614204768164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11.678543763310413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11.678543763310413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109.67008594169624</v>
      </c>
      <c r="CE112" s="62">
        <f t="shared" si="94"/>
        <v>279.65390139465558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9.7257380848552302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9.7257380848552302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111.86200383134531</v>
      </c>
      <c r="T113" s="62">
        <f t="shared" si="88"/>
        <v>340.05051743172714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11.890689832344346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11.890689832344346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121.61365285413893</v>
      </c>
      <c r="AO113" s="62">
        <f t="shared" si="90"/>
        <v>312.41386522343055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10.811363859922059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10.811363859922059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107.06040661590498</v>
      </c>
      <c r="BJ113" s="62">
        <f t="shared" si="92"/>
        <v>328.7614204768164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11.449534643320234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11.449534643320234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109.67008594169624</v>
      </c>
      <c r="CE113" s="62">
        <f t="shared" si="94"/>
        <v>279.65390139465558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9.5350222931257029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9.5350222931257029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111.86200383134531</v>
      </c>
      <c r="T114" s="62">
        <f t="shared" si="88"/>
        <v>340.05051743172714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11.657520657336736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11.657520657336736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121.61365285413893</v>
      </c>
      <c r="AO114" s="62">
        <f t="shared" si="90"/>
        <v>312.41386522343055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10.599359608909811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10.599359608909811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107.06040661590498</v>
      </c>
      <c r="BJ114" s="62">
        <f t="shared" si="92"/>
        <v>328.7614204768164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11.22501625249129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11.22501625249129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109.67008594169624</v>
      </c>
      <c r="CE114" s="62">
        <f t="shared" si="94"/>
        <v>279.65390139465558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9.3480463217468444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9.3480463217468444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111.86200383134531</v>
      </c>
      <c r="T115" s="62">
        <f t="shared" si="88"/>
        <v>340.05051743172714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11.428923787631872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11.428923787631872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121.61365285413893</v>
      </c>
      <c r="AO115" s="62">
        <f t="shared" si="90"/>
        <v>312.41386522343055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10.391512631950089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10.391512631950089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107.06040661590498</v>
      </c>
      <c r="BJ115" s="62">
        <f t="shared" si="92"/>
        <v>328.7614204768164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11.004900530363805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11.004900530363805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109.67008594169624</v>
      </c>
      <c r="CE115" s="62">
        <f t="shared" si="94"/>
        <v>279.65390139465558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9.1647368351226444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9.1647368351226444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111.86200383134531</v>
      </c>
      <c r="T116" s="62">
        <f t="shared" si="88"/>
        <v>340.05051743172714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11.204809563111597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11.204809563111597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121.61365285413893</v>
      </c>
      <c r="AO116" s="62">
        <f t="shared" si="90"/>
        <v>312.41386522343055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10.187741407434409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10.187741407434409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107.06040661590498</v>
      </c>
      <c r="BJ116" s="62">
        <f t="shared" si="92"/>
        <v>328.7614204768164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10.789101143289907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10.789101143289907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109.67008594169624</v>
      </c>
      <c r="CE116" s="62">
        <f t="shared" si="94"/>
        <v>279.65390139465558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8.9850219357233989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8.9850219357233989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111.86200383134531</v>
      </c>
      <c r="T117" s="62">
        <f t="shared" si="88"/>
        <v>340.05051743172714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10.985090081837985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10.985090081837985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121.61365285413893</v>
      </c>
      <c r="AO117" s="62">
        <f t="shared" si="90"/>
        <v>312.41386522343055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9.9879660123433069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9.9879660123433069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107.06040661590498</v>
      </c>
      <c r="BJ117" s="62">
        <f t="shared" si="92"/>
        <v>328.7614204768164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10.577533450571899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10.577533450571899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109.67008594169624</v>
      </c>
      <c r="CE117" s="62">
        <f t="shared" si="94"/>
        <v>279.65390139465558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8.8088311358861073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8.8088311358861073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111.86200383134531</v>
      </c>
      <c r="T118" s="62">
        <f t="shared" si="88"/>
        <v>340.05051743172714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10.769679165576498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10.769679165576498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121.61365285413893</v>
      </c>
      <c r="AO118" s="62">
        <f t="shared" si="90"/>
        <v>312.41386522343055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9.7921080908989815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9.7921080908989815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107.06040661590498</v>
      </c>
      <c r="BJ118" s="62">
        <f t="shared" si="92"/>
        <v>328.7614204768164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10.370114471264539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10.370114471264539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109.67008594169624</v>
      </c>
      <c r="CE118" s="62">
        <f t="shared" si="94"/>
        <v>279.65390139465558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8.6360953301678478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8.6360953301678478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111.86200383134531</v>
      </c>
      <c r="T119" s="62">
        <f t="shared" si="88"/>
        <v>340.05051743172714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10.558492325995214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10.558492325995214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121.61365285413893</v>
      </c>
      <c r="AO119" s="62">
        <f t="shared" si="90"/>
        <v>312.41386522343055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9.6000908238326428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9.6000908238326428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107.06040661590498</v>
      </c>
      <c r="BJ119" s="62">
        <f t="shared" si="92"/>
        <v>328.7614204768164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10.166762851628313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10.166762851628313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109.67008594169624</v>
      </c>
      <c r="CE119" s="62">
        <f t="shared" si="94"/>
        <v>279.65390139465558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8.4667467682412862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8.4667467682412862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111.86200383134531</v>
      </c>
      <c r="T120" s="62">
        <f t="shared" si="88"/>
        <v>340.05051743172714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10.351446731526865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10.351446731526865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121.61365285413893</v>
      </c>
      <c r="AO120" s="62">
        <f t="shared" si="90"/>
        <v>312.41386522343055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9.4118388982545067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9.4118388982545067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107.06040661590498</v>
      </c>
      <c r="BJ120" s="62">
        <f t="shared" si="92"/>
        <v>328.7614204768164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9.967398833220912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9.967398833220912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109.67008594169624</v>
      </c>
      <c r="CE120" s="62">
        <f t="shared" si="94"/>
        <v>279.65390139465558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8.3007190283216801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8.3007190283216801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111.86200383134531</v>
      </c>
      <c r="T121" s="62">
        <f t="shared" si="88"/>
        <v>340.05051743172714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10.148461174880698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10.148461174880698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121.61365285413893</v>
      </c>
      <c r="AO121" s="62">
        <f t="shared" si="90"/>
        <v>312.41386522343055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9.2272784781146218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9.2272784781146218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107.06040661590498</v>
      </c>
      <c r="BJ121" s="62">
        <f t="shared" si="92"/>
        <v>328.7614204768164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9.7719442216144365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9.7719442216144365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109.67008594169624</v>
      </c>
      <c r="CE121" s="62">
        <f t="shared" si="94"/>
        <v>279.65390139465558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8.1379469911149762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8.1379469911149762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111.86200383134531</v>
      </c>
      <c r="T122" s="62">
        <f t="shared" si="88"/>
        <v>340.05051743172714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9.9494560411913966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9.9494560411913966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121.61365285413893</v>
      </c>
      <c r="AO122" s="62">
        <f t="shared" si="90"/>
        <v>312.41386522343055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9.0463371752429378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9.0463371752429378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107.06040661590498</v>
      </c>
      <c r="BJ122" s="62">
        <f t="shared" si="92"/>
        <v>328.7614204768164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9.5803223557260218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9.5803223557260218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109.67008594169624</v>
      </c>
      <c r="CE122" s="62">
        <f t="shared" si="94"/>
        <v>279.65390139465558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7.9783668142767556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7.9783668142767556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111.86200383134531</v>
      </c>
      <c r="T123" s="62">
        <f t="shared" si="88"/>
        <v>340.05051743172714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9.7543532767925978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9.7543532767925978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121.61365285413893</v>
      </c>
      <c r="AO123" s="62">
        <f t="shared" si="90"/>
        <v>312.41386522343055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8.8689440209572705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8.8689440209572705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107.06040661590498</v>
      </c>
      <c r="BJ123" s="62">
        <f t="shared" si="92"/>
        <v>328.7614204768164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9.3924580777498825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9.3924580777498825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109.67008594169624</v>
      </c>
      <c r="CE123" s="62">
        <f t="shared" si="94"/>
        <v>279.65390139465558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7.8219159073720359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7.8219159073720359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111.86200383134531</v>
      </c>
      <c r="T124" s="62">
        <f t="shared" si="88"/>
        <v>340.05051743172714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9.5630763586027232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9.5630763586027232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121.61365285413893</v>
      </c>
      <c r="AO124" s="62">
        <f t="shared" si="90"/>
        <v>312.41386522343055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8.6950294382280049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8.6950294382280049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107.06040661590498</v>
      </c>
      <c r="BJ124" s="62">
        <f t="shared" si="92"/>
        <v>328.7614204768164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9.2082777036789594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9.2082777036789594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109.67008594169624</v>
      </c>
      <c r="CE124" s="62">
        <f t="shared" si="94"/>
        <v>279.65390139465558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7.6685329073260871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7.6685329073260871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111.86200383134531</v>
      </c>
      <c r="T125" s="62">
        <f t="shared" si="88"/>
        <v>340.05051743172714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9.3755502641111512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9.3755502641111512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121.61365285413893</v>
      </c>
      <c r="AO125" s="62">
        <f t="shared" si="90"/>
        <v>312.41386522343055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8.524525214388639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8.524525214388639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107.06040661590498</v>
      </c>
      <c r="BJ125" s="62">
        <f t="shared" si="92"/>
        <v>328.7614204768164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9.027708994404632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9.027708994404632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109.67008594169624</v>
      </c>
      <c r="CE125" s="62">
        <f t="shared" si="94"/>
        <v>279.65390139465558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7.5181576543566466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7.5181576543566466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111.86200383134531</v>
      </c>
      <c r="T126" s="62">
        <f t="shared" si="88"/>
        <v>340.05051743172714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9.1917014419529348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9.1917014419529348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121.61365285413893</v>
      </c>
      <c r="AO126" s="62">
        <f t="shared" si="90"/>
        <v>312.41386522343055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8.3573644743814555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8.3573644743814555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107.06040661590498</v>
      </c>
      <c r="BJ126" s="62">
        <f t="shared" si="92"/>
        <v>328.7614204768164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8.8506811273831367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8.8506811273831367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109.67008594169624</v>
      </c>
      <c r="CE126" s="62">
        <f t="shared" si="94"/>
        <v>279.65390139465558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7.3707311683780894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7.3707311683780894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111.86200383134531</v>
      </c>
      <c r="T127" s="62">
        <f t="shared" si="88"/>
        <v>340.05051743172714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9.011457783060532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9.011457783060532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121.61365285413893</v>
      </c>
      <c r="AO127" s="62">
        <f t="shared" si="90"/>
        <v>312.41386522343055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8.1934816545278295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8.1934816545278295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107.06040661590498</v>
      </c>
      <c r="BJ127" s="62">
        <f t="shared" si="92"/>
        <v>328.7614204768164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8.6771246688575943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8.6771246688575943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109.67008594169624</v>
      </c>
      <c r="CE127" s="62">
        <f t="shared" si="94"/>
        <v>279.65390139465558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7.2261956258682938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7.2261956258682938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111.86200383134531</v>
      </c>
      <c r="T128" s="62">
        <f t="shared" si="88"/>
        <v>340.05051743172714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8.8347485923812332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8.8347485923812332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121.61365285413893</v>
      </c>
      <c r="AO128" s="62">
        <f t="shared" si="90"/>
        <v>312.41386522343055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8.0328124768128824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8.0328124768128824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107.06040661590498</v>
      </c>
      <c r="BJ128" s="62">
        <f t="shared" si="92"/>
        <v>328.7614204768164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8.5069715466247509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8.5069715466247509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109.67008594169624</v>
      </c>
      <c r="CE128" s="62">
        <f t="shared" si="94"/>
        <v>279.65390139465558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7.0844943371891391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7.0844943371891391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111.86200383134531</v>
      </c>
      <c r="T129" s="62">
        <f t="shared" si="88"/>
        <v>340.05051743172714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8.6615045611491919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8.6615045611491919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121.61365285413893</v>
      </c>
      <c r="AO129" s="62">
        <f t="shared" si="90"/>
        <v>312.41386522343055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7.8752939236744037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7.8752939236744037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107.06040661590498</v>
      </c>
      <c r="BJ129" s="62">
        <f t="shared" si="92"/>
        <v>328.7614204768164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8.340155023335738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8.340155023335738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109.67008594169624</v>
      </c>
      <c r="CE129" s="62">
        <f t="shared" si="94"/>
        <v>279.65390139465558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6.9455717243517308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6.9455717243517308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111.86200383134531</v>
      </c>
      <c r="T130" s="62">
        <f t="shared" si="88"/>
        <v>340.05051743172714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8.4916577397011856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8.4916577397011856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121.61365285413893</v>
      </c>
      <c r="AO130" s="62">
        <f t="shared" si="90"/>
        <v>312.41386522343055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7.7208642132861405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7.7208642132861405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107.06040661590498</v>
      </c>
      <c r="BJ130" s="62">
        <f t="shared" si="92"/>
        <v>328.7614204768164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8.1766096703203903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8.1766096703203903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109.67008594169624</v>
      </c>
      <c r="CE130" s="62">
        <f t="shared" si="94"/>
        <v>279.65390139465558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6.8093732992176372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6.8093732992176372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111.86200383134531</v>
      </c>
      <c r="T131" s="62">
        <f t="shared" si="88"/>
        <v>340.05051743172714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8.3251415108254427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8.3251415108254427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121.61365285413893</v>
      </c>
      <c r="AO131" s="62">
        <f t="shared" si="90"/>
        <v>312.41386522343055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7.5694627753257686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7.5694627753257686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107.06040661590498</v>
      </c>
      <c r="BJ131" s="62">
        <f t="shared" si="92"/>
        <v>328.7614204768164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8.0162713419248579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8.0162713419248579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109.67008594169624</v>
      </c>
      <c r="CE131" s="62">
        <f t="shared" si="94"/>
        <v>279.65390139465558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6.6758456421275865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6.6758456421275865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111.86200383134531</v>
      </c>
      <c r="T132" s="62">
        <f t="shared" si="88"/>
        <v>340.05051743172714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8.161890563633083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8.161890563633083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121.61365285413893</v>
      </c>
      <c r="AO132" s="62">
        <f t="shared" si="90"/>
        <v>312.41386522343055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7.4210302272180408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7.4210302272180408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107.06040661590498</v>
      </c>
      <c r="BJ132" s="62">
        <f t="shared" si="92"/>
        <v>328.7614204768164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7.8590771503524373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7.8590771503524373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109.67008594169624</v>
      </c>
      <c r="CE132" s="62">
        <f t="shared" si="94"/>
        <v>279.65390139465558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6.5449363809492427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6.5449363809492427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111.86200383134531</v>
      </c>
      <c r="T133" s="62">
        <f t="shared" ref="T133:T196" si="142">$T$3</f>
        <v>340.05051743172714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8.0018408679419188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8.0018408679419188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121.61365285413893</v>
      </c>
      <c r="AO133" s="62">
        <f t="shared" ref="AO133:AO196" si="144">$AO$3</f>
        <v>312.41386522343055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7.2755083508437908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7.2755083508437908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107.06040661590498</v>
      </c>
      <c r="BJ133" s="62">
        <f t="shared" ref="BJ133:BJ196" si="146">$BJ$3</f>
        <v>328.7614204768164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7.7049654409977624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7.7049654409977624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109.67008594169624</v>
      </c>
      <c r="CE133" s="62">
        <f t="shared" ref="CE133:CE196" si="148">$CE$3</f>
        <v>279.65390139465558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6.4165941705358414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6.4165941705358414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111.86200383134531</v>
      </c>
      <c r="T134" s="62">
        <f t="shared" si="142"/>
        <v>340.05051743172714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7.8449296491625837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7.8449296491625837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121.61365285413893</v>
      </c>
      <c r="AO134" s="62">
        <f t="shared" si="144"/>
        <v>312.41386522343055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7.1328400697056589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7.1328400697056589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107.06040661590498</v>
      </c>
      <c r="BJ134" s="62">
        <f t="shared" si="146"/>
        <v>328.7614204768164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7.553875768264672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7.553875768264672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109.67008594169624</v>
      </c>
      <c r="CE134" s="62">
        <f t="shared" si="148"/>
        <v>279.65390139465558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6.2907686725876282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6.2907686725876282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111.86200383134531</v>
      </c>
      <c r="T135" s="62">
        <f t="shared" si="142"/>
        <v>340.05051743172714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7.6910953636771184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7.6910953636771184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121.61365285413893</v>
      </c>
      <c r="AO135" s="62">
        <f t="shared" si="144"/>
        <v>312.41386522343055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6.9929694265415874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6.9929694265415874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107.06040661590498</v>
      </c>
      <c r="BJ135" s="62">
        <f t="shared" si="146"/>
        <v>328.7614204768164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7.4057488718582762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7.4057488718582762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109.67008594169624</v>
      </c>
      <c r="CE135" s="62">
        <f t="shared" si="148"/>
        <v>279.65390139465558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6.1674105359082034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6.1674105359082034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111.86200383134531</v>
      </c>
      <c r="T136" s="62">
        <f t="shared" si="142"/>
        <v>340.05051743172714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7.5402776747003735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7.5402776747003735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121.61365285413893</v>
      </c>
      <c r="AO136" s="62">
        <f t="shared" si="144"/>
        <v>312.41386522343055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6.8558415613772947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6.8558415613772947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107.06040661590498</v>
      </c>
      <c r="BJ136" s="62">
        <f t="shared" si="146"/>
        <v>328.7614204768164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7.2605266535419242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7.2605266535419242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109.67008594169624</v>
      </c>
      <c r="CE136" s="62">
        <f t="shared" si="148"/>
        <v>279.65390139465558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6.0464713770480287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6.0464713770480287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111.86200383134531</v>
      </c>
      <c r="T137" s="62">
        <f t="shared" si="142"/>
        <v>340.05051743172714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7.3924174286147561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7.3924174286147561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121.61365285413893</v>
      </c>
      <c r="AO137" s="62">
        <f t="shared" si="144"/>
        <v>312.41386522343055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6.7214026900091346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6.7214026900091346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107.06040661590498</v>
      </c>
      <c r="BJ137" s="62">
        <f t="shared" si="146"/>
        <v>328.7614204768164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7.1181521543499491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7.1181521543499491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109.67008594169624</v>
      </c>
      <c r="CE137" s="62">
        <f t="shared" si="148"/>
        <v>279.65390139465558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5.9279037613274985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5.9279037613274985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111.86200383134531</v>
      </c>
      <c r="T138" s="62">
        <f t="shared" si="142"/>
        <v>340.05051743172714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7.2474566317690323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7.2474566317690323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121.61365285413893</v>
      </c>
      <c r="AO138" s="62">
        <f t="shared" si="144"/>
        <v>312.41386522343055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6.5896000829088894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6.5896000829088894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107.06040661590498</v>
      </c>
      <c r="BJ138" s="62">
        <f t="shared" si="146"/>
        <v>328.7614204768164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6.978569532247259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6.978569532247259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109.67008594169624</v>
      </c>
      <c r="CE138" s="62">
        <f t="shared" si="148"/>
        <v>279.65390139465558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5.8116611842321433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5.8116611842321433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111.86200383134531</v>
      </c>
      <c r="T139" s="62">
        <f t="shared" si="142"/>
        <v>340.05051743172714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7.1053384277320975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7.1053384277320975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121.61365285413893</v>
      </c>
      <c r="AO139" s="62">
        <f t="shared" si="144"/>
        <v>312.41386522343055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6.4603820445422278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6.4603820445422278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107.06040661590498</v>
      </c>
      <c r="BJ139" s="62">
        <f t="shared" si="146"/>
        <v>328.7614204768164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6.8417240402270094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6.8417240402270094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109.67008594169624</v>
      </c>
      <c r="CE139" s="62">
        <f t="shared" si="148"/>
        <v>279.65390139465558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5.6976980531726573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5.6976980531726573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111.86200383134531</v>
      </c>
      <c r="T140" s="62">
        <f t="shared" si="142"/>
        <v>340.05051743172714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6.966007074992782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6.966007074992782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121.61365285413893</v>
      </c>
      <c r="AO140" s="62">
        <f t="shared" si="144"/>
        <v>312.41386522343055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6.3336978930927152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6.3336978930927152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107.06040661590498</v>
      </c>
      <c r="BJ140" s="62">
        <f t="shared" si="146"/>
        <v>328.7614204768164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6.7075620048377687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6.7075620048377687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109.67008594169624</v>
      </c>
      <c r="CE140" s="62">
        <f t="shared" si="148"/>
        <v>279.65390139465558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5.5859696696026013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5.5859696696026013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111.86200383134531</v>
      </c>
      <c r="T141" s="62">
        <f t="shared" si="142"/>
        <v>340.05051743172714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6.8294079250969508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6.8294079250969508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121.61365285413893</v>
      </c>
      <c r="AO141" s="62">
        <f t="shared" si="144"/>
        <v>312.41386522343055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6.2094979405834252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6.2094979405834252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107.06040661590498</v>
      </c>
      <c r="BJ141" s="62">
        <f t="shared" si="146"/>
        <v>328.7614204768164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6.57603080513175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6.57603080513175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109.67008594169624</v>
      </c>
      <c r="CE141" s="62">
        <f t="shared" si="148"/>
        <v>279.65390139465558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5.4764322114867694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5.4764322114867694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111.86200383134531</v>
      </c>
      <c r="T142" s="62">
        <f t="shared" si="142"/>
        <v>340.05051743172714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6.6954874012133221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6.6954874012133221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121.61365285413893</v>
      </c>
      <c r="AO142" s="62">
        <f t="shared" si="144"/>
        <v>312.41386522343055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6.0877334733883517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6.0877334733883517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107.06040661590498</v>
      </c>
      <c r="BJ142" s="62">
        <f t="shared" si="146"/>
        <v>328.7614204768164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6.4470788520258555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6.4470788520258555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109.67008594169624</v>
      </c>
      <c r="CE142" s="62">
        <f t="shared" si="148"/>
        <v>279.65390139465558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5.3690427161133361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5.3690427161133361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111.86200383134531</v>
      </c>
      <c r="T143" s="62">
        <f t="shared" si="142"/>
        <v>340.05051743172714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6.564192977119597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6.564192977119597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121.61365285413893</v>
      </c>
      <c r="AO143" s="62">
        <f t="shared" si="144"/>
        <v>312.41386522343055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5.9683567331259813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5.9683567331259813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107.06040661590498</v>
      </c>
      <c r="BJ143" s="62">
        <f t="shared" si="146"/>
        <v>328.7614204768164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6.3206555680674432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6.3206555680674432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109.67008594169624</v>
      </c>
      <c r="CE143" s="62">
        <f t="shared" si="148"/>
        <v>279.65390139465558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5.2637590632430511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5.2637590632430511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111.86200383134531</v>
      </c>
      <c r="T144" s="62">
        <f t="shared" si="142"/>
        <v>340.05051743172714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6.4354731566006587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6.4354731566006587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121.61365285413893</v>
      </c>
      <c r="AO144" s="62">
        <f t="shared" si="144"/>
        <v>312.41386522343055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5.8513208979275344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5.8513208979275344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107.06040661590498</v>
      </c>
      <c r="BJ144" s="62">
        <f t="shared" si="146"/>
        <v>328.7614204768164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6.1967113675968655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6.1967113675968655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109.67008594169624</v>
      </c>
      <c r="CE144" s="62">
        <f t="shared" si="148"/>
        <v>279.65390139465558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5.1605399585888652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5.1605399585888652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111.86200383134531</v>
      </c>
      <c r="T145" s="62">
        <f t="shared" si="142"/>
        <v>340.05051743172714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6.3092774532507585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6.3092774532507585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121.61365285413893</v>
      </c>
      <c r="AO145" s="62">
        <f t="shared" si="144"/>
        <v>312.41386522343055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5.736580064072518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5.736580064072518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107.06040661590498</v>
      </c>
      <c r="BJ145" s="62">
        <f t="shared" si="146"/>
        <v>328.7614204768164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6.0751976372990182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6.0751976372990182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109.67008594169624</v>
      </c>
      <c r="CE145" s="62">
        <f t="shared" si="148"/>
        <v>279.65390139465558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5.0593449176195104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5.0593449176195104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111.86200383134531</v>
      </c>
      <c r="T146" s="62">
        <f t="shared" si="142"/>
        <v>340.05051743172714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6.1855563706717716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6.1855563706717716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121.61365285413893</v>
      </c>
      <c r="AO146" s="62">
        <f t="shared" si="144"/>
        <v>312.41386522343055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5.6240892279844008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5.6240892279844008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107.06040661590498</v>
      </c>
      <c r="BJ146" s="62">
        <f t="shared" si="146"/>
        <v>328.7614204768164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5.9560667171362551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5.9560667171362551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109.67008594169624</v>
      </c>
      <c r="CE146" s="62">
        <f t="shared" si="148"/>
        <v>279.65390139465558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4.9601342496806851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4.9601342496806851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111.86200383134531</v>
      </c>
      <c r="T147" s="62">
        <f t="shared" si="142"/>
        <v>340.05051743172714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6.0642613830597494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6.0642613830597494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121.61365285413893</v>
      </c>
      <c r="AO147" s="62">
        <f t="shared" si="144"/>
        <v>312.41386522343055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5.513804268579336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5.513804268579336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107.06040661590498</v>
      </c>
      <c r="BJ147" s="62">
        <f t="shared" si="146"/>
        <v>328.7614204768164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5.8392718816551969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5.8392718816551969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109.67008594169624</v>
      </c>
      <c r="CE147" s="62">
        <f t="shared" si="148"/>
        <v>279.65390139465558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4.8628690424276071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4.8628690424276071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111.86200383134531</v>
      </c>
      <c r="T148" s="62">
        <f t="shared" si="142"/>
        <v>340.05051743172714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5.9453449161721617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5.9453449161721617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121.61365285413893</v>
      </c>
      <c r="AO148" s="62">
        <f t="shared" si="144"/>
        <v>312.41386522343055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5.4056819299610215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5.4056819299610215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107.06040661590498</v>
      </c>
      <c r="BJ148" s="62">
        <f t="shared" si="146"/>
        <v>328.7614204768164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5.7247673216601074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5.7247673216601074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109.67008594169624</v>
      </c>
      <c r="CE148" s="62">
        <f t="shared" si="148"/>
        <v>279.65390139465558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4.7675111465628435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4.7675111465628435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111.86200383134531</v>
      </c>
      <c r="T149" s="62">
        <f t="shared" si="142"/>
        <v>340.05051743172714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5.8287603286683565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5.8287603286683565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121.61365285413893</v>
      </c>
      <c r="AO149" s="62">
        <f t="shared" si="144"/>
        <v>312.41386522343055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5.2996798044548976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5.2996798044548976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107.06040661590498</v>
      </c>
      <c r="BJ149" s="62">
        <f t="shared" si="146"/>
        <v>328.7614204768164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5.6125081262456362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5.6125081262456362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109.67008594169624</v>
      </c>
      <c r="CE149" s="62">
        <f t="shared" si="148"/>
        <v>279.65390139465558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4.6740231608734151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4.6740231608734151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111.86200383134531</v>
      </c>
      <c r="T150" s="62">
        <f t="shared" si="142"/>
        <v>340.05051743172714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5.7144618938159244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5.7144618938159244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121.61365285413893</v>
      </c>
      <c r="AO150" s="62">
        <f t="shared" si="144"/>
        <v>312.41386522343055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5.1957563159750366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5.1957563159750366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107.06040661590498</v>
      </c>
      <c r="BJ150" s="62">
        <f t="shared" si="146"/>
        <v>328.7614204768164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5.5024502651818947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5.5024502651818947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109.67008594169624</v>
      </c>
      <c r="CE150" s="62">
        <f t="shared" si="148"/>
        <v>279.65390139465558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4.5823684175613151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4.5823684175613151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111.86200383134531</v>
      </c>
      <c r="T151" s="62">
        <f t="shared" si="142"/>
        <v>340.05051743172714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5.6024047815557871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5.6024047815557871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121.61365285413893</v>
      </c>
      <c r="AO151" s="62">
        <f t="shared" si="144"/>
        <v>312.41386522343055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5.0938707037171964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5.0938707037171964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107.06040661590498</v>
      </c>
      <c r="BJ151" s="62">
        <f t="shared" si="146"/>
        <v>328.7614204768164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5.3945505716449462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5.3945505716449462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109.67008594169624</v>
      </c>
      <c r="CE151" s="62">
        <f t="shared" si="148"/>
        <v>279.65390139465558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4.4925109678616924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4.4925109678616924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111.86200383134531</v>
      </c>
      <c r="T152" s="62">
        <f t="shared" si="142"/>
        <v>340.05051743172714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5.4925450409189818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5.4925450409189818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121.61365285413893</v>
      </c>
      <c r="AO152" s="62">
        <f t="shared" si="144"/>
        <v>312.41386522343055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4.9939830061716455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4.9939830061716455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107.06040661590498</v>
      </c>
      <c r="BJ152" s="62">
        <f t="shared" si="146"/>
        <v>328.7614204768164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5.2887667252859423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5.2887667252859423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109.67008594169624</v>
      </c>
      <c r="CE152" s="62">
        <f t="shared" si="148"/>
        <v>279.65390139465558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4.4044155679430466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4.4044155679430466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111.86200383134531</v>
      </c>
      <c r="T153" s="62">
        <f t="shared" si="142"/>
        <v>340.05051743172714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5.3848395827882385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5.3848395827882385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121.61365285413893</v>
      </c>
      <c r="AO153" s="62">
        <f t="shared" si="144"/>
        <v>312.41386522343055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4.8960540454494828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4.8960540454494828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107.06040661590498</v>
      </c>
      <c r="BJ153" s="62">
        <f t="shared" si="146"/>
        <v>328.7614204768164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5.1850572356322635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5.1850572356322635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109.67008594169624</v>
      </c>
      <c r="CE153" s="62">
        <f t="shared" si="148"/>
        <v>279.65390139465558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4.3180476650839168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4.3180476650839168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111.86200383134531</v>
      </c>
      <c r="T154" s="62">
        <f t="shared" si="142"/>
        <v>340.05051743172714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5.2792461629975964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5.2792461629975964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121.61365285413893</v>
      </c>
      <c r="AO154" s="62">
        <f t="shared" si="144"/>
        <v>312.41386522343055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4.8000454119163134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4.8000454119163134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107.06040661590498</v>
      </c>
      <c r="BJ154" s="62">
        <f t="shared" si="146"/>
        <v>328.7614204768164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5.0833814258141503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5.0833814258141503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109.67008594169624</v>
      </c>
      <c r="CE154" s="62">
        <f t="shared" si="148"/>
        <v>279.65390139465558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4.233373384120636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4.233373384120636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111.86200383134531</v>
      </c>
      <c r="T155" s="62">
        <f t="shared" si="142"/>
        <v>340.05051743172714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5.1757233657634218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5.1757233657634218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121.61365285413893</v>
      </c>
      <c r="AO155" s="62">
        <f t="shared" si="144"/>
        <v>312.41386522343055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4.7059194491272454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4.7059194491272454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107.06040661590498</v>
      </c>
      <c r="BJ155" s="62">
        <f t="shared" si="146"/>
        <v>328.7614204768164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4.9836994166104498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4.9836994166104498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109.67008594169624</v>
      </c>
      <c r="CE155" s="62">
        <f t="shared" si="148"/>
        <v>279.65390139465558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4.1503595141608329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4.1503595141608329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111.86200383134531</v>
      </c>
      <c r="T156" s="62">
        <f t="shared" si="142"/>
        <v>340.05051743172714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5.0742305874403382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5.0742305874403382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121.61365285413893</v>
      </c>
      <c r="AO156" s="62">
        <f t="shared" si="144"/>
        <v>312.41386522343055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4.6136392390573029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4.6136392390573029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107.06040661590498</v>
      </c>
      <c r="BJ156" s="62">
        <f t="shared" si="146"/>
        <v>328.7614204768164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4.8859721108072121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4.8859721108072121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109.67008594169624</v>
      </c>
      <c r="CE156" s="62">
        <f t="shared" si="148"/>
        <v>279.65390139465558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4.068973495557481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4.068973495557481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111.86200383134531</v>
      </c>
      <c r="T157" s="62">
        <f t="shared" si="142"/>
        <v>340.05051743172714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4.9747280205956876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4.9747280205956876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121.61365285413893</v>
      </c>
      <c r="AO157" s="62">
        <f t="shared" si="144"/>
        <v>312.41386522343055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4.5231685876214618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4.5231685876214618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107.06040661590498</v>
      </c>
      <c r="BJ157" s="62">
        <f t="shared" si="146"/>
        <v>328.7614204768164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4.7901611778630047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4.7901611778630047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109.67008594169624</v>
      </c>
      <c r="CE157" s="62">
        <f t="shared" si="148"/>
        <v>279.65390139465558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3.9891834071383707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3.9891834071383707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111.86200383134531</v>
      </c>
      <c r="T158" s="62">
        <f t="shared" si="142"/>
        <v>340.05051743172714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4.8771766383962882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4.8771766383962882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121.61365285413893</v>
      </c>
      <c r="AO158" s="62">
        <f t="shared" si="144"/>
        <v>312.41386522343055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4.4344720104786282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4.4344720104786282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107.06040661590498</v>
      </c>
      <c r="BJ158" s="62">
        <f t="shared" si="146"/>
        <v>328.7614204768164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4.696229038874935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4.696229038874935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109.67008594169624</v>
      </c>
      <c r="CE158" s="62">
        <f t="shared" si="148"/>
        <v>279.65390139465558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3.9109579536860108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3.9109579536860108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111.86200383134531</v>
      </c>
      <c r="T159" s="62">
        <f t="shared" si="142"/>
        <v>340.05051743172714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4.7815381793013509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4.7815381793013509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121.61365285413893</v>
      </c>
      <c r="AO159" s="62">
        <f t="shared" si="144"/>
        <v>312.41386522343055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4.3475147191139953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4.3475147191139953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107.06040661590498</v>
      </c>
      <c r="BJ159" s="62">
        <f t="shared" si="146"/>
        <v>328.7614204768164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4.6041388518394735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4.6041388518394735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109.67008594169624</v>
      </c>
      <c r="CE159" s="62">
        <f t="shared" si="148"/>
        <v>279.65390139465558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3.8342664536630364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3.8342664536630364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111.86200383134531</v>
      </c>
      <c r="T160" s="62">
        <f t="shared" si="142"/>
        <v>340.05051743172714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4.687775132055565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4.687775132055565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121.61365285413893</v>
      </c>
      <c r="AO160" s="62">
        <f t="shared" si="144"/>
        <v>312.41386522343055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4.2622626071943124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4.2622626071943124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107.06040661590498</v>
      </c>
      <c r="BJ160" s="62">
        <f t="shared" si="146"/>
        <v>328.7614204768164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4.5138544972023098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4.5138544972023098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109.67008594169624</v>
      </c>
      <c r="CE160" s="62">
        <f t="shared" si="148"/>
        <v>279.65390139465558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3.7590788271783162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3.7590788271783162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111.86200383134531</v>
      </c>
      <c r="T161" s="62">
        <f t="shared" si="142"/>
        <v>340.05051743172714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4.5958507209764576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4.5958507209764576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121.61365285413893</v>
      </c>
      <c r="AO161" s="62">
        <f t="shared" si="144"/>
        <v>312.41386522343055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4.1786822371907206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4.1786822371907206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107.06040661590498</v>
      </c>
      <c r="BJ161" s="62">
        <f t="shared" si="146"/>
        <v>328.7614204768164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4.4253405636915621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4.4253405636915621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109.67008594169624</v>
      </c>
      <c r="CE161" s="62">
        <f t="shared" si="148"/>
        <v>279.65390139465558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3.6853655841890376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3.6853655841890376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111.86200383134531</v>
      </c>
      <c r="T162" s="62">
        <f t="shared" si="142"/>
        <v>340.05051743172714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4.5057288915302571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4.5057288915302571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121.61365285413893</v>
      </c>
      <c r="AO162" s="62">
        <f t="shared" si="144"/>
        <v>312.41386522343055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4.0967408272639076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4.0967408272639076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107.06040661590498</v>
      </c>
      <c r="BJ162" s="62">
        <f t="shared" si="146"/>
        <v>328.7614204768164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4.3385623344287918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4.3385623344287918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109.67008594169624</v>
      </c>
      <c r="CE162" s="62">
        <f t="shared" si="148"/>
        <v>279.65390139465558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3.6130978129341402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3.6130978129341402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111.86200383134531</v>
      </c>
      <c r="T163" s="62">
        <f t="shared" si="142"/>
        <v>340.05051743172714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4.4173742961906077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4.4173742961906077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121.61365285413893</v>
      </c>
      <c r="AO163" s="62">
        <f t="shared" si="144"/>
        <v>312.41386522343055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4.0164062384064341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4.0164062384064341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107.06040661590498</v>
      </c>
      <c r="BJ163" s="62">
        <f t="shared" si="146"/>
        <v>328.7614204768164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4.253485773312371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4.253485773312371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109.67008594169624</v>
      </c>
      <c r="CE163" s="62">
        <f t="shared" si="148"/>
        <v>279.65390139465558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3.5422471685945633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3.5422471685945633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111.86200383134531</v>
      </c>
      <c r="T164" s="62">
        <f t="shared" si="142"/>
        <v>340.05051743172714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4.3307522805745871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4.3307522805745871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121.61365285413893</v>
      </c>
      <c r="AO164" s="62">
        <f t="shared" si="144"/>
        <v>312.41386522343055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3.9376469618371952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3.9376469618371952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107.06040661590498</v>
      </c>
      <c r="BJ164" s="62">
        <f t="shared" si="146"/>
        <v>328.7614204768164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4.1700775116678646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4.1700775116678646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109.67008594169624</v>
      </c>
      <c r="CE164" s="62">
        <f t="shared" si="148"/>
        <v>279.65390139465558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3.4727858621758596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3.4727858621758596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111.86200383134531</v>
      </c>
      <c r="T165" s="62">
        <f t="shared" si="142"/>
        <v>340.05051743172714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4.2458288698505839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4.2458288698505839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121.61365285413893</v>
      </c>
      <c r="AO165" s="62">
        <f t="shared" si="144"/>
        <v>312.41386522343055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3.8604321066430636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3.8604321066430636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107.06040661590498</v>
      </c>
      <c r="BJ165" s="62">
        <f t="shared" si="146"/>
        <v>328.7614204768164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4.0883048351601907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4.0883048351601907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109.67008594169624</v>
      </c>
      <c r="CE165" s="62">
        <f t="shared" si="148"/>
        <v>279.65390139465558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3.4046866496088128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3.4046866496088128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111.86200383134531</v>
      </c>
      <c r="T166" s="62">
        <f t="shared" si="142"/>
        <v>340.05051743172714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4.1625707554127134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4.1625707554127134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121.61365285413893</v>
      </c>
      <c r="AO166" s="62">
        <f t="shared" si="144"/>
        <v>312.41386522343055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3.7847313876628776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3.7847313876628776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107.06040661590498</v>
      </c>
      <c r="BJ166" s="62">
        <f t="shared" si="146"/>
        <v>328.7614204768164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4.0081356709624245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4.0081356709624245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109.67008594169624</v>
      </c>
      <c r="CE166" s="62">
        <f t="shared" si="148"/>
        <v>279.65390139465558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3.3379228210637879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3.3379228210637879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111.86200383134531</v>
      </c>
      <c r="T167" s="62">
        <f t="shared" si="142"/>
        <v>340.05051743172714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4.0809452818165335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4.0809452818165335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121.61365285413893</v>
      </c>
      <c r="AO167" s="62">
        <f t="shared" si="144"/>
        <v>312.41386522343055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3.7105151136090138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3.7105151136090138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107.06040661590498</v>
      </c>
      <c r="BJ167" s="62">
        <f t="shared" si="146"/>
        <v>328.7614204768164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3.9295385751762146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3.9295385751762146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109.67008594169624</v>
      </c>
      <c r="CE167" s="62">
        <f t="shared" si="148"/>
        <v>279.65390139465558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3.2724681904746165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3.2724681904746165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111.86200383134531</v>
      </c>
      <c r="T168" s="62">
        <f t="shared" si="142"/>
        <v>340.05051743172714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4.0009204339709523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4.0009204339709523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121.61365285413893</v>
      </c>
      <c r="AO168" s="62">
        <f t="shared" si="144"/>
        <v>312.41386522343055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3.6377541754218887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3.6377541754218887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107.06040661590498</v>
      </c>
      <c r="BJ168" s="62">
        <f t="shared" si="146"/>
        <v>328.7614204768164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3.8524827204988772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3.8524827204988772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109.67008594169624</v>
      </c>
      <c r="CE168" s="62">
        <f t="shared" si="148"/>
        <v>279.65390139465558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3.2082970852679158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3.2082970852679158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111.86200383134531</v>
      </c>
      <c r="T169" s="62">
        <f t="shared" si="142"/>
        <v>340.05051743172714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3.9224648245812852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3.9224648245812852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121.61365285413893</v>
      </c>
      <c r="AO169" s="62">
        <f t="shared" si="144"/>
        <v>312.41386522343055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3.5664200348528232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3.5664200348528232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107.06040661590498</v>
      </c>
      <c r="BJ169" s="62">
        <f t="shared" si="146"/>
        <v>328.7614204768164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3.776937884132332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3.776937884132332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109.67008594169624</v>
      </c>
      <c r="CE169" s="62">
        <f t="shared" si="148"/>
        <v>279.65390139465558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3.1453843362938092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3.1453843362938092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111.86200383134531</v>
      </c>
      <c r="T170" s="62">
        <f t="shared" si="142"/>
        <v>340.05051743172714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3.8455476818385526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3.8455476818385526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121.61365285413893</v>
      </c>
      <c r="AO170" s="62">
        <f t="shared" si="144"/>
        <v>312.41386522343055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3.4964847132707875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3.4964847132707875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107.06040661590498</v>
      </c>
      <c r="BJ170" s="62">
        <f t="shared" si="146"/>
        <v>328.7614204768164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3.7028744359291346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3.7028744359291346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109.67008594169624</v>
      </c>
      <c r="CE170" s="62">
        <f t="shared" si="148"/>
        <v>279.65390139465558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3.0837052679540973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3.0837052679540973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111.86200383134531</v>
      </c>
      <c r="T171" s="62">
        <f t="shared" si="142"/>
        <v>340.05051743172714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3.7701388373501805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3.7701388373501805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121.61365285413893</v>
      </c>
      <c r="AO171" s="62">
        <f t="shared" si="144"/>
        <v>312.41386522343055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3.4279207806886411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3.4279207806886411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107.06040661590498</v>
      </c>
      <c r="BJ171" s="62">
        <f t="shared" si="146"/>
        <v>328.7614204768164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3.630263326770959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3.630263326770959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109.67008594169624</v>
      </c>
      <c r="CE171" s="62">
        <f t="shared" si="148"/>
        <v>279.65390139465558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3.0232356885240099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3.0232356885240099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111.86200383134531</v>
      </c>
      <c r="T172" s="62">
        <f t="shared" si="142"/>
        <v>340.05051743172714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3.6962087143073719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3.6962087143073719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121.61365285413893</v>
      </c>
      <c r="AO172" s="62">
        <f t="shared" si="144"/>
        <v>312.41386522343055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3.3607013450045611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3.3607013450045611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107.06040661590498</v>
      </c>
      <c r="BJ172" s="62">
        <f t="shared" si="146"/>
        <v>328.7614204768164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3.5590760771749714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3.5590760771749714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109.67008594169624</v>
      </c>
      <c r="CE172" s="62">
        <f t="shared" si="148"/>
        <v>279.65390139465558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2.9639518806637448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2.9639518806637448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111.86200383134531</v>
      </c>
      <c r="T173" s="62">
        <f t="shared" si="142"/>
        <v>340.05051743172714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3.6237283158845099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3.6237283158845099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121.61365285413893</v>
      </c>
      <c r="AO173" s="62">
        <f t="shared" si="144"/>
        <v>312.41386522343055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3.2948000414544385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3.2948000414544385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107.06040661590498</v>
      </c>
      <c r="BJ173" s="62">
        <f t="shared" si="146"/>
        <v>328.7614204768164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3.4892847661236264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3.4892847661236264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109.67008594169624</v>
      </c>
      <c r="CE173" s="62">
        <f t="shared" si="148"/>
        <v>279.65390139465558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2.9058305921160672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2.9058305921160672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111.86200383134531</v>
      </c>
      <c r="T174" s="62">
        <f t="shared" si="142"/>
        <v>340.05051743172714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3.552669213866043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3.552669213866043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121.61365285413893</v>
      </c>
      <c r="AO174" s="62">
        <f t="shared" si="144"/>
        <v>312.41386522343055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3.2301910222711077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3.2301910222711077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107.06040661590498</v>
      </c>
      <c r="BJ174" s="62">
        <f t="shared" si="146"/>
        <v>328.7614204768164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3.4208620201135016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3.4208620201135016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109.67008594169624</v>
      </c>
      <c r="CE174" s="62">
        <f t="shared" si="148"/>
        <v>279.65390139465558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2.8488490265863242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2.8488490265863242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111.86200383134531</v>
      </c>
      <c r="T175" s="62">
        <f t="shared" si="142"/>
        <v>340.05051743172714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3.4830035374963852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3.4830035374963852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121.61365285413893</v>
      </c>
      <c r="AO175" s="62">
        <f t="shared" si="144"/>
        <v>312.41386522343055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3.1668489465463514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3.1668489465463514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107.06040661590498</v>
      </c>
      <c r="BJ175" s="62">
        <f t="shared" si="146"/>
        <v>328.7614204768164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3.3537810024188812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3.3537810024188812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109.67008594169624</v>
      </c>
      <c r="CE175" s="62">
        <f t="shared" si="148"/>
        <v>279.65390139465558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2.7929848348012962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2.7929848348012962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111.86200383134531</v>
      </c>
      <c r="T176" s="62">
        <f t="shared" si="142"/>
        <v>340.05051743172714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3.4147039625484696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3.4147039625484696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121.61365285413893</v>
      </c>
      <c r="AO176" s="62">
        <f t="shared" si="144"/>
        <v>312.41386522343055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3.1047489702917064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3.1047489702917064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107.06040661590498</v>
      </c>
      <c r="BJ176" s="62">
        <f t="shared" si="146"/>
        <v>328.7614204768164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3.2880154025658719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3.2880154025658719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109.67008594169624</v>
      </c>
      <c r="CE176" s="62">
        <f t="shared" si="148"/>
        <v>279.65390139465558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2.7382161057433803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2.7382161057433803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111.86200383134531</v>
      </c>
      <c r="T177" s="62">
        <f t="shared" si="142"/>
        <v>340.05051743172714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3.3477437006066553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3.3477437006066553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121.61365285413893</v>
      </c>
      <c r="AO177" s="62">
        <f t="shared" si="144"/>
        <v>312.41386522343055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3.0438667366941696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3.0438667366941696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107.06040661590498</v>
      </c>
      <c r="BJ177" s="62">
        <f t="shared" si="146"/>
        <v>328.7614204768164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3.2235394260129251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3.2235394260129251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109.67008594169624</v>
      </c>
      <c r="CE177" s="62">
        <f t="shared" si="148"/>
        <v>279.65390139465558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2.6845213580566636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2.6845213580566636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111.86200383134531</v>
      </c>
      <c r="T178" s="62">
        <f t="shared" si="142"/>
        <v>340.05051743172714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3.2820964885597932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3.2820964885597932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121.61365285413893</v>
      </c>
      <c r="AO178" s="62">
        <f t="shared" si="144"/>
        <v>312.41386522343055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2.9841783665629849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2.9841783665629849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107.06040661590498</v>
      </c>
      <c r="BJ178" s="62">
        <f t="shared" si="146"/>
        <v>328.7614204768164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3.1603277840337189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3.1603277840337189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109.67008594169624</v>
      </c>
      <c r="CE178" s="62">
        <f t="shared" si="148"/>
        <v>279.65390139465558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2.6318795316215216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2.6318795316215216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111.86200383134531</v>
      </c>
      <c r="T179" s="62">
        <f t="shared" si="142"/>
        <v>340.05051743172714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3.2177365783003244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3.2177365783003244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121.61365285413893</v>
      </c>
      <c r="AO179" s="62">
        <f t="shared" si="144"/>
        <v>312.41386522343055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2.9256604489637614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2.9256604489637614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107.06040661590498</v>
      </c>
      <c r="BJ179" s="62">
        <f t="shared" si="146"/>
        <v>328.7614204768164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3.0983556837984305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3.0983556837984305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109.67008594169624</v>
      </c>
      <c r="CE179" s="62">
        <f t="shared" si="148"/>
        <v>279.65390139465558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2.5802699792944286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2.5802699792944286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111.86200383134531</v>
      </c>
      <c r="T180" s="62">
        <f t="shared" si="142"/>
        <v>340.05051743172714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3.1546387266253748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3.1546387266253748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121.61365285413893</v>
      </c>
      <c r="AO180" s="62">
        <f t="shared" si="144"/>
        <v>312.41386522343055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2.8682900320362537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2.8682900320362537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107.06040661590498</v>
      </c>
      <c r="BJ180" s="62">
        <f t="shared" si="146"/>
        <v>328.7614204768164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3.0375988186495073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3.0375988186495073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109.67008594169624</v>
      </c>
      <c r="CE180" s="62">
        <f t="shared" si="148"/>
        <v>279.65390139465558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2.5296724588097517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2.5296724588097517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111.86200383134531</v>
      </c>
      <c r="T181" s="62">
        <f t="shared" si="142"/>
        <v>340.05051743172714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3.0927781853358813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3.0927781853358813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121.61365285413893</v>
      </c>
      <c r="AO181" s="62">
        <f t="shared" si="144"/>
        <v>312.41386522343055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2.8120446139921951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2.8120446139921951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107.06040661590498</v>
      </c>
      <c r="BJ181" s="62">
        <f t="shared" si="146"/>
        <v>328.7614204768164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2.9780333585681258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2.9780333585681258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109.67008594169624</v>
      </c>
      <c r="CE181" s="62">
        <f t="shared" si="148"/>
        <v>279.65390139465558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2.480067124840339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2.480067124840339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111.86200383134531</v>
      </c>
      <c r="T182" s="62">
        <f t="shared" si="142"/>
        <v>340.05051743172714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3.0321306915298702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3.0321306915298702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121.61365285413893</v>
      </c>
      <c r="AO182" s="62">
        <f t="shared" si="144"/>
        <v>312.41386522343055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2.7569021342896631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2.7569021342896631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107.06040661590498</v>
      </c>
      <c r="BJ182" s="62">
        <f t="shared" si="146"/>
        <v>328.7614204768164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2.9196359408275967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2.9196359408275967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109.67008594169624</v>
      </c>
      <c r="CE182" s="62">
        <f t="shared" si="148"/>
        <v>279.65390139465558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2.4314345212138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2.4314345212138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111.86200383134531</v>
      </c>
      <c r="T183" s="62">
        <f t="shared" si="142"/>
        <v>340.05051743172714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2.9726724580860764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2.9726724580860764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121.61365285413893</v>
      </c>
      <c r="AO183" s="62">
        <f t="shared" si="144"/>
        <v>312.41386522343055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2.7028409649805059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2.7028409649805059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107.06040661590498</v>
      </c>
      <c r="BJ183" s="62">
        <f t="shared" si="146"/>
        <v>328.7614204768164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2.8623836608300519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2.8623836608300519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109.67008594169624</v>
      </c>
      <c r="CE183" s="62">
        <f t="shared" si="148"/>
        <v>279.65390139465558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2.3837555732814182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2.3837555732814182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111.86200383134531</v>
      </c>
      <c r="T184" s="62">
        <f t="shared" si="142"/>
        <v>340.05051743172714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2.9143801643341742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2.9143801643341742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121.61365285413893</v>
      </c>
      <c r="AO184" s="62">
        <f t="shared" si="144"/>
        <v>312.41386522343055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2.6498399022274439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2.6498399022274439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107.06040661590498</v>
      </c>
      <c r="BJ184" s="62">
        <f t="shared" si="146"/>
        <v>328.7614204768164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2.8062540631228163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2.8062540631228163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109.67008594169624</v>
      </c>
      <c r="CE184" s="62">
        <f t="shared" si="148"/>
        <v>279.65390139465558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2.337011580436704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2.337011580436704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111.86200383134531</v>
      </c>
      <c r="T185" s="62">
        <f t="shared" si="142"/>
        <v>340.05051743172714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2.8572309469079582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2.8572309469079582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121.61365285413893</v>
      </c>
      <c r="AO185" s="62">
        <f t="shared" si="144"/>
        <v>312.41386522343055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2.5978781579875134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2.5978781579875134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107.06040661590498</v>
      </c>
      <c r="BJ185" s="62">
        <f t="shared" si="146"/>
        <v>328.7614204768164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2.7512251325909456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2.7512251325909456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109.67008594169624</v>
      </c>
      <c r="CE185" s="62">
        <f t="shared" si="148"/>
        <v>279.65390139465558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2.291184208780654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2.291184208780654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111.86200383134531</v>
      </c>
      <c r="T186" s="62">
        <f t="shared" si="142"/>
        <v>340.05051743172714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2.8012023907778896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2.8012023907778896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121.61365285413893</v>
      </c>
      <c r="AO186" s="62">
        <f t="shared" si="144"/>
        <v>312.41386522343055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2.5469353518585933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2.5469353518585933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107.06040661590498</v>
      </c>
      <c r="BJ186" s="62">
        <f t="shared" si="146"/>
        <v>328.7614204768164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2.6972752858224713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2.6972752858224713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109.67008594169624</v>
      </c>
      <c r="CE186" s="62">
        <f t="shared" si="148"/>
        <v>279.65390139465558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2.2462554839308426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2.2462554839308426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111.86200383134531</v>
      </c>
      <c r="T187" s="62">
        <f t="shared" si="142"/>
        <v>340.05051743172714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2.7462725204594869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2.7462725204594869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121.61365285413893</v>
      </c>
      <c r="AO187" s="62">
        <f t="shared" si="144"/>
        <v>312.41386522343055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2.4969915030858179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2.4969915030858179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107.06040661590498</v>
      </c>
      <c r="BJ187" s="62">
        <f t="shared" si="146"/>
        <v>328.7614204768164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2.6443833626429694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2.6443833626429694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109.67008594169624</v>
      </c>
      <c r="CE187" s="62">
        <f t="shared" si="148"/>
        <v>279.65390139465558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2.2022077839715197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2.2022077839715197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111.86200383134531</v>
      </c>
      <c r="T188" s="62">
        <f t="shared" si="142"/>
        <v>340.05051743172714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2.6924197913941152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2.6924197913941152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121.61365285413893</v>
      </c>
      <c r="AO188" s="62">
        <f t="shared" si="144"/>
        <v>312.41386522343055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2.4480270227247365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2.4480270227247365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107.06040661590498</v>
      </c>
      <c r="BJ188" s="62">
        <f t="shared" si="146"/>
        <v>328.7614204768164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2.59252861781613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2.59252861781613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109.67008594169624</v>
      </c>
      <c r="CE188" s="62">
        <f t="shared" si="148"/>
        <v>279.65390139465558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2.1590238325419553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2.1590238325419553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111.86200383134531</v>
      </c>
      <c r="T189" s="62">
        <f t="shared" si="142"/>
        <v>340.05051743172714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2.6396230814987942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2.6396230814987942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121.61365285413893</v>
      </c>
      <c r="AO189" s="62">
        <f t="shared" si="144"/>
        <v>312.41386522343055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2.4000227059581523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2.4000227059581523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107.06040661590498</v>
      </c>
      <c r="BJ189" s="62">
        <f t="shared" si="146"/>
        <v>328.7614204768164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2.5416907129070734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2.5416907129070734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109.67008594169624</v>
      </c>
      <c r="CE189" s="62">
        <f t="shared" si="148"/>
        <v>279.65390139465558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2.1166866920603149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2.1166866920603149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111.86200383134531</v>
      </c>
      <c r="T190" s="62">
        <f t="shared" si="142"/>
        <v>340.05051743172714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2.5878616828817074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2.5878616828817074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121.61365285413893</v>
      </c>
      <c r="AO190" s="62">
        <f t="shared" si="144"/>
        <v>312.41386522343055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2.3529597245636182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2.3529597245636182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107.06040661590498</v>
      </c>
      <c r="BJ190" s="62">
        <f t="shared" si="146"/>
        <v>328.7614204768164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2.4918497083052231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2.4918497083052231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109.67008594169624</v>
      </c>
      <c r="CE190" s="62">
        <f t="shared" si="148"/>
        <v>279.65390139465558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2.0751797570804134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2.0751797570804134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111.86200383134531</v>
      </c>
      <c r="T191" s="62">
        <f t="shared" si="142"/>
        <v>340.05051743172714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2.5371152937201655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2.5371152937201655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121.61365285413893</v>
      </c>
      <c r="AO191" s="62">
        <f t="shared" si="144"/>
        <v>312.41386522343055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2.306819619528647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2.306819619528647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107.06040661590498</v>
      </c>
      <c r="BJ191" s="62">
        <f t="shared" si="146"/>
        <v>328.7614204768164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2.4429860554036043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2.4429860554036043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109.67008594169624</v>
      </c>
      <c r="CE191" s="62">
        <f t="shared" si="148"/>
        <v>279.65390139465558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2.0344867477787374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2.0344867477787374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111.86200383134531</v>
      </c>
      <c r="T192" s="62">
        <f t="shared" si="142"/>
        <v>340.05051743172714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2.4873640102978407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2.4873640102978407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121.61365285413893</v>
      </c>
      <c r="AO192" s="62">
        <f t="shared" si="144"/>
        <v>312.41386522343055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2.2615842938107265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2.2615842938107265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107.06040661590498</v>
      </c>
      <c r="BJ192" s="62">
        <f t="shared" si="146"/>
        <v>328.7614204768164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2.3950805889315006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2.3950805889315006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109.67008594169624</v>
      </c>
      <c r="CE192" s="62">
        <f t="shared" si="148"/>
        <v>279.65390139465558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1.9945917035691825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1.9945917035691825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111.86200383134531</v>
      </c>
      <c r="T193" s="62">
        <f t="shared" si="142"/>
        <v>340.05051743172714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2.438588319198141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2.438588319198141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121.61365285413893</v>
      </c>
      <c r="AO193" s="62">
        <f t="shared" si="144"/>
        <v>312.41386522343055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2.2172360052393101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2.2172360052393101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107.06040661590498</v>
      </c>
      <c r="BJ193" s="62">
        <f t="shared" si="146"/>
        <v>328.7614204768164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2.3481145194374657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2.3481145194374657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109.67008594169624</v>
      </c>
      <c r="CE193" s="62">
        <f t="shared" si="148"/>
        <v>279.65390139465558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1.9554789768430025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1.9554789768430025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111.86200383134531</v>
      </c>
      <c r="T194" s="62">
        <f t="shared" si="142"/>
        <v>340.05051743172714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2.3907690896506724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2.3907690896506724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121.61365285413893</v>
      </c>
      <c r="AO194" s="62">
        <f t="shared" si="144"/>
        <v>312.41386522343055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2.1737573595569941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2.1737573595569941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107.06040661590498</v>
      </c>
      <c r="BJ194" s="62">
        <f t="shared" si="146"/>
        <v>328.7614204768164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2.302069425919735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2.302069425919735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109.67008594169624</v>
      </c>
      <c r="CE194" s="62">
        <f t="shared" si="148"/>
        <v>279.65390139465558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1.9171332268315153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1.9171332268315153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111.86200383134531</v>
      </c>
      <c r="T195" s="62">
        <f t="shared" si="142"/>
        <v>340.05051743172714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2.3438875660277798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2.3438875660277798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121.61365285413893</v>
      </c>
      <c r="AO195" s="62">
        <f t="shared" si="144"/>
        <v>312.41386522343055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2.1311313035971531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2.1311313035971531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107.06040661590498</v>
      </c>
      <c r="BJ195" s="62">
        <f t="shared" si="146"/>
        <v>328.7614204768164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2.2569272486011531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2.2569272486011531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109.67008594169624</v>
      </c>
      <c r="CE195" s="62">
        <f t="shared" si="148"/>
        <v>279.65390139465558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1.8795394135891554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1.8795394135891554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111.86200383134531</v>
      </c>
      <c r="T196" s="62">
        <f t="shared" si="142"/>
        <v>340.05051743172714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2.2979253604882262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2.2979253604882262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121.61365285413893</v>
      </c>
      <c r="AO196" s="62">
        <f t="shared" si="144"/>
        <v>312.41386522343055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2.0893411185953572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2.0893411185953572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107.06040661590498</v>
      </c>
      <c r="BJ196" s="62">
        <f t="shared" si="146"/>
        <v>328.7614204768164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2.2126702818457793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2.2126702818457793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109.67008594169624</v>
      </c>
      <c r="CE196" s="62">
        <f t="shared" si="148"/>
        <v>279.65390139465558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1.8426827920945161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1.8426827920945161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111.86200383134531</v>
      </c>
      <c r="T197" s="62">
        <f t="shared" ref="T197:T203" si="204">$T$3</f>
        <v>340.05051743172714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2.2528644457651259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2.2528644457651259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121.61365285413893</v>
      </c>
      <c r="AO197" s="62">
        <f t="shared" ref="AO197:AO203" si="205">$AO$3</f>
        <v>312.41386522343055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2.0483704136319507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2.0483704136319507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107.06040661590498</v>
      </c>
      <c r="BJ197" s="62">
        <f t="shared" ref="BJ197:BJ203" si="206">$BJ$3</f>
        <v>328.7614204768164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2.1692811672143941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2.1692811672143941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109.67008594169624</v>
      </c>
      <c r="CE197" s="62">
        <f t="shared" ref="CE197:CE203" si="207">$CE$3</f>
        <v>279.65390139465558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1.8065489064670675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1.8065489064670675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111.86200383134531</v>
      </c>
      <c r="T198" s="62">
        <f t="shared" si="204"/>
        <v>340.05051743172714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2.2086871480953016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2.2086871480953016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121.61365285413893</v>
      </c>
      <c r="AO198" s="62">
        <f t="shared" si="205"/>
        <v>312.41386522343055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2.0082031192032144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2.0082031192032144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107.06040661590498</v>
      </c>
      <c r="BJ198" s="62">
        <f t="shared" si="206"/>
        <v>328.7614204768164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2.1267428866561837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2.1267428866561837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109.67008594169624</v>
      </c>
      <c r="CE198" s="62">
        <f t="shared" si="207"/>
        <v>279.65390139465558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1.771123584297279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1.771123584297279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111.86200383134531</v>
      </c>
      <c r="T199" s="62">
        <f t="shared" si="204"/>
        <v>340.05051743172714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2.1653761402872913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2.1653761402872913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121.61365285413893</v>
      </c>
      <c r="AO199" s="62">
        <f t="shared" si="205"/>
        <v>312.41386522343055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1.9688234809185949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1.9688234809185949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107.06040661590498</v>
      </c>
      <c r="BJ199" s="62">
        <f t="shared" si="206"/>
        <v>328.7614204768164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2.0850387558339305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2.0850387558339305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109.67008594169624</v>
      </c>
      <c r="CE199" s="62">
        <f t="shared" si="207"/>
        <v>279.65390139465558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1.7363929310879271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1.7363929310879271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111.86200383134531</v>
      </c>
      <c r="T200" s="62">
        <f t="shared" si="204"/>
        <v>340.05051743172714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2.1229144349252898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2.1229144349252898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121.61365285413893</v>
      </c>
      <c r="AO200" s="62">
        <f t="shared" si="205"/>
        <v>312.41386522343055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1.9302160533215291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1.9302160533215291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107.06040661590498</v>
      </c>
      <c r="BJ200" s="62">
        <f t="shared" si="206"/>
        <v>328.7614204768164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2.0441524175800936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2.0441524175800936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109.67008594169624</v>
      </c>
      <c r="CE200" s="62">
        <f t="shared" si="207"/>
        <v>279.65390139465558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1.702343324804404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1.702343324804404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111.86200383134531</v>
      </c>
      <c r="T201" s="62">
        <f t="shared" si="204"/>
        <v>340.05051743172714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2.0812853777063545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2.0812853777063545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121.61365285413893</v>
      </c>
      <c r="AO201" s="62">
        <f t="shared" si="205"/>
        <v>312.41386522343055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1.8923656938314362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1.8923656938314362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107.06040661590498</v>
      </c>
      <c r="BJ201" s="62">
        <f t="shared" si="206"/>
        <v>328.7614204768164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2.0040678354812105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2.0040678354812105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109.67008594169624</v>
      </c>
      <c r="CE201" s="62">
        <f t="shared" si="207"/>
        <v>279.65390139465558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1.6689614105318915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1.6689614105318915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111.86200383134531</v>
      </c>
      <c r="T202" s="62">
        <f t="shared" si="204"/>
        <v>340.05051743172714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2.0404726409082645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2.0404726409082645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121.61365285413893</v>
      </c>
      <c r="AO202" s="62">
        <f t="shared" si="205"/>
        <v>312.41386522343055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1.8552575568045042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1.8552575568045042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107.06040661590498</v>
      </c>
      <c r="BJ202" s="62">
        <f t="shared" si="206"/>
        <v>328.7614204768164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1.9647692875881055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1.9647692875881055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109.67008594169624</v>
      </c>
      <c r="CE202" s="62">
        <f t="shared" si="207"/>
        <v>279.65390139465558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1.6362340952373058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1.6362340952373058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111.86200383134531</v>
      </c>
      <c r="T203" s="62">
        <f t="shared" si="204"/>
        <v>340.05051743172714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2.0004602169854739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2.0004602169854739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121.61365285413893</v>
      </c>
      <c r="AO203" s="62">
        <f t="shared" si="205"/>
        <v>312.41386522343055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1.8188770877109417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1.8188770877109417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107.06040661590498</v>
      </c>
      <c r="BJ203" s="62">
        <f t="shared" si="206"/>
        <v>328.7614204768164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1.926241360249437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1.926241360249437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109.67008594169624</v>
      </c>
      <c r="CE203" s="62">
        <f t="shared" si="207"/>
        <v>279.65390139465558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1.6041485426339557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1.6041485426339557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1.4620464563349369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1.59264882574722</v>
      </c>
      <c r="BA205" s="88">
        <f>EXP(LN('Données projet'!B88)/'Données projet'!A88)</f>
        <v>1.4620464563349369</v>
      </c>
      <c r="BV205" s="88">
        <f>EXP(LN('Données projet'!B114)/'Données projet'!A114)</f>
        <v>1.153256825086818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26" workbookViewId="0">
      <selection activeCell="B55" sqref="B55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28" zoomScale="90" zoomScaleNormal="90" workbookViewId="0">
      <selection activeCell="A12" sqref="A1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Koster</v>
      </c>
      <c r="B6" s="155">
        <f>'Données projet'!D9</f>
        <v>2.994618</v>
      </c>
      <c r="C6" s="156">
        <f ca="1">IF(OR('Données projet'!B9="",'Données projet'!C9="",'Données projet'!C9=0%),0,Calculateur!S3)</f>
        <v>111.86200383134531</v>
      </c>
      <c r="D6" s="156">
        <f>IF(OR('Données projet'!B9="",'Données projet'!C9="",'Données projet'!C9=0%),0,Calculateur!T3)</f>
        <v>340.05051743172714</v>
      </c>
      <c r="E6" s="156">
        <f ca="1">MIN(C6,D6)</f>
        <v>111.86200383134531</v>
      </c>
      <c r="F6" s="156">
        <f ca="1">E6*B6</f>
        <v>334.98397018941563</v>
      </c>
      <c r="G6" s="156">
        <f ca="1">F6*(100%-'Données projet'!$C$24)*(100%-'Données projet'!$C$25)*(100%-'Données projet'!$C$26)*(100%-'Données projet'!$C$27)</f>
        <v>286.41129451195036</v>
      </c>
      <c r="H6" s="157">
        <f>IF(OR('Données projet'!B9="",'Données projet'!C9="",'Données projet'!C9=0%),0,AVERAGE(Calculateur!$AC$3:$AC$33)*B6)</f>
        <v>82.223415615199968</v>
      </c>
      <c r="I6" s="158">
        <f>H6*(100%-'Données projet'!$C$24)*(100%-'Données projet'!$C$25)*(100%-'Données projet'!$C$26)*(100%-'Données projet'!$C$27)</f>
        <v>70.301020350995969</v>
      </c>
      <c r="J6" s="159">
        <f>IF(OR('Données projet'!B9="",'Données projet'!C9="",'Données projet'!C9=0%),0,SUM(Calculateur!$V$3:$V$33)*VLOOKUP('Données projet'!$B$9,Paramètres!$A$1:$I$89,9,0)*B6)</f>
        <v>862.04391379920014</v>
      </c>
      <c r="K6" s="160">
        <f>J6*(100%-'Données projet'!$C$24)*(100%-'Données projet'!$C$25)*(100%-'Données projet'!$C$26)*(100%-'Données projet'!$C$27)</f>
        <v>737.04754629831609</v>
      </c>
      <c r="L6" s="161">
        <f ca="1">G6+I6+K6</f>
        <v>1093.7598611612625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Peuplier I-214</v>
      </c>
      <c r="B7" s="163">
        <f>'Données projet'!D10</f>
        <v>2.6102819999999998</v>
      </c>
      <c r="C7" s="156">
        <f ca="1">IF(OR('Données projet'!B10="",'Données projet'!C10="",'Données projet'!C10=0%),0,Calculateur!AN3)</f>
        <v>121.61365285413893</v>
      </c>
      <c r="D7" s="156">
        <f>IF(OR('Données projet'!B10="",'Données projet'!C10="",'Données projet'!C10=0%),0,Calculateur!AO3)</f>
        <v>312.41386522343055</v>
      </c>
      <c r="E7" s="156">
        <f t="shared" ref="E7:E15" ca="1" si="0">MIN(C7,D7)</f>
        <v>121.61365285413893</v>
      </c>
      <c r="F7" s="156">
        <f t="shared" ref="F7:F15" ca="1" si="1">E7*B7</f>
        <v>317.44592899940744</v>
      </c>
      <c r="G7" s="156">
        <f ca="1">F7*(100%-'Données projet'!$C$24)*(100%-'Données projet'!$C$25)*(100%-'Données projet'!$C$26)*(100%-'Données projet'!$C$27)</f>
        <v>271.41626929449336</v>
      </c>
      <c r="H7" s="164">
        <f>IF(OR('Données projet'!B10="",'Données projet'!C10="",'Données projet'!C10=0%),0,AVERAGE(Calculateur!$AX$3:$AX$33)*B7)</f>
        <v>65.165081800656509</v>
      </c>
      <c r="I7" s="158">
        <f>H7*(100%-'Données projet'!$C$24)*(100%-'Données projet'!$C$25)*(100%-'Données projet'!$C$26)*(100%-'Données projet'!$C$27)</f>
        <v>55.71614493956131</v>
      </c>
      <c r="J7" s="159">
        <f>IF(OR('Données projet'!B10="",'Données projet'!C10="",'Données projet'!C10=0%),0,SUM(Calculateur!$AQ$3:$AQ$33)*VLOOKUP('Données projet'!$B$10,Paramètres!$A$1:$I$89,9,0)*B7)</f>
        <v>789.80033352959981</v>
      </c>
      <c r="K7" s="160">
        <f>J7*(100%-'Données projet'!$C$24)*(100%-'Données projet'!$C$25)*(100%-'Données projet'!$C$26)*(100%-'Données projet'!$C$27)</f>
        <v>675.27928516780787</v>
      </c>
      <c r="L7" s="161">
        <f t="shared" ref="L7:L15" ca="1" si="2">G7+I7+K7</f>
        <v>1002.4116994018625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Peuplier Polargo</v>
      </c>
      <c r="B8" s="163">
        <f>'Données projet'!D11</f>
        <v>1.3051409999999999</v>
      </c>
      <c r="C8" s="156">
        <f ca="1">IF(OR('Données projet'!B11="",'Données projet'!C11="",'Données projet'!C11=0%),0,Calculateur!BI3)</f>
        <v>107.06040661590498</v>
      </c>
      <c r="D8" s="156">
        <f>IF(OR('Données projet'!B11="",'Données projet'!C11="",'Données projet'!C11=0%),0,Calculateur!BJ3)</f>
        <v>328.7614204768164</v>
      </c>
      <c r="E8" s="156">
        <f t="shared" ca="1" si="0"/>
        <v>107.06040661590498</v>
      </c>
      <c r="F8" s="156">
        <f t="shared" ca="1" si="1"/>
        <v>139.72892615108884</v>
      </c>
      <c r="G8" s="156">
        <f ca="1">F8*(100%-'Données projet'!$C$24)*(100%-'Données projet'!$C$25)*(100%-'Données projet'!$C$26)*(100%-'Données projet'!$C$27)</f>
        <v>119.46823185918096</v>
      </c>
      <c r="H8" s="164">
        <f>IF(OR('Données projet'!B11="",'Données projet'!C11="",'Données projet'!C11=0%),0,AVERAGE(Calculateur!$BS$3:$BS$33)*B8)</f>
        <v>34.505815884028188</v>
      </c>
      <c r="I8" s="158">
        <f>H8*(100%-'Données projet'!$C$24)*(100%-'Données projet'!$C$25)*(100%-'Données projet'!$C$26)*(100%-'Données projet'!$C$27)</f>
        <v>29.502472580844099</v>
      </c>
      <c r="J8" s="159">
        <f>IF(OR('Données projet'!B11="",'Données projet'!C11="",'Données projet'!C11=0%),0,SUM(Calculateur!$BL$3:$BL$33)*VLOOKUP('Données projet'!$B$11,Paramètres!$A$1:$I$89,9,0)*B8)</f>
        <v>386.6730799572</v>
      </c>
      <c r="K8" s="160">
        <f>J8*(100%-'Données projet'!$C$24)*(100%-'Données projet'!$C$25)*(100%-'Données projet'!$C$26)*(100%-'Données projet'!$C$27)</f>
        <v>330.60548336340599</v>
      </c>
      <c r="L8" s="161">
        <f t="shared" ca="1" si="2"/>
        <v>479.57618780343103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Peuplier I-214</v>
      </c>
      <c r="B9" s="163">
        <f>'Données projet'!D12</f>
        <v>1.096959</v>
      </c>
      <c r="C9" s="156">
        <f ca="1">IF(OR('Données projet'!B12="",'Données projet'!C12="",'Données projet'!C12=0%),0,Calculateur!CD3)</f>
        <v>109.67008594169624</v>
      </c>
      <c r="D9" s="156">
        <f>IF(OR('Données projet'!B12="",'Données projet'!C12="",'Données projet'!C12=0%),0,Calculateur!CE3)</f>
        <v>279.65390139465558</v>
      </c>
      <c r="E9" s="156">
        <f t="shared" ca="1" si="0"/>
        <v>109.67008594169624</v>
      </c>
      <c r="F9" s="156">
        <f t="shared" ca="1" si="1"/>
        <v>120.30358780451716</v>
      </c>
      <c r="G9" s="156">
        <f ca="1">F9*(100%-'Données projet'!$C$24)*(100%-'Données projet'!$C$25)*(100%-'Données projet'!$C$26)*(100%-'Données projet'!$C$27)</f>
        <v>102.85956757286216</v>
      </c>
      <c r="H9" s="164">
        <f>IF(OR('Données projet'!B12="",'Données projet'!C12="",'Données projet'!C12=0%),0,AVERAGE(Calculateur!$CN$3:$CN$33)*B9)</f>
        <v>24.152335937491966</v>
      </c>
      <c r="I9" s="158">
        <f>H9*(100%-'Données projet'!$C$24)*(100%-'Données projet'!$C$25)*(100%-'Données projet'!$C$26)*(100%-'Données projet'!$C$27)</f>
        <v>20.650247226555631</v>
      </c>
      <c r="J9" s="159">
        <f>IF(OR('Données projet'!B12="",'Données projet'!C12="",'Données projet'!C12=0%),0,SUM(Calculateur!$CG$3:$CG$33)*VLOOKUP('Données projet'!$B$12,Paramètres!$A$1:$I$89,9,0)*B9)</f>
        <v>292.7261418516</v>
      </c>
      <c r="K9" s="160">
        <f>J9*(100%-'Données projet'!$C$24)*(100%-'Données projet'!$C$25)*(100%-'Données projet'!$C$26)*(100%-'Données projet'!$C$27)</f>
        <v>250.28085128311801</v>
      </c>
      <c r="L9" s="161">
        <f t="shared" ca="1" si="2"/>
        <v>373.79066608253584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912.46241314442921</v>
      </c>
      <c r="G16" s="175">
        <f t="shared" ca="1" si="3"/>
        <v>780.15536323848687</v>
      </c>
      <c r="H16" s="176">
        <f t="shared" si="3"/>
        <v>206.04664923737661</v>
      </c>
      <c r="I16" s="176">
        <f t="shared" si="3"/>
        <v>176.16988509795698</v>
      </c>
      <c r="J16" s="177">
        <f t="shared" si="3"/>
        <v>2331.2434691376002</v>
      </c>
      <c r="K16" s="177">
        <f t="shared" si="3"/>
        <v>1993.213166112648</v>
      </c>
      <c r="L16" s="178">
        <f t="shared" ca="1" si="3"/>
        <v>2949.5384144490918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Peuplier I-214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Peuplier Polargo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Peuplier I-214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H10" zoomScale="80" zoomScaleNormal="8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5315.043177585786</v>
      </c>
      <c r="U10" s="190">
        <f>'Données projet'!D9</f>
        <v>2.994618</v>
      </c>
      <c r="V10" s="189">
        <f>U10*T10</f>
        <v>15916.523970375591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I-214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5586.6147268054974</v>
      </c>
      <c r="U11" s="190">
        <f>'Données projet'!D10</f>
        <v>2.6102819999999998</v>
      </c>
      <c r="V11" s="189">
        <f t="shared" ref="V11" si="0">U11*T11</f>
        <v>14582.639862315305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Polargo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5470.2269199970497</v>
      </c>
      <c r="U12" s="190">
        <f>'Données projet'!D11</f>
        <v>1.3051409999999999</v>
      </c>
      <c r="V12" s="189">
        <f t="shared" ref="V12:V19" si="1">U12*T12</f>
        <v>7139.4174325918684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Peuplier I-214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4927.0838215576259</v>
      </c>
      <c r="U13" s="190">
        <f>'Données projet'!D12</f>
        <v>1.096959</v>
      </c>
      <c r="V13" s="189">
        <f t="shared" si="1"/>
        <v>5404.8089418120317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2" t="s">
        <v>318</v>
      </c>
      <c r="H15" s="203">
        <v>0</v>
      </c>
      <c r="I15" s="204">
        <v>500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v>4700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7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9413.9902070947865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8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158058.08155472056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9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1500</v>
      </c>
      <c r="Q25" s="265"/>
      <c r="R25" s="25"/>
      <c r="S25" s="198" t="s">
        <v>266</v>
      </c>
      <c r="T25" s="337">
        <f ca="1">T23-T24</f>
        <v>-148644.09134762577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11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12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13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14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19739.987705098109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15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16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17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1500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18</v>
      </c>
      <c r="B34" s="193">
        <f>'Données projet'!D47</f>
        <v>279.48</v>
      </c>
      <c r="C34" s="206">
        <v>42</v>
      </c>
      <c r="D34" s="194">
        <f t="shared" si="2"/>
        <v>11738.16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1435.4066985645934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1373.5949268560703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1314.444906082364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1257.8420153898223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1203.6765697510261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1151.8436074172503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1102.2426865236844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1054.7776904532868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1009.3566415820926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965.8915230450649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924.29810817709563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Peuplier I-214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884.49579729865627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846.40746152981455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809.95929332996627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775.08066347365184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741.70398418531317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709.76457816776372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679.20055327058742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6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7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8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9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10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11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12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13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14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15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16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17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18</v>
      </c>
      <c r="B66" s="193">
        <f>'Données projet'!D74</f>
        <v>293.76</v>
      </c>
      <c r="C66" s="204">
        <v>42</v>
      </c>
      <c r="D66" s="191">
        <f t="shared" si="4"/>
        <v>12337.92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Peuplier Polargo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7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8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9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10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11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12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13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14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15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16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17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18</v>
      </c>
      <c r="B96" s="193">
        <f>'Données projet'!D99</f>
        <v>287.64</v>
      </c>
      <c r="C96" s="204">
        <v>42</v>
      </c>
      <c r="D96" s="191">
        <f t="shared" si="6"/>
        <v>12080.88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Peuplier I-214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6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7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8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9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10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11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12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13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14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15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16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17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18</v>
      </c>
      <c r="B129" s="193">
        <f>'Données projet'!D127</f>
        <v>259.08</v>
      </c>
      <c r="C129" s="204">
        <v>42</v>
      </c>
      <c r="D129" s="191">
        <f t="shared" si="8"/>
        <v>10881.359999999999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2024-10-18T12:20:23Z</dcterms:modified>
</cp:coreProperties>
</file>