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"/>
    </mc:Choice>
  </mc:AlternateContent>
  <xr:revisionPtr revIDLastSave="0" documentId="13_ncr:1_{9E87B6AE-2409-409C-9A98-CC0F6447EC29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D18" i="2"/>
  <c r="D17" i="2"/>
  <c r="D16" i="2"/>
  <c r="D15" i="2"/>
  <c r="D14" i="2"/>
  <c r="D13" i="2"/>
  <c r="C6" i="2" l="1"/>
  <c r="A26" i="5" l="1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6" i="2"/>
  <c r="B66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B7" i="5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B56" i="5" s="1"/>
  <c r="F47" i="2"/>
  <c r="B57" i="5" s="1"/>
  <c r="F48" i="2"/>
  <c r="B58" i="5" s="1"/>
  <c r="F49" i="2"/>
  <c r="B59" i="5" s="1"/>
  <c r="F50" i="2"/>
  <c r="B60" i="5" s="1"/>
  <c r="F51" i="2"/>
  <c r="B61" i="5" s="1"/>
  <c r="F52" i="2"/>
  <c r="B62" i="5" s="1"/>
  <c r="F53" i="2"/>
  <c r="B63" i="5" s="1"/>
  <c r="D24" i="5"/>
  <c r="D25" i="5"/>
  <c r="D23" i="5"/>
  <c r="A24" i="5"/>
  <c r="A25" i="5"/>
  <c r="A23" i="5"/>
  <c r="F105" i="2" l="1"/>
  <c r="B12" i="5"/>
  <c r="B16" i="5" s="1"/>
  <c r="B25" i="5" l="1"/>
  <c r="B24" i="5"/>
  <c r="B23" i="5"/>
  <c r="B115" i="5" l="1"/>
  <c r="C29" i="5"/>
  <c r="C69" i="5"/>
  <c r="C46" i="5"/>
  <c r="C86" i="5"/>
  <c r="C39" i="5"/>
  <c r="C87" i="5"/>
  <c r="C61" i="5"/>
  <c r="C109" i="5"/>
  <c r="C62" i="5"/>
  <c r="C102" i="5"/>
  <c r="C47" i="5"/>
  <c r="C79" i="5"/>
  <c r="C111" i="5"/>
  <c r="C26" i="5"/>
  <c r="C34" i="5"/>
  <c r="C42" i="5"/>
  <c r="C50" i="5"/>
  <c r="C58" i="5"/>
  <c r="C66" i="5"/>
  <c r="C74" i="5"/>
  <c r="C82" i="5"/>
  <c r="C90" i="5"/>
  <c r="C98" i="5"/>
  <c r="C106" i="5"/>
  <c r="C114" i="5"/>
  <c r="C53" i="5"/>
  <c r="C93" i="5"/>
  <c r="C70" i="5"/>
  <c r="C71" i="5"/>
  <c r="C27" i="5"/>
  <c r="C35" i="5"/>
  <c r="C43" i="5"/>
  <c r="C51" i="5"/>
  <c r="C59" i="5"/>
  <c r="C67" i="5"/>
  <c r="C75" i="5"/>
  <c r="C83" i="5"/>
  <c r="C91" i="5"/>
  <c r="C99" i="5"/>
  <c r="C107" i="5"/>
  <c r="C45" i="5"/>
  <c r="C54" i="5"/>
  <c r="C31" i="5"/>
  <c r="C28" i="5"/>
  <c r="C36" i="5"/>
  <c r="C44" i="5"/>
  <c r="C52" i="5"/>
  <c r="C60" i="5"/>
  <c r="C68" i="5"/>
  <c r="C76" i="5"/>
  <c r="C84" i="5"/>
  <c r="C92" i="5"/>
  <c r="C100" i="5"/>
  <c r="C108" i="5"/>
  <c r="C37" i="5"/>
  <c r="C77" i="5"/>
  <c r="C101" i="5"/>
  <c r="C38" i="5"/>
  <c r="C78" i="5"/>
  <c r="C110" i="5"/>
  <c r="C63" i="5"/>
  <c r="C103" i="5"/>
  <c r="C85" i="5"/>
  <c r="C30" i="5"/>
  <c r="C94" i="5"/>
  <c r="C55" i="5"/>
  <c r="C95" i="5"/>
  <c r="C97" i="5"/>
  <c r="C33" i="5"/>
  <c r="C88" i="5"/>
  <c r="C81" i="5"/>
  <c r="C56" i="5"/>
  <c r="C80" i="5"/>
  <c r="C64" i="5"/>
  <c r="C89" i="5"/>
  <c r="C112" i="5"/>
  <c r="C72" i="5"/>
  <c r="C96" i="5"/>
  <c r="C73" i="5"/>
  <c r="C40" i="5"/>
  <c r="C65" i="5"/>
  <c r="C57" i="5"/>
  <c r="C48" i="5"/>
  <c r="C113" i="5"/>
  <c r="C49" i="5"/>
  <c r="C32" i="5"/>
  <c r="C105" i="5"/>
  <c r="C41" i="5"/>
  <c r="C104" i="5"/>
  <c r="C25" i="5"/>
  <c r="C24" i="5"/>
  <c r="C23" i="5"/>
  <c r="C115" i="5" l="1"/>
  <c r="B20" i="5"/>
  <c r="B5" i="3" s="1"/>
  <c r="B8" i="3" l="1"/>
  <c r="B9" i="3" s="1"/>
</calcChain>
</file>

<file path=xl/sharedStrings.xml><?xml version="1.0" encoding="utf-8"?>
<sst xmlns="http://schemas.openxmlformats.org/spreadsheetml/2006/main" count="91" uniqueCount="81">
  <si>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</si>
  <si>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</si>
  <si>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</si>
  <si>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</si>
  <si>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</si>
  <si>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</si>
  <si>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</si>
  <si>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</si>
  <si>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</si>
  <si>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</si>
  <si>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</si>
  <si>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</si>
  <si>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</si>
  <si>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</si>
  <si>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</si>
  <si>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</si>
  <si>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</si>
  <si>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</si>
  <si>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</si>
  <si>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</si>
  <si>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</si>
  <si>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</si>
  <si>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</si>
  <si>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</si>
  <si>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</si>
  <si>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</si>
  <si>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</si>
  <si>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</si>
  <si>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</si>
  <si>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</si>
  <si>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</si>
  <si>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</si>
  <si>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</si>
  <si>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</si>
  <si>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</si>
  <si>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</si>
  <si>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</si>
  <si>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Label BBCA Visé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</si>
  <si>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</si>
  <si>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</si>
  <si>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</si>
  <si>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</si>
  <si>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</si>
  <si>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</si>
  <si>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</si>
  <si>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</si>
  <si>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</si>
  <si>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</si>
  <si>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</si>
  <si>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</si>
  <si>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</si>
  <si>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</si>
  <si>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</si>
  <si>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</si>
  <si>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</si>
  <si>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</si>
  <si>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</si>
  <si>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</si>
  <si>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</si>
  <si>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 xml:space="preserve">Type de bâtiment </t>
  </si>
  <si>
    <t>Date de livraison du bâtiment (jj/mm/aaaa)</t>
  </si>
  <si>
    <t xml:space="preserve">Logement </t>
  </si>
  <si>
    <t xml:space="preserve">Oui </t>
  </si>
  <si>
    <t>m²</t>
  </si>
  <si>
    <t>Angers - Rue Haute des Banchais</t>
  </si>
  <si>
    <t>Angers</t>
  </si>
  <si>
    <t>Planchers en panneaux, sur solivage en bois de France, toutes essences, toutes configurations</t>
  </si>
  <si>
    <t>Mur ossature bois avec montant d'une largeur de 145 mm et un entraxe de 60 cm non isolé, fabriqué en France</t>
  </si>
  <si>
    <t>Charpente industrielle en bois fabriquée en France</t>
  </si>
  <si>
    <t>m³</t>
  </si>
  <si>
    <t>Porte de placard coulissante en bois [ép. 10mm] [Gestion durable] - DONNEE ENVIRONNEMENTALE PAR DEFAUT</t>
  </si>
  <si>
    <t>Porte extérieure en bois massif [Gestion durable] - DONNEE
ENVIRONNEMENTALE PAR DEFAUT</t>
  </si>
  <si>
    <t>Bloc-porte bois technique (avec huisserie bois)</t>
  </si>
  <si>
    <t>Bloc-porte de communication (avec huisserie bois)</t>
  </si>
  <si>
    <t>Trappe de visite bois, trappe d'accès aux combles bois et bloc-gaine ou façade de gaine technique bois (avec huisserie bois)</t>
  </si>
  <si>
    <t>Bardages en lames de bois de France, toutes essences, toutes configurations</t>
  </si>
  <si>
    <t>Panneaux de lamelles de bois minces orientées OSB (oriented strand board) de type 4 (panneaux travaillants sous contraintes élevées utilisés en milieu humide) bruts [épaisseur 18 mm, jusqu'à 22 mm]</t>
  </si>
  <si>
    <t>Plinthe en bois de France, toutes essences, toutes configurations</t>
  </si>
  <si>
    <t>m</t>
  </si>
  <si>
    <t>35086 (justificatif : 30450)</t>
  </si>
  <si>
    <t>27248 (justificatif : 31196)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</si>
</sst>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>
      <alignment wrapText="1"/>
    </xf>
    <xf numFmtId="1" fontId="19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Border="1"/>
    <xf numFmtId="164" fontId="2" fillId="0" borderId="10" xfId="0" applyNumberFormat="1" applyFont="1" applyBorder="1"/>
    <xf numFmtId="164" fontId="2" fillId="2" borderId="10" xfId="0" applyNumberFormat="1" applyFont="1" applyFill="1" applyBorder="1"/>
    <xf numFmtId="0" fontId="6" fillId="2" borderId="0" xfId="0" applyFont="1" applyFill="1"/>
    <xf numFmtId="164" fontId="10" fillId="0" borderId="0" xfId="0" applyNumberFormat="1" applyFont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4" fontId="0" fillId="5" borderId="0" xfId="0" applyNumberFormat="1" applyFill="1" applyAlignment="1" applyProtection="1">
      <alignment wrapText="1"/>
      <protection locked="0"/>
    </xf>
    <xf numFmtId="0" fontId="5" fillId="5" borderId="10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Général"/>
      <sheetName val="Co-bénéfices"/>
      <sheetName val="Récapitulatif"/>
      <sheetName val="Données"/>
      <sheetName val="données-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6"/>
    <tableColumn id="17" xr3:uid="{00000000-0010-0000-0000-000011000000}" name="Surface de référence -Sréf (m²)" dataDxfId="5"/>
    <tableColumn id="16" xr3:uid="{00000000-0010-0000-0000-000010000000}" name="Date de lancement des travaux" dataDxfId="4"/>
    <tableColumn id="18" xr3:uid="{00000000-0010-0000-0000-000012000000}" name="Date de livraison du bâtiment (jj/mm/aaaa)" dataDxfId="3"/>
    <tableColumn id="13" xr3:uid="{00000000-0010-0000-0000-00000D000000}" name="StockC (kgCeq/m²Sréf)" dataDxfId="2"/>
    <tableColumn id="11" xr3:uid="{00000000-0010-0000-0000-00000B000000}" name="StockC (kgCeq)" dataDxfId="1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D31" sqref="D31"/>
    </sheetView>
  </sheetViews>
  <sheetFormatPr baseColWidth="10" defaultRowHeight="14.5" x14ac:dyDescent="0.35"/>
  <sheetData>
    <row r="2" spans="2:14" x14ac:dyDescent="0.35">
      <c r="B2" t="s">
        <v>26</v>
      </c>
    </row>
    <row r="13" spans="2:14" x14ac:dyDescent="0.35">
      <c r="B13" s="85" t="s">
        <v>39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2:14" x14ac:dyDescent="0.35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2:14" x14ac:dyDescent="0.3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2:14" x14ac:dyDescent="0.35"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2:14" x14ac:dyDescent="0.35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2:14" x14ac:dyDescent="0.35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2:14" x14ac:dyDescent="0.35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2:14" x14ac:dyDescent="0.35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2:14" x14ac:dyDescent="0.3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2:14" x14ac:dyDescent="0.35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2:14" x14ac:dyDescent="0.35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2:14" x14ac:dyDescent="0.35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zoomScale="70" zoomScaleNormal="70" workbookViewId="0">
      <pane xSplit="1" ySplit="3" topLeftCell="J4" activePane="bottomRight" state="frozen"/>
      <selection pane="topRight" activeCell="B1" sqref="B1"/>
      <selection pane="bottomLeft" activeCell="A4" sqref="A4"/>
      <selection pane="bottomRight" activeCell="O5" sqref="O5"/>
    </sheetView>
  </sheetViews>
  <sheetFormatPr baseColWidth="10" defaultColWidth="11.453125" defaultRowHeight="14.5" x14ac:dyDescent="0.35"/>
  <cols>
    <col min="1" max="1" width="13" style="38" customWidth="1"/>
    <col min="2" max="3" width="24" style="35" customWidth="1"/>
    <col min="4" max="4" width="32.81640625" style="35" customWidth="1"/>
    <col min="5" max="5" width="22.1796875" style="35" customWidth="1"/>
    <col min="6" max="6" width="12.81640625" style="37" customWidth="1"/>
    <col min="7" max="7" width="14.81640625" style="35" customWidth="1"/>
    <col min="8" max="8" width="19.54296875" style="35" customWidth="1"/>
    <col min="9" max="9" width="32.453125" style="35" customWidth="1"/>
    <col min="10" max="10" width="23.81640625" style="35" customWidth="1"/>
    <col min="11" max="11" width="41.81640625" style="35" bestFit="1" customWidth="1"/>
    <col min="12" max="12" width="23.81640625" style="35" customWidth="1"/>
    <col min="13" max="16" width="28" style="35" customWidth="1"/>
    <col min="17" max="17" width="33.81640625" style="36" customWidth="1"/>
    <col min="18" max="16384" width="11.453125" style="35"/>
  </cols>
  <sheetData>
    <row r="1" spans="1:17" customFormat="1" ht="34.5" customHeight="1" x14ac:dyDescent="0.35">
      <c r="A1" s="38"/>
      <c r="B1" s="45" t="s">
        <v>36</v>
      </c>
      <c r="C1" s="45"/>
      <c r="D1" s="45"/>
      <c r="E1" s="44">
        <f>COUNTA(B:B)-2</f>
        <v>1</v>
      </c>
      <c r="F1" s="43"/>
      <c r="G1" s="45" t="s">
        <v>40</v>
      </c>
      <c r="H1" s="45"/>
      <c r="I1" s="44">
        <f>SUM(Tableau2[Surface de plancher (SDP)])</f>
        <v>2758</v>
      </c>
      <c r="K1" s="45" t="s">
        <v>46</v>
      </c>
      <c r="L1" s="44">
        <f>SUM(Tableau2[Surface de référence -Sréf (m²)])</f>
        <v>2568</v>
      </c>
      <c r="M1" s="35"/>
      <c r="N1" s="35"/>
      <c r="O1" s="45" t="s">
        <v>48</v>
      </c>
      <c r="P1" s="44">
        <f>SUM(Tableau2[StockC (kgCeq)])</f>
        <v>87312</v>
      </c>
      <c r="Q1" s="44"/>
    </row>
    <row r="2" spans="1:17" x14ac:dyDescent="0.35">
      <c r="Q2" s="35"/>
    </row>
    <row r="3" spans="1:17" s="40" customFormat="1" ht="105" customHeight="1" x14ac:dyDescent="0.35">
      <c r="A3" s="28" t="s">
        <v>35</v>
      </c>
      <c r="B3" s="41" t="s">
        <v>34</v>
      </c>
      <c r="C3" s="41" t="s">
        <v>59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37</v>
      </c>
      <c r="K3" s="28" t="s">
        <v>47</v>
      </c>
      <c r="L3" s="28" t="s">
        <v>49</v>
      </c>
      <c r="M3" s="28" t="s">
        <v>1</v>
      </c>
      <c r="N3" s="28" t="s">
        <v>60</v>
      </c>
      <c r="O3" s="28" t="s">
        <v>45</v>
      </c>
      <c r="P3" s="28" t="s">
        <v>48</v>
      </c>
      <c r="Q3" s="28" t="s">
        <v>28</v>
      </c>
    </row>
    <row r="4" spans="1:17" ht="29" x14ac:dyDescent="0.35">
      <c r="A4" s="39">
        <v>1</v>
      </c>
      <c r="B4" s="49" t="s">
        <v>64</v>
      </c>
      <c r="C4" s="49" t="s">
        <v>61</v>
      </c>
      <c r="D4" s="49"/>
      <c r="E4" s="49" t="s">
        <v>65</v>
      </c>
      <c r="F4" s="50">
        <v>49100</v>
      </c>
      <c r="G4" s="49"/>
      <c r="H4" s="49"/>
      <c r="I4" s="49"/>
      <c r="J4" s="49" t="s">
        <v>62</v>
      </c>
      <c r="K4" s="49">
        <v>2758</v>
      </c>
      <c r="L4" s="49">
        <v>2568</v>
      </c>
      <c r="M4" s="83">
        <v>45383</v>
      </c>
      <c r="N4" s="83">
        <v>45901</v>
      </c>
      <c r="O4" s="49">
        <v>34</v>
      </c>
      <c r="P4" s="51">
        <f>Tableau2[[#This Row],[StockC (kgCeq/m²Sréf)]]*Tableau2[[#This Row],[Surface de référence -Sréf (m²)]]</f>
        <v>87312</v>
      </c>
      <c r="Q4" s="49"/>
    </row>
    <row r="5" spans="1:17" x14ac:dyDescent="0.35">
      <c r="A5" s="39">
        <v>2</v>
      </c>
      <c r="B5" s="49"/>
      <c r="C5" s="49"/>
      <c r="D5" s="49"/>
      <c r="E5" s="49"/>
      <c r="F5" s="50"/>
      <c r="G5" s="49"/>
      <c r="H5" s="49"/>
      <c r="I5" s="49"/>
      <c r="J5" s="49"/>
      <c r="K5" s="49"/>
      <c r="L5" s="49"/>
      <c r="M5" s="49"/>
      <c r="N5" s="49"/>
      <c r="O5" s="49"/>
      <c r="P5" s="51">
        <f>Tableau2[[#This Row],[StockC (kgCeq/m²Sréf)]]*Tableau2[[#This Row],[Surface de référence -Sréf (m²)]]</f>
        <v>0</v>
      </c>
      <c r="Q5" s="49"/>
    </row>
    <row r="6" spans="1:17" x14ac:dyDescent="0.35">
      <c r="A6" s="39">
        <v>3</v>
      </c>
      <c r="B6" s="49"/>
      <c r="C6" s="49"/>
      <c r="D6" s="49"/>
      <c r="E6" s="49"/>
      <c r="F6" s="50"/>
      <c r="G6" s="49"/>
      <c r="H6" s="49"/>
      <c r="I6" s="49"/>
      <c r="J6" s="49"/>
      <c r="K6" s="49"/>
      <c r="L6" s="49"/>
      <c r="M6" s="49"/>
      <c r="N6" s="49"/>
      <c r="O6" s="49"/>
      <c r="P6" s="51">
        <f>Tableau2[[#This Row],[StockC (kgCeq/m²Sréf)]]*Tableau2[[#This Row],[Surface de référence -Sréf (m²)]]</f>
        <v>0</v>
      </c>
      <c r="Q6" s="49"/>
    </row>
    <row r="7" spans="1:17" x14ac:dyDescent="0.35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 x14ac:dyDescent="0.35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 x14ac:dyDescent="0.35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 x14ac:dyDescent="0.35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 x14ac:dyDescent="0.35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 x14ac:dyDescent="0.35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 x14ac:dyDescent="0.35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 x14ac:dyDescent="0.35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 x14ac:dyDescent="0.35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 x14ac:dyDescent="0.35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 x14ac:dyDescent="0.35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 x14ac:dyDescent="0.35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 x14ac:dyDescent="0.35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 x14ac:dyDescent="0.35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 x14ac:dyDescent="0.35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 x14ac:dyDescent="0.35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 x14ac:dyDescent="0.35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 x14ac:dyDescent="0.35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 x14ac:dyDescent="0.35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 x14ac:dyDescent="0.35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 x14ac:dyDescent="0.35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 x14ac:dyDescent="0.35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 x14ac:dyDescent="0.35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 x14ac:dyDescent="0.35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 x14ac:dyDescent="0.35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 x14ac:dyDescent="0.35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 x14ac:dyDescent="0.35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 x14ac:dyDescent="0.35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 x14ac:dyDescent="0.35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 x14ac:dyDescent="0.35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 x14ac:dyDescent="0.35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 x14ac:dyDescent="0.35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 x14ac:dyDescent="0.35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 x14ac:dyDescent="0.35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 x14ac:dyDescent="0.35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 x14ac:dyDescent="0.35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 x14ac:dyDescent="0.35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 x14ac:dyDescent="0.35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 x14ac:dyDescent="0.35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 x14ac:dyDescent="0.35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 x14ac:dyDescent="0.35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 x14ac:dyDescent="0.35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 x14ac:dyDescent="0.35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 x14ac:dyDescent="0.35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 x14ac:dyDescent="0.35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 x14ac:dyDescent="0.35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 x14ac:dyDescent="0.35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 x14ac:dyDescent="0.35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 x14ac:dyDescent="0.35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 x14ac:dyDescent="0.35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 x14ac:dyDescent="0.35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 x14ac:dyDescent="0.35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 x14ac:dyDescent="0.35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 x14ac:dyDescent="0.35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 x14ac:dyDescent="0.35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 x14ac:dyDescent="0.35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 x14ac:dyDescent="0.35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 x14ac:dyDescent="0.35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 x14ac:dyDescent="0.35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 x14ac:dyDescent="0.35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 x14ac:dyDescent="0.35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 x14ac:dyDescent="0.35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 x14ac:dyDescent="0.35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 x14ac:dyDescent="0.35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 x14ac:dyDescent="0.35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 x14ac:dyDescent="0.35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 x14ac:dyDescent="0.35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 x14ac:dyDescent="0.35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 x14ac:dyDescent="0.35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 x14ac:dyDescent="0.35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 x14ac:dyDescent="0.35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 x14ac:dyDescent="0.35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 x14ac:dyDescent="0.35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 x14ac:dyDescent="0.35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 x14ac:dyDescent="0.35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 x14ac:dyDescent="0.35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 x14ac:dyDescent="0.35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 x14ac:dyDescent="0.35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 x14ac:dyDescent="0.35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 x14ac:dyDescent="0.35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 x14ac:dyDescent="0.35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 x14ac:dyDescent="0.35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 x14ac:dyDescent="0.35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 x14ac:dyDescent="0.35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 x14ac:dyDescent="0.35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 x14ac:dyDescent="0.35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 x14ac:dyDescent="0.35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 x14ac:dyDescent="0.35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 x14ac:dyDescent="0.35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 x14ac:dyDescent="0.35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 x14ac:dyDescent="0.35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 x14ac:dyDescent="0.35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 x14ac:dyDescent="0.35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 x14ac:dyDescent="0.35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 x14ac:dyDescent="0.35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 x14ac:dyDescent="0.35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 x14ac:dyDescent="0.35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 x14ac:dyDescent="0.35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 x14ac:dyDescent="0.35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 x14ac:dyDescent="0.35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 x14ac:dyDescent="0.35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 x14ac:dyDescent="0.35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 x14ac:dyDescent="0.35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 x14ac:dyDescent="0.35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 x14ac:dyDescent="0.35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 x14ac:dyDescent="0.35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 x14ac:dyDescent="0.35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 x14ac:dyDescent="0.35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 x14ac:dyDescent="0.35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 x14ac:dyDescent="0.35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 x14ac:dyDescent="0.35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 x14ac:dyDescent="0.35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 x14ac:dyDescent="0.35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 x14ac:dyDescent="0.35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 x14ac:dyDescent="0.35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 x14ac:dyDescent="0.35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 x14ac:dyDescent="0.35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 x14ac:dyDescent="0.35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 x14ac:dyDescent="0.35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 x14ac:dyDescent="0.35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 x14ac:dyDescent="0.35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 x14ac:dyDescent="0.35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 x14ac:dyDescent="0.35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 x14ac:dyDescent="0.35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 x14ac:dyDescent="0.35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 x14ac:dyDescent="0.35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 x14ac:dyDescent="0.35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 x14ac:dyDescent="0.35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 x14ac:dyDescent="0.35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 x14ac:dyDescent="0.35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 x14ac:dyDescent="0.35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 x14ac:dyDescent="0.35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 x14ac:dyDescent="0.35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 x14ac:dyDescent="0.35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 x14ac:dyDescent="0.35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 x14ac:dyDescent="0.35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 x14ac:dyDescent="0.35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 x14ac:dyDescent="0.35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 x14ac:dyDescent="0.35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 x14ac:dyDescent="0.35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 x14ac:dyDescent="0.35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 x14ac:dyDescent="0.35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 x14ac:dyDescent="0.35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 x14ac:dyDescent="0.35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 x14ac:dyDescent="0.35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 x14ac:dyDescent="0.35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 x14ac:dyDescent="0.35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 x14ac:dyDescent="0.35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 x14ac:dyDescent="0.35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 x14ac:dyDescent="0.35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 x14ac:dyDescent="0.35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 x14ac:dyDescent="0.35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 x14ac:dyDescent="0.35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 x14ac:dyDescent="0.35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 x14ac:dyDescent="0.35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 x14ac:dyDescent="0.35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 x14ac:dyDescent="0.35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 x14ac:dyDescent="0.35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 x14ac:dyDescent="0.35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 x14ac:dyDescent="0.35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 x14ac:dyDescent="0.35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 x14ac:dyDescent="0.35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 x14ac:dyDescent="0.35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 x14ac:dyDescent="0.35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 x14ac:dyDescent="0.35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 x14ac:dyDescent="0.35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 x14ac:dyDescent="0.35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 x14ac:dyDescent="0.35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 x14ac:dyDescent="0.35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 x14ac:dyDescent="0.35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 x14ac:dyDescent="0.35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 x14ac:dyDescent="0.35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 x14ac:dyDescent="0.35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 x14ac:dyDescent="0.35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 x14ac:dyDescent="0.35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 x14ac:dyDescent="0.35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 x14ac:dyDescent="0.35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 x14ac:dyDescent="0.35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 x14ac:dyDescent="0.35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 x14ac:dyDescent="0.35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 x14ac:dyDescent="0.35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 x14ac:dyDescent="0.35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 x14ac:dyDescent="0.35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 x14ac:dyDescent="0.35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 x14ac:dyDescent="0.35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 x14ac:dyDescent="0.35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 x14ac:dyDescent="0.35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 x14ac:dyDescent="0.35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 x14ac:dyDescent="0.35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 x14ac:dyDescent="0.35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 x14ac:dyDescent="0.35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 x14ac:dyDescent="0.35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 x14ac:dyDescent="0.35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 x14ac:dyDescent="0.35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 x14ac:dyDescent="0.35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 x14ac:dyDescent="0.35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 x14ac:dyDescent="0.35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 x14ac:dyDescent="0.35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 x14ac:dyDescent="0.35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 x14ac:dyDescent="0.35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 x14ac:dyDescent="0.35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 x14ac:dyDescent="0.35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 x14ac:dyDescent="0.35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 x14ac:dyDescent="0.35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 x14ac:dyDescent="0.35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 x14ac:dyDescent="0.35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 x14ac:dyDescent="0.35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 x14ac:dyDescent="0.35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 x14ac:dyDescent="0.35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 x14ac:dyDescent="0.35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 x14ac:dyDescent="0.35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 x14ac:dyDescent="0.35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 x14ac:dyDescent="0.35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 x14ac:dyDescent="0.35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 x14ac:dyDescent="0.35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 x14ac:dyDescent="0.35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 x14ac:dyDescent="0.35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 x14ac:dyDescent="0.35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 x14ac:dyDescent="0.35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 x14ac:dyDescent="0.35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 x14ac:dyDescent="0.35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 x14ac:dyDescent="0.35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 x14ac:dyDescent="0.35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 x14ac:dyDescent="0.35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 x14ac:dyDescent="0.35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 x14ac:dyDescent="0.35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 x14ac:dyDescent="0.35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 x14ac:dyDescent="0.35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 x14ac:dyDescent="0.35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 x14ac:dyDescent="0.35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 x14ac:dyDescent="0.35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 x14ac:dyDescent="0.35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 x14ac:dyDescent="0.35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 x14ac:dyDescent="0.35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 x14ac:dyDescent="0.35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 x14ac:dyDescent="0.35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 x14ac:dyDescent="0.35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 x14ac:dyDescent="0.35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 x14ac:dyDescent="0.35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 x14ac:dyDescent="0.35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 x14ac:dyDescent="0.35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 x14ac:dyDescent="0.35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 x14ac:dyDescent="0.35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 x14ac:dyDescent="0.35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 x14ac:dyDescent="0.35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 x14ac:dyDescent="0.35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 x14ac:dyDescent="0.35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 x14ac:dyDescent="0.35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 x14ac:dyDescent="0.35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 x14ac:dyDescent="0.35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 x14ac:dyDescent="0.35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 x14ac:dyDescent="0.35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 x14ac:dyDescent="0.35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 x14ac:dyDescent="0.35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 x14ac:dyDescent="0.35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 x14ac:dyDescent="0.35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 x14ac:dyDescent="0.35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 x14ac:dyDescent="0.35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 x14ac:dyDescent="0.35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 x14ac:dyDescent="0.35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 x14ac:dyDescent="0.35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 x14ac:dyDescent="0.35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 x14ac:dyDescent="0.35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 x14ac:dyDescent="0.35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 x14ac:dyDescent="0.35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 x14ac:dyDescent="0.35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 x14ac:dyDescent="0.35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 x14ac:dyDescent="0.35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 x14ac:dyDescent="0.35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 x14ac:dyDescent="0.35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 x14ac:dyDescent="0.35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 x14ac:dyDescent="0.35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 x14ac:dyDescent="0.35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 x14ac:dyDescent="0.35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 x14ac:dyDescent="0.35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 x14ac:dyDescent="0.35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 x14ac:dyDescent="0.35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 x14ac:dyDescent="0.35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 x14ac:dyDescent="0.35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 x14ac:dyDescent="0.35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 x14ac:dyDescent="0.35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 x14ac:dyDescent="0.35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 x14ac:dyDescent="0.35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 x14ac:dyDescent="0.35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 x14ac:dyDescent="0.35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 x14ac:dyDescent="0.35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 x14ac:dyDescent="0.35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 x14ac:dyDescent="0.35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 x14ac:dyDescent="0.35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 x14ac:dyDescent="0.35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 x14ac:dyDescent="0.35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 x14ac:dyDescent="0.35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 x14ac:dyDescent="0.35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 x14ac:dyDescent="0.35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 x14ac:dyDescent="0.35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 x14ac:dyDescent="0.35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 x14ac:dyDescent="0.35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 x14ac:dyDescent="0.35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 x14ac:dyDescent="0.35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 x14ac:dyDescent="0.35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 x14ac:dyDescent="0.35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 x14ac:dyDescent="0.35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 x14ac:dyDescent="0.35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 x14ac:dyDescent="0.35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 x14ac:dyDescent="0.35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 x14ac:dyDescent="0.35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 x14ac:dyDescent="0.35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 x14ac:dyDescent="0.35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 x14ac:dyDescent="0.35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 x14ac:dyDescent="0.35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 x14ac:dyDescent="0.35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 x14ac:dyDescent="0.35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 x14ac:dyDescent="0.35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 x14ac:dyDescent="0.35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 x14ac:dyDescent="0.35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 x14ac:dyDescent="0.35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 x14ac:dyDescent="0.35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 x14ac:dyDescent="0.35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 x14ac:dyDescent="0.35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 x14ac:dyDescent="0.35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 x14ac:dyDescent="0.35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 x14ac:dyDescent="0.35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 x14ac:dyDescent="0.35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 x14ac:dyDescent="0.35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 x14ac:dyDescent="0.35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 x14ac:dyDescent="0.35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 x14ac:dyDescent="0.35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 x14ac:dyDescent="0.35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 x14ac:dyDescent="0.35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 x14ac:dyDescent="0.35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 x14ac:dyDescent="0.35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 x14ac:dyDescent="0.35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 x14ac:dyDescent="0.35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 x14ac:dyDescent="0.35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 x14ac:dyDescent="0.35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 x14ac:dyDescent="0.35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 x14ac:dyDescent="0.35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 x14ac:dyDescent="0.35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 x14ac:dyDescent="0.35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 x14ac:dyDescent="0.35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 x14ac:dyDescent="0.35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 x14ac:dyDescent="0.35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 x14ac:dyDescent="0.35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 x14ac:dyDescent="0.35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 x14ac:dyDescent="0.35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 x14ac:dyDescent="0.35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 x14ac:dyDescent="0.35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 x14ac:dyDescent="0.35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 x14ac:dyDescent="0.35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 x14ac:dyDescent="0.35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 x14ac:dyDescent="0.35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 x14ac:dyDescent="0.35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 x14ac:dyDescent="0.35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 x14ac:dyDescent="0.35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 x14ac:dyDescent="0.35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 x14ac:dyDescent="0.35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 x14ac:dyDescent="0.35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 x14ac:dyDescent="0.35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 x14ac:dyDescent="0.35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 x14ac:dyDescent="0.35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 x14ac:dyDescent="0.35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 x14ac:dyDescent="0.35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 x14ac:dyDescent="0.35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 x14ac:dyDescent="0.35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 x14ac:dyDescent="0.35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 x14ac:dyDescent="0.35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 x14ac:dyDescent="0.35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 x14ac:dyDescent="0.35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 x14ac:dyDescent="0.35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 x14ac:dyDescent="0.35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 x14ac:dyDescent="0.35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 x14ac:dyDescent="0.35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 x14ac:dyDescent="0.35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 x14ac:dyDescent="0.35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 x14ac:dyDescent="0.35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 x14ac:dyDescent="0.35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 x14ac:dyDescent="0.35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 x14ac:dyDescent="0.35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 x14ac:dyDescent="0.35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 x14ac:dyDescent="0.35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 x14ac:dyDescent="0.35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 x14ac:dyDescent="0.35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 x14ac:dyDescent="0.35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 x14ac:dyDescent="0.35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 x14ac:dyDescent="0.35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 x14ac:dyDescent="0.35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 x14ac:dyDescent="0.35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 x14ac:dyDescent="0.35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 x14ac:dyDescent="0.35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 x14ac:dyDescent="0.35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 x14ac:dyDescent="0.35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 x14ac:dyDescent="0.35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 x14ac:dyDescent="0.35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 x14ac:dyDescent="0.35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 x14ac:dyDescent="0.35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 x14ac:dyDescent="0.35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 x14ac:dyDescent="0.35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 x14ac:dyDescent="0.35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 x14ac:dyDescent="0.35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 x14ac:dyDescent="0.35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 x14ac:dyDescent="0.35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 x14ac:dyDescent="0.35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 x14ac:dyDescent="0.35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 x14ac:dyDescent="0.35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 x14ac:dyDescent="0.35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 x14ac:dyDescent="0.35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 x14ac:dyDescent="0.35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 x14ac:dyDescent="0.35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 x14ac:dyDescent="0.35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 x14ac:dyDescent="0.35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 x14ac:dyDescent="0.35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 x14ac:dyDescent="0.35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 x14ac:dyDescent="0.35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 x14ac:dyDescent="0.35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 x14ac:dyDescent="0.35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 x14ac:dyDescent="0.35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 x14ac:dyDescent="0.35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 x14ac:dyDescent="0.35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 x14ac:dyDescent="0.35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 x14ac:dyDescent="0.35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 x14ac:dyDescent="0.35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 x14ac:dyDescent="0.35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 x14ac:dyDescent="0.35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 x14ac:dyDescent="0.35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 x14ac:dyDescent="0.35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 x14ac:dyDescent="0.35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 x14ac:dyDescent="0.35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 x14ac:dyDescent="0.35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 x14ac:dyDescent="0.35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 x14ac:dyDescent="0.35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 x14ac:dyDescent="0.35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 x14ac:dyDescent="0.35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 x14ac:dyDescent="0.35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 x14ac:dyDescent="0.35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 x14ac:dyDescent="0.35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 x14ac:dyDescent="0.35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 x14ac:dyDescent="0.35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 x14ac:dyDescent="0.35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 x14ac:dyDescent="0.35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 x14ac:dyDescent="0.35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 x14ac:dyDescent="0.35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 x14ac:dyDescent="0.35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 x14ac:dyDescent="0.35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 x14ac:dyDescent="0.35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 x14ac:dyDescent="0.35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 x14ac:dyDescent="0.35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 x14ac:dyDescent="0.35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 x14ac:dyDescent="0.35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 x14ac:dyDescent="0.35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 x14ac:dyDescent="0.35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 x14ac:dyDescent="0.35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 x14ac:dyDescent="0.35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 x14ac:dyDescent="0.35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 x14ac:dyDescent="0.35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 x14ac:dyDescent="0.35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 x14ac:dyDescent="0.35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 x14ac:dyDescent="0.35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 x14ac:dyDescent="0.35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 x14ac:dyDescent="0.35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 x14ac:dyDescent="0.35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 x14ac:dyDescent="0.35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 x14ac:dyDescent="0.35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 x14ac:dyDescent="0.35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 x14ac:dyDescent="0.35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 x14ac:dyDescent="0.35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 x14ac:dyDescent="0.35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 x14ac:dyDescent="0.35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 x14ac:dyDescent="0.35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 x14ac:dyDescent="0.35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 x14ac:dyDescent="0.35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 x14ac:dyDescent="0.35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 x14ac:dyDescent="0.35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 x14ac:dyDescent="0.35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 x14ac:dyDescent="0.35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 x14ac:dyDescent="0.35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 x14ac:dyDescent="0.35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 x14ac:dyDescent="0.35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 x14ac:dyDescent="0.35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 x14ac:dyDescent="0.35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 x14ac:dyDescent="0.35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 x14ac:dyDescent="0.35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 x14ac:dyDescent="0.35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 x14ac:dyDescent="0.35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 x14ac:dyDescent="0.35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 x14ac:dyDescent="0.35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 x14ac:dyDescent="0.35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 x14ac:dyDescent="0.35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 x14ac:dyDescent="0.35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 x14ac:dyDescent="0.35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 x14ac:dyDescent="0.35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 x14ac:dyDescent="0.35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 x14ac:dyDescent="0.35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 x14ac:dyDescent="0.35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 x14ac:dyDescent="0.35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 x14ac:dyDescent="0.35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 x14ac:dyDescent="0.35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 x14ac:dyDescent="0.35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 x14ac:dyDescent="0.35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 x14ac:dyDescent="0.35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 x14ac:dyDescent="0.35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 x14ac:dyDescent="0.35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 x14ac:dyDescent="0.35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 x14ac:dyDescent="0.35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 x14ac:dyDescent="0.35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 x14ac:dyDescent="0.35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 x14ac:dyDescent="0.35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 x14ac:dyDescent="0.35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 x14ac:dyDescent="0.35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 x14ac:dyDescent="0.35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 x14ac:dyDescent="0.35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 x14ac:dyDescent="0.35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 x14ac:dyDescent="0.35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 x14ac:dyDescent="0.35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 x14ac:dyDescent="0.35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 x14ac:dyDescent="0.35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 x14ac:dyDescent="0.35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 x14ac:dyDescent="0.35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 x14ac:dyDescent="0.35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 x14ac:dyDescent="0.35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 x14ac:dyDescent="0.35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 x14ac:dyDescent="0.35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 x14ac:dyDescent="0.35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 x14ac:dyDescent="0.35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 x14ac:dyDescent="0.35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 x14ac:dyDescent="0.35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 x14ac:dyDescent="0.35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 x14ac:dyDescent="0.35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 x14ac:dyDescent="0.35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 x14ac:dyDescent="0.35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 x14ac:dyDescent="0.35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 x14ac:dyDescent="0.35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 x14ac:dyDescent="0.35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 x14ac:dyDescent="0.35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 x14ac:dyDescent="0.35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AQ58qtC1aGo9oU29Ffx0hEuD0HP0V94rm2pymtH4YU3nbDQimVdDAqv/49I1bGlKIHlFNMABisWPgjcfi0ZSWA==" saltValue="GgoxcKhlSFsINrfz5/qQew==" spinCount="100000" sheet="1" objects="1" scenarios="1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4:O4 K5:O540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tabSelected="1" zoomScale="70" zoomScaleNormal="70" workbookViewId="0">
      <selection activeCell="E27" sqref="E27"/>
    </sheetView>
  </sheetViews>
  <sheetFormatPr baseColWidth="10" defaultColWidth="10.81640625" defaultRowHeight="14.5" x14ac:dyDescent="0.35"/>
  <cols>
    <col min="2" max="2" width="60" customWidth="1"/>
    <col min="3" max="3" width="14.453125" customWidth="1"/>
    <col min="4" max="4" width="19" customWidth="1"/>
    <col min="5" max="5" width="18.54296875" customWidth="1"/>
    <col min="6" max="7" width="17.81640625" customWidth="1"/>
    <col min="8" max="8" width="115.54296875" bestFit="1" customWidth="1"/>
  </cols>
  <sheetData>
    <row r="1" spans="1:13" x14ac:dyDescent="0.35">
      <c r="A1" s="4" t="s">
        <v>2</v>
      </c>
      <c r="B1" s="5"/>
      <c r="C1" s="5"/>
      <c r="D1" s="6"/>
      <c r="E1" s="6"/>
      <c r="F1" s="6"/>
      <c r="G1" s="6"/>
      <c r="H1" s="6"/>
    </row>
    <row r="2" spans="1:13" x14ac:dyDescent="0.35">
      <c r="B2" s="7"/>
      <c r="C2" s="1"/>
    </row>
    <row r="3" spans="1:13" x14ac:dyDescent="0.35">
      <c r="B3" s="69" t="s">
        <v>50</v>
      </c>
      <c r="C3" s="70">
        <f>(Général!P1*44/12)/1000</f>
        <v>320.14400000000001</v>
      </c>
      <c r="D3" s="14" t="s">
        <v>52</v>
      </c>
    </row>
    <row r="4" spans="1:13" x14ac:dyDescent="0.35">
      <c r="B4" s="73"/>
      <c r="C4" s="74"/>
      <c r="D4" s="14"/>
    </row>
    <row r="5" spans="1:13" x14ac:dyDescent="0.35">
      <c r="B5" s="7"/>
      <c r="C5" s="8"/>
    </row>
    <row r="6" spans="1:13" x14ac:dyDescent="0.35">
      <c r="B6" s="69" t="s">
        <v>41</v>
      </c>
      <c r="C6" s="71">
        <f>IF(MAX(Tableau2[Date de livraison du bâtiment (jj/mm/aaaa)])&lt;&gt;0,YEAR(MAX(Tableau2[Date de livraison du bâtiment (jj/mm/aaaa)])),"")</f>
        <v>2025</v>
      </c>
    </row>
    <row r="7" spans="1:13" x14ac:dyDescent="0.35">
      <c r="B7" s="73"/>
      <c r="C7" s="8"/>
      <c r="D7" s="13"/>
    </row>
    <row r="8" spans="1:13" x14ac:dyDescent="0.35">
      <c r="B8" s="69" t="s">
        <v>42</v>
      </c>
      <c r="C8" s="71">
        <f>Général!I1</f>
        <v>2758</v>
      </c>
      <c r="D8" s="13"/>
    </row>
    <row r="9" spans="1:13" x14ac:dyDescent="0.35">
      <c r="B9" s="69" t="s">
        <v>43</v>
      </c>
      <c r="C9" s="72">
        <f>Général!L1</f>
        <v>2568</v>
      </c>
      <c r="D9" s="13"/>
      <c r="F9" s="46" t="s">
        <v>44</v>
      </c>
    </row>
    <row r="10" spans="1:13" x14ac:dyDescent="0.35">
      <c r="B10" s="7"/>
      <c r="C10" s="8"/>
    </row>
    <row r="11" spans="1:13" x14ac:dyDescent="0.35">
      <c r="B11" s="1" t="s">
        <v>3</v>
      </c>
      <c r="C11" s="1"/>
    </row>
    <row r="12" spans="1:13" ht="42" x14ac:dyDescent="0.35">
      <c r="A12" s="28" t="s">
        <v>38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ht="28" x14ac:dyDescent="0.35">
      <c r="A13" s="75"/>
      <c r="B13" s="84" t="s">
        <v>66</v>
      </c>
      <c r="C13" s="76" t="s">
        <v>63</v>
      </c>
      <c r="D13" s="77">
        <f>992.51+300.42+491.06+148.64</f>
        <v>1932.63</v>
      </c>
      <c r="E13" s="75">
        <v>114.0333333</v>
      </c>
      <c r="F13" s="27">
        <f>E13*D13</f>
        <v>220384.240935579</v>
      </c>
      <c r="G13" s="75">
        <v>50</v>
      </c>
      <c r="H13" s="78">
        <v>31195</v>
      </c>
      <c r="I13" s="2"/>
      <c r="J13" s="2"/>
      <c r="K13" s="2"/>
      <c r="L13" s="2"/>
      <c r="M13" s="2"/>
    </row>
    <row r="14" spans="1:13" ht="28" x14ac:dyDescent="0.35">
      <c r="A14" s="75"/>
      <c r="B14" s="84" t="s">
        <v>67</v>
      </c>
      <c r="C14" s="76" t="s">
        <v>63</v>
      </c>
      <c r="D14" s="77">
        <f>987.53+488.6</f>
        <v>1476.13</v>
      </c>
      <c r="E14" s="75">
        <v>24.56666667</v>
      </c>
      <c r="F14" s="27">
        <f t="shared" ref="F14:F104" si="0">E14*D14</f>
        <v>36263.593671587099</v>
      </c>
      <c r="G14" s="75">
        <v>100</v>
      </c>
      <c r="H14" s="78" t="s">
        <v>79</v>
      </c>
      <c r="I14" s="2"/>
      <c r="J14" s="2"/>
      <c r="K14" s="2"/>
      <c r="L14" s="2"/>
      <c r="M14" s="2"/>
    </row>
    <row r="15" spans="1:13" x14ac:dyDescent="0.35">
      <c r="A15" s="75"/>
      <c r="B15" s="75" t="s">
        <v>68</v>
      </c>
      <c r="C15" s="76" t="s">
        <v>69</v>
      </c>
      <c r="D15" s="77">
        <f>9.9+4.9</f>
        <v>14.8</v>
      </c>
      <c r="E15" s="75">
        <v>770</v>
      </c>
      <c r="F15" s="27">
        <f t="shared" si="0"/>
        <v>11396</v>
      </c>
      <c r="G15" s="75">
        <v>100</v>
      </c>
      <c r="H15" s="78" t="s">
        <v>80</v>
      </c>
      <c r="I15" s="2"/>
      <c r="J15" s="2"/>
      <c r="K15" s="2"/>
      <c r="L15" s="2"/>
      <c r="M15" s="2"/>
    </row>
    <row r="16" spans="1:13" ht="28" x14ac:dyDescent="0.35">
      <c r="A16" s="75"/>
      <c r="B16" s="84" t="s">
        <v>70</v>
      </c>
      <c r="C16" s="76" t="s">
        <v>63</v>
      </c>
      <c r="D16" s="77">
        <f>202.39+100.14</f>
        <v>302.52999999999997</v>
      </c>
      <c r="E16" s="75">
        <v>11.47666667</v>
      </c>
      <c r="F16" s="27">
        <f t="shared" si="0"/>
        <v>3472.0359676750995</v>
      </c>
      <c r="G16" s="75">
        <v>15</v>
      </c>
      <c r="H16" s="78">
        <v>29397</v>
      </c>
      <c r="I16" s="2"/>
      <c r="J16" s="2"/>
      <c r="K16" s="2"/>
      <c r="L16" s="2"/>
      <c r="M16" s="2"/>
    </row>
    <row r="17" spans="1:13" ht="28" x14ac:dyDescent="0.35">
      <c r="A17" s="75"/>
      <c r="B17" s="84" t="s">
        <v>71</v>
      </c>
      <c r="C17" s="76" t="s">
        <v>63</v>
      </c>
      <c r="D17" s="77">
        <f>58.38+28.89</f>
        <v>87.27000000000001</v>
      </c>
      <c r="E17" s="75">
        <v>52.8</v>
      </c>
      <c r="F17" s="27">
        <f t="shared" si="0"/>
        <v>4607.8560000000007</v>
      </c>
      <c r="G17" s="75">
        <v>35</v>
      </c>
      <c r="H17" s="78">
        <v>30156</v>
      </c>
      <c r="I17" s="2"/>
      <c r="J17" s="2"/>
      <c r="K17" s="2"/>
      <c r="L17" s="2"/>
      <c r="M17" s="2"/>
    </row>
    <row r="18" spans="1:13" x14ac:dyDescent="0.35">
      <c r="A18" s="75"/>
      <c r="B18" s="75" t="s">
        <v>72</v>
      </c>
      <c r="C18" s="76" t="s">
        <v>63</v>
      </c>
      <c r="D18" s="77">
        <f>30.73+15.21</f>
        <v>45.94</v>
      </c>
      <c r="E18" s="75">
        <v>59.51</v>
      </c>
      <c r="F18" s="27">
        <f t="shared" si="0"/>
        <v>2733.8893999999996</v>
      </c>
      <c r="G18" s="75">
        <v>30</v>
      </c>
      <c r="H18" s="78">
        <v>29144</v>
      </c>
      <c r="I18" s="2"/>
      <c r="J18" s="2"/>
      <c r="K18" s="2"/>
      <c r="L18" s="2"/>
      <c r="M18" s="2"/>
    </row>
    <row r="19" spans="1:13" x14ac:dyDescent="0.35">
      <c r="A19" s="75"/>
      <c r="B19" s="75" t="s">
        <v>73</v>
      </c>
      <c r="C19" s="76" t="s">
        <v>63</v>
      </c>
      <c r="D19" s="77">
        <f>158.59+78.46</f>
        <v>237.05</v>
      </c>
      <c r="E19" s="75">
        <v>28.966666669999999</v>
      </c>
      <c r="F19" s="27">
        <f t="shared" si="0"/>
        <v>6866.5483341235004</v>
      </c>
      <c r="G19" s="75">
        <v>30</v>
      </c>
      <c r="H19" s="78">
        <v>29142</v>
      </c>
      <c r="I19" s="2"/>
      <c r="J19" s="2"/>
      <c r="K19" s="2"/>
      <c r="L19" s="2"/>
      <c r="M19" s="2"/>
    </row>
    <row r="20" spans="1:13" ht="41.5" x14ac:dyDescent="0.35">
      <c r="A20" s="75"/>
      <c r="B20" s="84" t="s">
        <v>74</v>
      </c>
      <c r="C20" s="76" t="s">
        <v>63</v>
      </c>
      <c r="D20" s="77">
        <f>0.86+0.42</f>
        <v>1.28</v>
      </c>
      <c r="E20" s="75">
        <v>48.275333330000002</v>
      </c>
      <c r="F20" s="27">
        <f t="shared" si="0"/>
        <v>61.792426662400004</v>
      </c>
      <c r="G20" s="75">
        <v>30</v>
      </c>
      <c r="H20" s="78">
        <v>32962</v>
      </c>
      <c r="I20" s="2"/>
      <c r="J20" s="2"/>
      <c r="K20" s="2"/>
      <c r="L20" s="2"/>
      <c r="M20" s="2"/>
    </row>
    <row r="21" spans="1:13" ht="28" x14ac:dyDescent="0.35">
      <c r="A21" s="75"/>
      <c r="B21" s="84" t="s">
        <v>75</v>
      </c>
      <c r="C21" s="76" t="s">
        <v>63</v>
      </c>
      <c r="D21" s="77">
        <f>1010.13+499.78</f>
        <v>1509.9099999999999</v>
      </c>
      <c r="E21" s="75">
        <v>19.8</v>
      </c>
      <c r="F21" s="27">
        <f t="shared" si="0"/>
        <v>29896.217999999997</v>
      </c>
      <c r="G21" s="75">
        <v>50</v>
      </c>
      <c r="H21" s="78">
        <v>30446</v>
      </c>
      <c r="I21" s="2"/>
      <c r="J21" s="2"/>
      <c r="K21" s="2"/>
      <c r="L21" s="2"/>
      <c r="M21" s="2"/>
    </row>
    <row r="22" spans="1:13" ht="55" x14ac:dyDescent="0.35">
      <c r="A22" s="75"/>
      <c r="B22" s="84" t="s">
        <v>76</v>
      </c>
      <c r="C22" s="76" t="s">
        <v>63</v>
      </c>
      <c r="D22" s="77">
        <f>190.81+94.41</f>
        <v>285.22000000000003</v>
      </c>
      <c r="E22" s="75">
        <v>19.43333333</v>
      </c>
      <c r="F22" s="27">
        <f t="shared" si="0"/>
        <v>5542.7753323826009</v>
      </c>
      <c r="G22" s="75">
        <v>100</v>
      </c>
      <c r="H22" s="78">
        <v>28972</v>
      </c>
      <c r="I22" s="2"/>
      <c r="J22" s="2"/>
      <c r="K22" s="2"/>
      <c r="L22" s="2"/>
      <c r="M22" s="2"/>
    </row>
    <row r="23" spans="1:13" x14ac:dyDescent="0.35">
      <c r="A23" s="75"/>
      <c r="B23" s="75" t="s">
        <v>77</v>
      </c>
      <c r="C23" s="76" t="s">
        <v>78</v>
      </c>
      <c r="D23" s="77">
        <f>1559.24+771.46</f>
        <v>2330.6999999999998</v>
      </c>
      <c r="E23" s="75">
        <v>2.9333333330000002</v>
      </c>
      <c r="F23" s="27">
        <f t="shared" si="0"/>
        <v>6836.7199992230999</v>
      </c>
      <c r="G23" s="75">
        <v>30</v>
      </c>
      <c r="H23" s="78">
        <v>30459</v>
      </c>
      <c r="I23" s="2"/>
      <c r="J23" s="2"/>
      <c r="K23" s="2"/>
      <c r="L23" s="2"/>
      <c r="M23" s="2"/>
    </row>
    <row r="24" spans="1:13" x14ac:dyDescent="0.35">
      <c r="A24" s="75"/>
      <c r="B24" s="75"/>
      <c r="C24" s="76"/>
      <c r="D24" s="77"/>
      <c r="E24" s="75"/>
      <c r="F24" s="27">
        <f t="shared" si="0"/>
        <v>0</v>
      </c>
      <c r="G24" s="75"/>
      <c r="H24" s="78"/>
      <c r="I24" s="2"/>
      <c r="J24" s="2"/>
      <c r="K24" s="2"/>
      <c r="L24" s="2"/>
      <c r="M24" s="2"/>
    </row>
    <row r="25" spans="1:13" x14ac:dyDescent="0.35">
      <c r="A25" s="75"/>
      <c r="B25" s="75"/>
      <c r="C25" s="76"/>
      <c r="D25" s="77"/>
      <c r="E25" s="75"/>
      <c r="F25" s="27">
        <f t="shared" si="0"/>
        <v>0</v>
      </c>
      <c r="G25" s="75"/>
      <c r="H25" s="78"/>
      <c r="I25" s="2"/>
      <c r="J25" s="2"/>
      <c r="K25" s="2"/>
      <c r="L25" s="2"/>
      <c r="M25" s="2"/>
    </row>
    <row r="26" spans="1:13" x14ac:dyDescent="0.35">
      <c r="A26" s="75"/>
      <c r="B26" s="75"/>
      <c r="C26" s="76"/>
      <c r="D26" s="77"/>
      <c r="E26" s="75"/>
      <c r="F26" s="27">
        <f t="shared" si="0"/>
        <v>0</v>
      </c>
      <c r="G26" s="75"/>
      <c r="H26" s="78"/>
      <c r="I26" s="2"/>
      <c r="J26" s="2"/>
      <c r="K26" s="2"/>
      <c r="L26" s="2"/>
      <c r="M26" s="2"/>
    </row>
    <row r="27" spans="1:13" x14ac:dyDescent="0.35">
      <c r="A27" s="75"/>
      <c r="B27" s="75"/>
      <c r="C27" s="76"/>
      <c r="D27" s="77"/>
      <c r="E27" s="75"/>
      <c r="F27" s="27">
        <f t="shared" si="0"/>
        <v>0</v>
      </c>
      <c r="G27" s="75"/>
      <c r="H27" s="78"/>
      <c r="I27" s="2"/>
      <c r="J27" s="2"/>
      <c r="K27" s="2"/>
      <c r="L27" s="2"/>
      <c r="M27" s="2"/>
    </row>
    <row r="28" spans="1:13" x14ac:dyDescent="0.35">
      <c r="A28" s="75"/>
      <c r="B28" s="75"/>
      <c r="C28" s="76"/>
      <c r="D28" s="77"/>
      <c r="E28" s="75"/>
      <c r="F28" s="27">
        <f t="shared" si="0"/>
        <v>0</v>
      </c>
      <c r="G28" s="75"/>
      <c r="H28" s="78"/>
      <c r="I28" s="2"/>
      <c r="J28" s="2"/>
      <c r="K28" s="2"/>
      <c r="L28" s="2"/>
      <c r="M28" s="2"/>
    </row>
    <row r="29" spans="1:13" x14ac:dyDescent="0.35">
      <c r="A29" s="75"/>
      <c r="B29" s="75"/>
      <c r="C29" s="76"/>
      <c r="D29" s="77"/>
      <c r="E29" s="75"/>
      <c r="F29" s="27">
        <f t="shared" si="0"/>
        <v>0</v>
      </c>
      <c r="G29" s="75"/>
      <c r="H29" s="78"/>
      <c r="I29" s="2"/>
      <c r="J29" s="2"/>
      <c r="K29" s="2"/>
      <c r="L29" s="2"/>
      <c r="M29" s="2"/>
    </row>
    <row r="30" spans="1:13" x14ac:dyDescent="0.35">
      <c r="A30" s="75"/>
      <c r="B30" s="75"/>
      <c r="C30" s="76"/>
      <c r="D30" s="77"/>
      <c r="E30" s="75"/>
      <c r="F30" s="27">
        <f t="shared" si="0"/>
        <v>0</v>
      </c>
      <c r="G30" s="75"/>
      <c r="H30" s="78"/>
      <c r="I30" s="2"/>
      <c r="J30" s="2"/>
      <c r="K30" s="2"/>
      <c r="L30" s="2"/>
      <c r="M30" s="2"/>
    </row>
    <row r="31" spans="1:13" x14ac:dyDescent="0.35">
      <c r="A31" s="75"/>
      <c r="B31" s="75"/>
      <c r="C31" s="76"/>
      <c r="D31" s="77"/>
      <c r="E31" s="75"/>
      <c r="F31" s="27">
        <f t="shared" si="0"/>
        <v>0</v>
      </c>
      <c r="G31" s="75"/>
      <c r="H31" s="78"/>
      <c r="I31" s="2"/>
      <c r="J31" s="2"/>
      <c r="K31" s="2"/>
      <c r="L31" s="2"/>
      <c r="M31" s="2"/>
    </row>
    <row r="32" spans="1:13" x14ac:dyDescent="0.35">
      <c r="A32" s="75"/>
      <c r="B32" s="75"/>
      <c r="C32" s="76"/>
      <c r="D32" s="77"/>
      <c r="E32" s="75"/>
      <c r="F32" s="27">
        <f t="shared" si="0"/>
        <v>0</v>
      </c>
      <c r="G32" s="75"/>
      <c r="H32" s="78"/>
      <c r="I32" s="2"/>
      <c r="J32" s="2"/>
      <c r="K32" s="2"/>
      <c r="L32" s="2"/>
      <c r="M32" s="2"/>
    </row>
    <row r="33" spans="1:13" x14ac:dyDescent="0.35">
      <c r="A33" s="75"/>
      <c r="B33" s="75"/>
      <c r="C33" s="76"/>
      <c r="D33" s="77"/>
      <c r="E33" s="75"/>
      <c r="F33" s="27">
        <f t="shared" si="0"/>
        <v>0</v>
      </c>
      <c r="G33" s="75"/>
      <c r="H33" s="78"/>
      <c r="I33" s="2"/>
      <c r="J33" s="2"/>
      <c r="K33" s="2"/>
      <c r="L33" s="2"/>
      <c r="M33" s="2"/>
    </row>
    <row r="34" spans="1:13" x14ac:dyDescent="0.35">
      <c r="A34" s="75"/>
      <c r="B34" s="75"/>
      <c r="C34" s="76"/>
      <c r="D34" s="77"/>
      <c r="E34" s="75"/>
      <c r="F34" s="27">
        <f t="shared" si="0"/>
        <v>0</v>
      </c>
      <c r="G34" s="75"/>
      <c r="H34" s="78"/>
      <c r="I34" s="2"/>
      <c r="J34" s="2"/>
      <c r="K34" s="2"/>
      <c r="L34" s="2"/>
      <c r="M34" s="2"/>
    </row>
    <row r="35" spans="1:13" x14ac:dyDescent="0.35">
      <c r="A35" s="75"/>
      <c r="B35" s="75"/>
      <c r="C35" s="76"/>
      <c r="D35" s="77"/>
      <c r="E35" s="75"/>
      <c r="F35" s="27">
        <f t="shared" si="0"/>
        <v>0</v>
      </c>
      <c r="G35" s="75"/>
      <c r="H35" s="78"/>
      <c r="I35" s="2"/>
      <c r="J35" s="2"/>
      <c r="K35" s="2"/>
      <c r="L35" s="2"/>
      <c r="M35" s="2"/>
    </row>
    <row r="36" spans="1:13" x14ac:dyDescent="0.35">
      <c r="A36" s="75"/>
      <c r="B36" s="75"/>
      <c r="C36" s="76"/>
      <c r="D36" s="77"/>
      <c r="E36" s="75"/>
      <c r="F36" s="27">
        <f t="shared" si="0"/>
        <v>0</v>
      </c>
      <c r="G36" s="75"/>
      <c r="H36" s="78"/>
      <c r="I36" s="2"/>
      <c r="J36" s="2"/>
      <c r="K36" s="2"/>
      <c r="L36" s="2"/>
      <c r="M36" s="2"/>
    </row>
    <row r="37" spans="1:13" x14ac:dyDescent="0.35">
      <c r="A37" s="75"/>
      <c r="B37" s="75"/>
      <c r="C37" s="76"/>
      <c r="D37" s="77"/>
      <c r="E37" s="75"/>
      <c r="F37" s="27">
        <f t="shared" si="0"/>
        <v>0</v>
      </c>
      <c r="G37" s="75"/>
      <c r="H37" s="78"/>
      <c r="I37" s="2"/>
      <c r="J37" s="2"/>
      <c r="K37" s="2"/>
      <c r="L37" s="2"/>
      <c r="M37" s="2"/>
    </row>
    <row r="38" spans="1:13" x14ac:dyDescent="0.35">
      <c r="A38" s="75"/>
      <c r="B38" s="75"/>
      <c r="C38" s="76"/>
      <c r="D38" s="77"/>
      <c r="E38" s="75"/>
      <c r="F38" s="27">
        <f t="shared" si="0"/>
        <v>0</v>
      </c>
      <c r="G38" s="75"/>
      <c r="H38" s="78"/>
      <c r="I38" s="2"/>
      <c r="J38" s="2"/>
      <c r="K38" s="2"/>
      <c r="L38" s="2"/>
      <c r="M38" s="2"/>
    </row>
    <row r="39" spans="1:13" x14ac:dyDescent="0.35">
      <c r="A39" s="75"/>
      <c r="B39" s="75"/>
      <c r="C39" s="76"/>
      <c r="D39" s="77"/>
      <c r="E39" s="75"/>
      <c r="F39" s="27">
        <f t="shared" si="0"/>
        <v>0</v>
      </c>
      <c r="G39" s="75"/>
      <c r="H39" s="78"/>
      <c r="I39" s="2"/>
      <c r="J39" s="2"/>
      <c r="K39" s="2"/>
      <c r="L39" s="2"/>
      <c r="M39" s="2"/>
    </row>
    <row r="40" spans="1:13" x14ac:dyDescent="0.35">
      <c r="A40" s="75"/>
      <c r="B40" s="75"/>
      <c r="C40" s="76"/>
      <c r="D40" s="77"/>
      <c r="E40" s="75"/>
      <c r="F40" s="27">
        <f t="shared" si="0"/>
        <v>0</v>
      </c>
      <c r="G40" s="75"/>
      <c r="H40" s="78"/>
      <c r="I40" s="2"/>
      <c r="J40" s="2"/>
      <c r="K40" s="2"/>
      <c r="L40" s="2"/>
      <c r="M40" s="2"/>
    </row>
    <row r="41" spans="1:13" x14ac:dyDescent="0.35">
      <c r="A41" s="75"/>
      <c r="B41" s="75"/>
      <c r="C41" s="76"/>
      <c r="D41" s="77"/>
      <c r="E41" s="75"/>
      <c r="F41" s="27">
        <f t="shared" si="0"/>
        <v>0</v>
      </c>
      <c r="G41" s="75"/>
      <c r="H41" s="78"/>
      <c r="I41" s="2"/>
      <c r="J41" s="2"/>
      <c r="K41" s="2"/>
      <c r="L41" s="2"/>
      <c r="M41" s="2"/>
    </row>
    <row r="42" spans="1:13" x14ac:dyDescent="0.35">
      <c r="A42" s="75"/>
      <c r="B42" s="75"/>
      <c r="C42" s="76"/>
      <c r="D42" s="77"/>
      <c r="E42" s="75"/>
      <c r="F42" s="27">
        <f t="shared" si="0"/>
        <v>0</v>
      </c>
      <c r="G42" s="75"/>
      <c r="H42" s="78"/>
      <c r="I42" s="2"/>
      <c r="J42" s="2"/>
      <c r="K42" s="2"/>
      <c r="L42" s="2"/>
      <c r="M42" s="2"/>
    </row>
    <row r="43" spans="1:13" x14ac:dyDescent="0.35">
      <c r="A43" s="75"/>
      <c r="B43" s="75"/>
      <c r="C43" s="76"/>
      <c r="D43" s="77"/>
      <c r="E43" s="75"/>
      <c r="F43" s="27">
        <f t="shared" si="0"/>
        <v>0</v>
      </c>
      <c r="G43" s="75"/>
      <c r="H43" s="78"/>
      <c r="I43" s="2"/>
      <c r="J43" s="2"/>
      <c r="K43" s="2"/>
      <c r="L43" s="2"/>
      <c r="M43" s="2"/>
    </row>
    <row r="44" spans="1:13" x14ac:dyDescent="0.35">
      <c r="A44" s="75"/>
      <c r="B44" s="75"/>
      <c r="C44" s="76"/>
      <c r="D44" s="77"/>
      <c r="E44" s="75"/>
      <c r="F44" s="27">
        <f t="shared" si="0"/>
        <v>0</v>
      </c>
      <c r="G44" s="75"/>
      <c r="H44" s="78"/>
      <c r="I44" s="2"/>
      <c r="J44" s="2"/>
      <c r="K44" s="2"/>
      <c r="L44" s="2"/>
      <c r="M44" s="2"/>
    </row>
    <row r="45" spans="1:13" x14ac:dyDescent="0.35">
      <c r="A45" s="75"/>
      <c r="B45" s="75"/>
      <c r="C45" s="76"/>
      <c r="D45" s="77"/>
      <c r="E45" s="75"/>
      <c r="F45" s="27">
        <f t="shared" si="0"/>
        <v>0</v>
      </c>
      <c r="G45" s="75"/>
      <c r="H45" s="78"/>
      <c r="I45" s="2"/>
      <c r="J45" s="2"/>
      <c r="K45" s="2"/>
      <c r="L45" s="2"/>
      <c r="M45" s="2"/>
    </row>
    <row r="46" spans="1:13" x14ac:dyDescent="0.35">
      <c r="A46" s="75"/>
      <c r="B46" s="75"/>
      <c r="C46" s="76"/>
      <c r="D46" s="77"/>
      <c r="E46" s="75"/>
      <c r="F46" s="27">
        <f t="shared" si="0"/>
        <v>0</v>
      </c>
      <c r="G46" s="75"/>
      <c r="H46" s="78"/>
      <c r="I46" s="2"/>
      <c r="J46" s="2"/>
      <c r="K46" s="2"/>
      <c r="L46" s="2"/>
      <c r="M46" s="2"/>
    </row>
    <row r="47" spans="1:13" x14ac:dyDescent="0.35">
      <c r="A47" s="75"/>
      <c r="B47" s="75"/>
      <c r="C47" s="76"/>
      <c r="D47" s="77"/>
      <c r="E47" s="75"/>
      <c r="F47" s="27">
        <f t="shared" si="0"/>
        <v>0</v>
      </c>
      <c r="G47" s="75"/>
      <c r="H47" s="78"/>
      <c r="I47" s="2"/>
      <c r="J47" s="2"/>
      <c r="K47" s="2"/>
      <c r="L47" s="2"/>
      <c r="M47" s="2"/>
    </row>
    <row r="48" spans="1:13" x14ac:dyDescent="0.35">
      <c r="A48" s="75"/>
      <c r="B48" s="75"/>
      <c r="C48" s="76"/>
      <c r="D48" s="77"/>
      <c r="E48" s="75"/>
      <c r="F48" s="27">
        <f t="shared" si="0"/>
        <v>0</v>
      </c>
      <c r="G48" s="75"/>
      <c r="H48" s="78"/>
      <c r="I48" s="2"/>
      <c r="J48" s="2"/>
      <c r="K48" s="2"/>
      <c r="L48" s="2"/>
      <c r="M48" s="2"/>
    </row>
    <row r="49" spans="1:13" x14ac:dyDescent="0.35">
      <c r="A49" s="75"/>
      <c r="B49" s="75"/>
      <c r="C49" s="76"/>
      <c r="D49" s="77"/>
      <c r="E49" s="75"/>
      <c r="F49" s="27">
        <f t="shared" si="0"/>
        <v>0</v>
      </c>
      <c r="G49" s="75"/>
      <c r="H49" s="78"/>
      <c r="I49" s="2"/>
      <c r="J49" s="2"/>
      <c r="K49" s="2"/>
      <c r="L49" s="2"/>
      <c r="M49" s="2"/>
    </row>
    <row r="50" spans="1:13" x14ac:dyDescent="0.35">
      <c r="A50" s="75"/>
      <c r="B50" s="75"/>
      <c r="C50" s="76"/>
      <c r="D50" s="77"/>
      <c r="E50" s="75"/>
      <c r="F50" s="27">
        <f t="shared" si="0"/>
        <v>0</v>
      </c>
      <c r="G50" s="75"/>
      <c r="H50" s="78"/>
      <c r="I50" s="2"/>
      <c r="J50" s="2"/>
      <c r="K50" s="2"/>
      <c r="L50" s="2"/>
      <c r="M50" s="2"/>
    </row>
    <row r="51" spans="1:13" x14ac:dyDescent="0.35">
      <c r="A51" s="75"/>
      <c r="B51" s="75"/>
      <c r="C51" s="76"/>
      <c r="D51" s="77"/>
      <c r="E51" s="75"/>
      <c r="F51" s="27">
        <f t="shared" si="0"/>
        <v>0</v>
      </c>
      <c r="G51" s="75"/>
      <c r="H51" s="78"/>
      <c r="I51" s="2"/>
      <c r="J51" s="2"/>
      <c r="K51" s="2"/>
      <c r="L51" s="2"/>
      <c r="M51" s="2"/>
    </row>
    <row r="52" spans="1:13" x14ac:dyDescent="0.35">
      <c r="A52" s="75"/>
      <c r="B52" s="75"/>
      <c r="C52" s="76"/>
      <c r="D52" s="77"/>
      <c r="E52" s="75"/>
      <c r="F52" s="27">
        <f t="shared" si="0"/>
        <v>0</v>
      </c>
      <c r="G52" s="75"/>
      <c r="H52" s="78"/>
      <c r="I52" s="2"/>
      <c r="J52" s="2"/>
      <c r="K52" s="2"/>
      <c r="L52" s="2"/>
      <c r="M52" s="2"/>
    </row>
    <row r="53" spans="1:13" x14ac:dyDescent="0.35">
      <c r="A53" s="75"/>
      <c r="B53" s="75"/>
      <c r="C53" s="76"/>
      <c r="D53" s="77"/>
      <c r="E53" s="75"/>
      <c r="F53" s="27">
        <f t="shared" si="0"/>
        <v>0</v>
      </c>
      <c r="G53" s="75"/>
      <c r="H53" s="78"/>
      <c r="I53" s="2"/>
      <c r="J53" s="2"/>
      <c r="K53" s="2"/>
      <c r="L53" s="2"/>
      <c r="M53" s="2"/>
    </row>
    <row r="54" spans="1:13" x14ac:dyDescent="0.35">
      <c r="A54" s="75"/>
      <c r="B54" s="75"/>
      <c r="C54" s="76"/>
      <c r="D54" s="77"/>
      <c r="E54" s="75"/>
      <c r="F54" s="27">
        <f t="shared" si="0"/>
        <v>0</v>
      </c>
      <c r="G54" s="75"/>
      <c r="H54" s="78"/>
      <c r="I54" s="2"/>
      <c r="J54" s="2"/>
      <c r="K54" s="2"/>
      <c r="L54" s="2"/>
      <c r="M54" s="2"/>
    </row>
    <row r="55" spans="1:13" x14ac:dyDescent="0.35">
      <c r="A55" s="75"/>
      <c r="B55" s="75"/>
      <c r="C55" s="76"/>
      <c r="D55" s="77"/>
      <c r="E55" s="75"/>
      <c r="F55" s="27">
        <f t="shared" si="0"/>
        <v>0</v>
      </c>
      <c r="G55" s="75"/>
      <c r="H55" s="78"/>
      <c r="I55" s="2"/>
      <c r="J55" s="2"/>
      <c r="K55" s="2"/>
      <c r="L55" s="2"/>
      <c r="M55" s="2"/>
    </row>
    <row r="56" spans="1:13" x14ac:dyDescent="0.35">
      <c r="A56" s="75"/>
      <c r="B56" s="75"/>
      <c r="C56" s="76"/>
      <c r="D56" s="77"/>
      <c r="E56" s="75"/>
      <c r="F56" s="27">
        <f t="shared" si="0"/>
        <v>0</v>
      </c>
      <c r="G56" s="75"/>
      <c r="H56" s="78"/>
      <c r="I56" s="2"/>
      <c r="J56" s="2"/>
      <c r="K56" s="2"/>
      <c r="L56" s="2"/>
      <c r="M56" s="2"/>
    </row>
    <row r="57" spans="1:13" x14ac:dyDescent="0.35">
      <c r="A57" s="75"/>
      <c r="B57" s="75"/>
      <c r="C57" s="76"/>
      <c r="D57" s="77"/>
      <c r="E57" s="75"/>
      <c r="F57" s="27">
        <f t="shared" si="0"/>
        <v>0</v>
      </c>
      <c r="G57" s="75"/>
      <c r="H57" s="78"/>
      <c r="I57" s="2"/>
      <c r="J57" s="2"/>
      <c r="K57" s="2"/>
      <c r="L57" s="2"/>
      <c r="M57" s="2"/>
    </row>
    <row r="58" spans="1:13" x14ac:dyDescent="0.35">
      <c r="A58" s="75"/>
      <c r="B58" s="75"/>
      <c r="C58" s="76"/>
      <c r="D58" s="77"/>
      <c r="E58" s="75"/>
      <c r="F58" s="27">
        <f t="shared" si="0"/>
        <v>0</v>
      </c>
      <c r="G58" s="75"/>
      <c r="H58" s="78"/>
      <c r="I58" s="2"/>
      <c r="J58" s="2"/>
      <c r="K58" s="2"/>
      <c r="L58" s="2"/>
      <c r="M58" s="2"/>
    </row>
    <row r="59" spans="1:13" x14ac:dyDescent="0.35">
      <c r="A59" s="75"/>
      <c r="B59" s="75"/>
      <c r="C59" s="76"/>
      <c r="D59" s="77"/>
      <c r="E59" s="75"/>
      <c r="F59" s="27">
        <f t="shared" si="0"/>
        <v>0</v>
      </c>
      <c r="G59" s="75"/>
      <c r="H59" s="78"/>
      <c r="I59" s="2"/>
      <c r="J59" s="2"/>
      <c r="K59" s="2"/>
      <c r="L59" s="2"/>
      <c r="M59" s="2"/>
    </row>
    <row r="60" spans="1:13" x14ac:dyDescent="0.35">
      <c r="A60" s="75"/>
      <c r="B60" s="75"/>
      <c r="C60" s="76"/>
      <c r="D60" s="77"/>
      <c r="E60" s="75"/>
      <c r="F60" s="27">
        <f t="shared" si="0"/>
        <v>0</v>
      </c>
      <c r="G60" s="75"/>
      <c r="H60" s="78"/>
      <c r="I60" s="2"/>
      <c r="J60" s="2"/>
      <c r="K60" s="2"/>
      <c r="L60" s="2"/>
      <c r="M60" s="2"/>
    </row>
    <row r="61" spans="1:13" x14ac:dyDescent="0.35">
      <c r="A61" s="75"/>
      <c r="B61" s="75"/>
      <c r="C61" s="76"/>
      <c r="D61" s="77"/>
      <c r="E61" s="75"/>
      <c r="F61" s="27">
        <f t="shared" si="0"/>
        <v>0</v>
      </c>
      <c r="G61" s="75"/>
      <c r="H61" s="78"/>
      <c r="I61" s="2"/>
      <c r="J61" s="2"/>
      <c r="K61" s="2"/>
      <c r="L61" s="2"/>
      <c r="M61" s="2"/>
    </row>
    <row r="62" spans="1:13" x14ac:dyDescent="0.35">
      <c r="A62" s="75"/>
      <c r="B62" s="75"/>
      <c r="C62" s="76"/>
      <c r="D62" s="77"/>
      <c r="E62" s="75"/>
      <c r="F62" s="27">
        <f t="shared" si="0"/>
        <v>0</v>
      </c>
      <c r="G62" s="75"/>
      <c r="H62" s="78"/>
      <c r="I62" s="2"/>
      <c r="J62" s="2"/>
      <c r="K62" s="2"/>
      <c r="L62" s="2"/>
      <c r="M62" s="2"/>
    </row>
    <row r="63" spans="1:13" x14ac:dyDescent="0.35">
      <c r="A63" s="75"/>
      <c r="B63" s="75"/>
      <c r="C63" s="76"/>
      <c r="D63" s="77"/>
      <c r="E63" s="75"/>
      <c r="F63" s="27">
        <f t="shared" si="0"/>
        <v>0</v>
      </c>
      <c r="G63" s="75"/>
      <c r="H63" s="78"/>
      <c r="I63" s="2"/>
      <c r="J63" s="2"/>
      <c r="K63" s="2"/>
      <c r="L63" s="2"/>
      <c r="M63" s="2"/>
    </row>
    <row r="64" spans="1:13" x14ac:dyDescent="0.35">
      <c r="A64" s="75"/>
      <c r="B64" s="75"/>
      <c r="C64" s="76"/>
      <c r="D64" s="77"/>
      <c r="E64" s="75"/>
      <c r="F64" s="27">
        <f t="shared" si="0"/>
        <v>0</v>
      </c>
      <c r="G64" s="75"/>
      <c r="H64" s="78"/>
      <c r="I64" s="2"/>
      <c r="J64" s="2"/>
      <c r="K64" s="2"/>
      <c r="L64" s="2"/>
      <c r="M64" s="2"/>
    </row>
    <row r="65" spans="1:13" x14ac:dyDescent="0.35">
      <c r="A65" s="75"/>
      <c r="B65" s="75"/>
      <c r="C65" s="76"/>
      <c r="D65" s="77"/>
      <c r="E65" s="75"/>
      <c r="F65" s="27">
        <f t="shared" si="0"/>
        <v>0</v>
      </c>
      <c r="G65" s="75"/>
      <c r="H65" s="78"/>
      <c r="I65" s="2"/>
      <c r="J65" s="2"/>
      <c r="K65" s="2"/>
      <c r="L65" s="2"/>
      <c r="M65" s="2"/>
    </row>
    <row r="66" spans="1:13" x14ac:dyDescent="0.35">
      <c r="A66" s="75"/>
      <c r="B66" s="75"/>
      <c r="C66" s="76"/>
      <c r="D66" s="77"/>
      <c r="E66" s="75"/>
      <c r="F66" s="27">
        <f t="shared" si="0"/>
        <v>0</v>
      </c>
      <c r="G66" s="75"/>
      <c r="H66" s="78"/>
      <c r="I66" s="2"/>
      <c r="J66" s="2"/>
      <c r="K66" s="2"/>
      <c r="L66" s="2"/>
      <c r="M66" s="2"/>
    </row>
    <row r="67" spans="1:13" x14ac:dyDescent="0.35">
      <c r="A67" s="75"/>
      <c r="B67" s="75"/>
      <c r="C67" s="76"/>
      <c r="D67" s="77"/>
      <c r="E67" s="75"/>
      <c r="F67" s="27">
        <f t="shared" si="0"/>
        <v>0</v>
      </c>
      <c r="G67" s="75"/>
      <c r="H67" s="78"/>
      <c r="I67" s="2"/>
      <c r="J67" s="2"/>
      <c r="K67" s="2"/>
      <c r="L67" s="2"/>
      <c r="M67" s="2"/>
    </row>
    <row r="68" spans="1:13" x14ac:dyDescent="0.35">
      <c r="A68" s="75"/>
      <c r="B68" s="75"/>
      <c r="C68" s="76"/>
      <c r="D68" s="77"/>
      <c r="E68" s="75"/>
      <c r="F68" s="27">
        <f t="shared" si="0"/>
        <v>0</v>
      </c>
      <c r="G68" s="75"/>
      <c r="H68" s="78"/>
      <c r="I68" s="2"/>
      <c r="J68" s="2"/>
      <c r="K68" s="2"/>
      <c r="L68" s="2"/>
      <c r="M68" s="2"/>
    </row>
    <row r="69" spans="1:13" x14ac:dyDescent="0.35">
      <c r="A69" s="75"/>
      <c r="B69" s="75"/>
      <c r="C69" s="76"/>
      <c r="D69" s="77"/>
      <c r="E69" s="75"/>
      <c r="F69" s="27">
        <f t="shared" si="0"/>
        <v>0</v>
      </c>
      <c r="G69" s="75"/>
      <c r="H69" s="78"/>
      <c r="I69" s="2"/>
      <c r="J69" s="2"/>
      <c r="K69" s="2"/>
      <c r="L69" s="2"/>
      <c r="M69" s="2"/>
    </row>
    <row r="70" spans="1:13" x14ac:dyDescent="0.35">
      <c r="A70" s="75"/>
      <c r="B70" s="75"/>
      <c r="C70" s="76"/>
      <c r="D70" s="77"/>
      <c r="E70" s="75"/>
      <c r="F70" s="27">
        <f t="shared" si="0"/>
        <v>0</v>
      </c>
      <c r="G70" s="75"/>
      <c r="H70" s="78"/>
      <c r="I70" s="2"/>
      <c r="J70" s="2"/>
      <c r="K70" s="2"/>
      <c r="L70" s="2"/>
      <c r="M70" s="2"/>
    </row>
    <row r="71" spans="1:13" x14ac:dyDescent="0.35">
      <c r="A71" s="75"/>
      <c r="B71" s="75"/>
      <c r="C71" s="76"/>
      <c r="D71" s="77"/>
      <c r="E71" s="75"/>
      <c r="F71" s="27">
        <f t="shared" si="0"/>
        <v>0</v>
      </c>
      <c r="G71" s="75"/>
      <c r="H71" s="78"/>
      <c r="I71" s="2"/>
      <c r="J71" s="2"/>
      <c r="K71" s="2"/>
      <c r="L71" s="2"/>
      <c r="M71" s="2"/>
    </row>
    <row r="72" spans="1:13" x14ac:dyDescent="0.35">
      <c r="A72" s="75"/>
      <c r="B72" s="75"/>
      <c r="C72" s="76"/>
      <c r="D72" s="77"/>
      <c r="E72" s="75"/>
      <c r="F72" s="27">
        <f t="shared" si="0"/>
        <v>0</v>
      </c>
      <c r="G72" s="75"/>
      <c r="H72" s="78"/>
      <c r="I72" s="2"/>
      <c r="J72" s="2"/>
      <c r="K72" s="2"/>
      <c r="L72" s="2"/>
      <c r="M72" s="2"/>
    </row>
    <row r="73" spans="1:13" x14ac:dyDescent="0.35">
      <c r="A73" s="75"/>
      <c r="B73" s="75"/>
      <c r="C73" s="76"/>
      <c r="D73" s="77"/>
      <c r="E73" s="75"/>
      <c r="F73" s="27">
        <f t="shared" si="0"/>
        <v>0</v>
      </c>
      <c r="G73" s="75"/>
      <c r="H73" s="78"/>
      <c r="I73" s="2"/>
      <c r="J73" s="2"/>
      <c r="K73" s="2"/>
      <c r="L73" s="2"/>
      <c r="M73" s="2"/>
    </row>
    <row r="74" spans="1:13" x14ac:dyDescent="0.35">
      <c r="A74" s="75"/>
      <c r="B74" s="75"/>
      <c r="C74" s="76"/>
      <c r="D74" s="77"/>
      <c r="E74" s="75"/>
      <c r="F74" s="27">
        <f t="shared" si="0"/>
        <v>0</v>
      </c>
      <c r="G74" s="75"/>
      <c r="H74" s="78"/>
      <c r="I74" s="2"/>
      <c r="J74" s="2"/>
      <c r="K74" s="2"/>
      <c r="L74" s="2"/>
      <c r="M74" s="2"/>
    </row>
    <row r="75" spans="1:13" x14ac:dyDescent="0.35">
      <c r="A75" s="75"/>
      <c r="B75" s="75"/>
      <c r="C75" s="76"/>
      <c r="D75" s="77"/>
      <c r="E75" s="75"/>
      <c r="F75" s="27">
        <f t="shared" si="0"/>
        <v>0</v>
      </c>
      <c r="G75" s="75"/>
      <c r="H75" s="78"/>
      <c r="I75" s="2"/>
      <c r="J75" s="2"/>
      <c r="K75" s="2"/>
      <c r="L75" s="2"/>
      <c r="M75" s="2"/>
    </row>
    <row r="76" spans="1:13" x14ac:dyDescent="0.35">
      <c r="A76" s="75"/>
      <c r="B76" s="75"/>
      <c r="C76" s="76"/>
      <c r="D76" s="77"/>
      <c r="E76" s="75"/>
      <c r="F76" s="27">
        <f t="shared" si="0"/>
        <v>0</v>
      </c>
      <c r="G76" s="75"/>
      <c r="H76" s="78"/>
      <c r="I76" s="2"/>
      <c r="J76" s="2"/>
      <c r="K76" s="2"/>
      <c r="L76" s="2"/>
      <c r="M76" s="2"/>
    </row>
    <row r="77" spans="1:13" x14ac:dyDescent="0.35">
      <c r="A77" s="75"/>
      <c r="B77" s="75"/>
      <c r="C77" s="76"/>
      <c r="D77" s="77"/>
      <c r="E77" s="75"/>
      <c r="F77" s="27">
        <f t="shared" si="0"/>
        <v>0</v>
      </c>
      <c r="G77" s="75"/>
      <c r="H77" s="78"/>
      <c r="I77" s="2"/>
      <c r="J77" s="2"/>
      <c r="K77" s="2"/>
      <c r="L77" s="2"/>
      <c r="M77" s="2"/>
    </row>
    <row r="78" spans="1:13" x14ac:dyDescent="0.35">
      <c r="A78" s="75"/>
      <c r="B78" s="75"/>
      <c r="C78" s="76"/>
      <c r="D78" s="77"/>
      <c r="E78" s="75"/>
      <c r="F78" s="27">
        <f t="shared" si="0"/>
        <v>0</v>
      </c>
      <c r="G78" s="75"/>
      <c r="H78" s="78"/>
      <c r="I78" s="2"/>
      <c r="J78" s="2"/>
      <c r="K78" s="2"/>
      <c r="L78" s="2"/>
      <c r="M78" s="2"/>
    </row>
    <row r="79" spans="1:13" x14ac:dyDescent="0.35">
      <c r="A79" s="75"/>
      <c r="B79" s="75"/>
      <c r="C79" s="76"/>
      <c r="D79" s="77"/>
      <c r="E79" s="75"/>
      <c r="F79" s="27">
        <f t="shared" si="0"/>
        <v>0</v>
      </c>
      <c r="G79" s="75"/>
      <c r="H79" s="78"/>
      <c r="I79" s="2"/>
      <c r="J79" s="2"/>
      <c r="K79" s="2"/>
      <c r="L79" s="2"/>
      <c r="M79" s="2"/>
    </row>
    <row r="80" spans="1:13" x14ac:dyDescent="0.35">
      <c r="A80" s="75"/>
      <c r="B80" s="75"/>
      <c r="C80" s="76"/>
      <c r="D80" s="77"/>
      <c r="E80" s="75"/>
      <c r="F80" s="27">
        <f t="shared" si="0"/>
        <v>0</v>
      </c>
      <c r="G80" s="75"/>
      <c r="H80" s="78"/>
      <c r="I80" s="2"/>
      <c r="J80" s="2"/>
      <c r="K80" s="2"/>
      <c r="L80" s="2"/>
      <c r="M80" s="2"/>
    </row>
    <row r="81" spans="1:13" x14ac:dyDescent="0.35">
      <c r="A81" s="75"/>
      <c r="B81" s="75"/>
      <c r="C81" s="76"/>
      <c r="D81" s="77"/>
      <c r="E81" s="75"/>
      <c r="F81" s="27">
        <f t="shared" si="0"/>
        <v>0</v>
      </c>
      <c r="G81" s="75"/>
      <c r="H81" s="78"/>
      <c r="I81" s="2"/>
      <c r="J81" s="2"/>
      <c r="K81" s="2"/>
      <c r="L81" s="2"/>
      <c r="M81" s="2"/>
    </row>
    <row r="82" spans="1:13" x14ac:dyDescent="0.35">
      <c r="A82" s="75"/>
      <c r="B82" s="75"/>
      <c r="C82" s="76"/>
      <c r="D82" s="77"/>
      <c r="E82" s="75"/>
      <c r="F82" s="27">
        <f t="shared" si="0"/>
        <v>0</v>
      </c>
      <c r="G82" s="75"/>
      <c r="H82" s="78"/>
      <c r="I82" s="2"/>
      <c r="J82" s="2"/>
      <c r="K82" s="2"/>
      <c r="L82" s="2"/>
      <c r="M82" s="2"/>
    </row>
    <row r="83" spans="1:13" x14ac:dyDescent="0.35">
      <c r="A83" s="75"/>
      <c r="B83" s="75"/>
      <c r="C83" s="76"/>
      <c r="D83" s="77"/>
      <c r="E83" s="75"/>
      <c r="F83" s="27">
        <f t="shared" si="0"/>
        <v>0</v>
      </c>
      <c r="G83" s="75"/>
      <c r="H83" s="78"/>
      <c r="I83" s="2"/>
      <c r="J83" s="2"/>
      <c r="K83" s="2"/>
      <c r="L83" s="2"/>
      <c r="M83" s="2"/>
    </row>
    <row r="84" spans="1:13" x14ac:dyDescent="0.35">
      <c r="A84" s="75"/>
      <c r="B84" s="75"/>
      <c r="C84" s="76"/>
      <c r="D84" s="77"/>
      <c r="E84" s="75"/>
      <c r="F84" s="27">
        <f t="shared" si="0"/>
        <v>0</v>
      </c>
      <c r="G84" s="75"/>
      <c r="H84" s="78"/>
      <c r="I84" s="2"/>
      <c r="J84" s="2"/>
      <c r="K84" s="2"/>
      <c r="L84" s="2"/>
      <c r="M84" s="2"/>
    </row>
    <row r="85" spans="1:13" x14ac:dyDescent="0.35">
      <c r="A85" s="75"/>
      <c r="B85" s="75"/>
      <c r="C85" s="76"/>
      <c r="D85" s="77"/>
      <c r="E85" s="75"/>
      <c r="F85" s="27">
        <f t="shared" si="0"/>
        <v>0</v>
      </c>
      <c r="G85" s="75"/>
      <c r="H85" s="78"/>
      <c r="I85" s="2"/>
      <c r="J85" s="2"/>
      <c r="K85" s="2"/>
      <c r="L85" s="2"/>
      <c r="M85" s="2"/>
    </row>
    <row r="86" spans="1:13" x14ac:dyDescent="0.35">
      <c r="A86" s="75"/>
      <c r="B86" s="75"/>
      <c r="C86" s="76"/>
      <c r="D86" s="77"/>
      <c r="E86" s="75"/>
      <c r="F86" s="27">
        <f t="shared" si="0"/>
        <v>0</v>
      </c>
      <c r="G86" s="75"/>
      <c r="H86" s="78"/>
      <c r="I86" s="2"/>
      <c r="J86" s="2"/>
      <c r="K86" s="2"/>
      <c r="L86" s="2"/>
      <c r="M86" s="2"/>
    </row>
    <row r="87" spans="1:13" x14ac:dyDescent="0.35">
      <c r="A87" s="75"/>
      <c r="B87" s="75"/>
      <c r="C87" s="76"/>
      <c r="D87" s="77"/>
      <c r="E87" s="75"/>
      <c r="F87" s="27">
        <f t="shared" si="0"/>
        <v>0</v>
      </c>
      <c r="G87" s="75"/>
      <c r="H87" s="78"/>
      <c r="I87" s="2"/>
      <c r="J87" s="2"/>
      <c r="K87" s="2"/>
      <c r="L87" s="2"/>
      <c r="M87" s="2"/>
    </row>
    <row r="88" spans="1:13" x14ac:dyDescent="0.35">
      <c r="A88" s="75"/>
      <c r="B88" s="75"/>
      <c r="C88" s="76"/>
      <c r="D88" s="77"/>
      <c r="E88" s="75"/>
      <c r="F88" s="27">
        <f t="shared" si="0"/>
        <v>0</v>
      </c>
      <c r="G88" s="75"/>
      <c r="H88" s="78"/>
      <c r="I88" s="2"/>
      <c r="J88" s="2"/>
      <c r="K88" s="2"/>
      <c r="L88" s="2"/>
      <c r="M88" s="2"/>
    </row>
    <row r="89" spans="1:13" x14ac:dyDescent="0.35">
      <c r="A89" s="75"/>
      <c r="B89" s="75"/>
      <c r="C89" s="76"/>
      <c r="D89" s="77"/>
      <c r="E89" s="75"/>
      <c r="F89" s="27">
        <f t="shared" si="0"/>
        <v>0</v>
      </c>
      <c r="G89" s="75"/>
      <c r="H89" s="78"/>
      <c r="I89" s="2"/>
      <c r="J89" s="2"/>
      <c r="K89" s="2"/>
      <c r="L89" s="2"/>
      <c r="M89" s="2"/>
    </row>
    <row r="90" spans="1:13" x14ac:dyDescent="0.35">
      <c r="A90" s="75"/>
      <c r="B90" s="75"/>
      <c r="C90" s="76"/>
      <c r="D90" s="77"/>
      <c r="E90" s="75"/>
      <c r="F90" s="27">
        <f t="shared" si="0"/>
        <v>0</v>
      </c>
      <c r="G90" s="75"/>
      <c r="H90" s="78"/>
      <c r="I90" s="2"/>
      <c r="J90" s="2"/>
      <c r="K90" s="2"/>
      <c r="L90" s="2"/>
      <c r="M90" s="2"/>
    </row>
    <row r="91" spans="1:13" x14ac:dyDescent="0.35">
      <c r="A91" s="75"/>
      <c r="B91" s="75"/>
      <c r="C91" s="76"/>
      <c r="D91" s="77"/>
      <c r="E91" s="75"/>
      <c r="F91" s="27">
        <f t="shared" si="0"/>
        <v>0</v>
      </c>
      <c r="G91" s="75"/>
      <c r="H91" s="78"/>
      <c r="I91" s="2"/>
      <c r="J91" s="2"/>
      <c r="K91" s="2"/>
      <c r="L91" s="2"/>
      <c r="M91" s="2"/>
    </row>
    <row r="92" spans="1:13" x14ac:dyDescent="0.35">
      <c r="A92" s="75"/>
      <c r="B92" s="75"/>
      <c r="C92" s="76"/>
      <c r="D92" s="77"/>
      <c r="E92" s="75"/>
      <c r="F92" s="27">
        <f t="shared" si="0"/>
        <v>0</v>
      </c>
      <c r="G92" s="75"/>
      <c r="H92" s="78"/>
      <c r="I92" s="2"/>
      <c r="J92" s="2"/>
      <c r="K92" s="2"/>
      <c r="L92" s="2"/>
      <c r="M92" s="2"/>
    </row>
    <row r="93" spans="1:13" x14ac:dyDescent="0.35">
      <c r="A93" s="75"/>
      <c r="B93" s="75"/>
      <c r="C93" s="76"/>
      <c r="D93" s="77"/>
      <c r="E93" s="75"/>
      <c r="F93" s="27">
        <f t="shared" si="0"/>
        <v>0</v>
      </c>
      <c r="G93" s="75"/>
      <c r="H93" s="78"/>
      <c r="I93" s="2"/>
      <c r="J93" s="2"/>
      <c r="K93" s="2"/>
      <c r="L93" s="2"/>
      <c r="M93" s="2"/>
    </row>
    <row r="94" spans="1:13" x14ac:dyDescent="0.35">
      <c r="A94" s="75"/>
      <c r="B94" s="75"/>
      <c r="C94" s="76"/>
      <c r="D94" s="77"/>
      <c r="E94" s="75"/>
      <c r="F94" s="27">
        <f t="shared" si="0"/>
        <v>0</v>
      </c>
      <c r="G94" s="75"/>
      <c r="H94" s="78"/>
      <c r="I94" s="2"/>
      <c r="J94" s="2"/>
      <c r="K94" s="2"/>
      <c r="L94" s="2"/>
      <c r="M94" s="2"/>
    </row>
    <row r="95" spans="1:13" x14ac:dyDescent="0.35">
      <c r="A95" s="75"/>
      <c r="B95" s="75"/>
      <c r="C95" s="76"/>
      <c r="D95" s="77"/>
      <c r="E95" s="75"/>
      <c r="F95" s="27">
        <f t="shared" si="0"/>
        <v>0</v>
      </c>
      <c r="G95" s="75"/>
      <c r="H95" s="78"/>
      <c r="I95" s="2"/>
      <c r="J95" s="2"/>
      <c r="K95" s="2"/>
      <c r="L95" s="2"/>
      <c r="M95" s="2"/>
    </row>
    <row r="96" spans="1:13" x14ac:dyDescent="0.35">
      <c r="A96" s="75"/>
      <c r="B96" s="75"/>
      <c r="C96" s="76"/>
      <c r="D96" s="77"/>
      <c r="E96" s="75"/>
      <c r="F96" s="27">
        <f t="shared" si="0"/>
        <v>0</v>
      </c>
      <c r="G96" s="75"/>
      <c r="H96" s="78"/>
      <c r="I96" s="2"/>
      <c r="J96" s="2"/>
      <c r="K96" s="2"/>
      <c r="L96" s="2"/>
      <c r="M96" s="2"/>
    </row>
    <row r="97" spans="1:13" x14ac:dyDescent="0.35">
      <c r="A97" s="75"/>
      <c r="B97" s="75"/>
      <c r="C97" s="76"/>
      <c r="D97" s="77"/>
      <c r="E97" s="75"/>
      <c r="F97" s="27">
        <f t="shared" si="0"/>
        <v>0</v>
      </c>
      <c r="G97" s="75"/>
      <c r="H97" s="78"/>
      <c r="I97" s="2"/>
      <c r="J97" s="2"/>
      <c r="K97" s="2"/>
      <c r="L97" s="2"/>
      <c r="M97" s="2"/>
    </row>
    <row r="98" spans="1:13" x14ac:dyDescent="0.35">
      <c r="A98" s="75"/>
      <c r="B98" s="75"/>
      <c r="C98" s="76"/>
      <c r="D98" s="77"/>
      <c r="E98" s="75"/>
      <c r="F98" s="27">
        <f t="shared" si="0"/>
        <v>0</v>
      </c>
      <c r="G98" s="75"/>
      <c r="H98" s="78"/>
      <c r="I98" s="2"/>
      <c r="J98" s="2"/>
      <c r="K98" s="2"/>
      <c r="L98" s="2"/>
      <c r="M98" s="2"/>
    </row>
    <row r="99" spans="1:13" x14ac:dyDescent="0.35">
      <c r="A99" s="75"/>
      <c r="B99" s="75"/>
      <c r="C99" s="76"/>
      <c r="D99" s="77"/>
      <c r="E99" s="75"/>
      <c r="F99" s="27">
        <f t="shared" si="0"/>
        <v>0</v>
      </c>
      <c r="G99" s="75"/>
      <c r="H99" s="78"/>
      <c r="I99" s="2"/>
      <c r="J99" s="2"/>
      <c r="K99" s="2"/>
      <c r="L99" s="2"/>
      <c r="M99" s="2"/>
    </row>
    <row r="100" spans="1:13" x14ac:dyDescent="0.35">
      <c r="A100" s="75"/>
      <c r="B100" s="75"/>
      <c r="C100" s="76"/>
      <c r="D100" s="77"/>
      <c r="E100" s="75"/>
      <c r="F100" s="27">
        <f t="shared" si="0"/>
        <v>0</v>
      </c>
      <c r="G100" s="75"/>
      <c r="H100" s="78"/>
      <c r="I100" s="2"/>
      <c r="J100" s="2"/>
      <c r="K100" s="2"/>
      <c r="L100" s="2"/>
      <c r="M100" s="2"/>
    </row>
    <row r="101" spans="1:13" x14ac:dyDescent="0.35">
      <c r="A101" s="75"/>
      <c r="B101" s="75"/>
      <c r="C101" s="76"/>
      <c r="D101" s="77"/>
      <c r="E101" s="75"/>
      <c r="F101" s="27">
        <f t="shared" si="0"/>
        <v>0</v>
      </c>
      <c r="G101" s="75"/>
      <c r="H101" s="78"/>
      <c r="I101" s="2"/>
      <c r="J101" s="2"/>
      <c r="K101" s="2"/>
      <c r="L101" s="2"/>
      <c r="M101" s="2"/>
    </row>
    <row r="102" spans="1:13" x14ac:dyDescent="0.35">
      <c r="A102" s="75"/>
      <c r="B102" s="75"/>
      <c r="C102" s="76"/>
      <c r="D102" s="77"/>
      <c r="E102" s="75"/>
      <c r="F102" s="27">
        <f t="shared" si="0"/>
        <v>0</v>
      </c>
      <c r="G102" s="75"/>
      <c r="H102" s="78"/>
      <c r="I102" s="2"/>
      <c r="J102" s="2"/>
      <c r="K102" s="2"/>
      <c r="L102" s="2"/>
      <c r="M102" s="2"/>
    </row>
    <row r="103" spans="1:13" x14ac:dyDescent="0.35">
      <c r="A103" s="75"/>
      <c r="B103" s="75"/>
      <c r="C103" s="76"/>
      <c r="D103" s="77"/>
      <c r="E103" s="75"/>
      <c r="F103" s="27">
        <f t="shared" si="0"/>
        <v>0</v>
      </c>
      <c r="G103" s="75"/>
      <c r="H103" s="78"/>
      <c r="I103" s="2"/>
      <c r="J103" s="2"/>
      <c r="K103" s="2"/>
      <c r="L103" s="2"/>
      <c r="M103" s="2"/>
    </row>
    <row r="104" spans="1:13" x14ac:dyDescent="0.35">
      <c r="A104" s="75"/>
      <c r="B104" s="75"/>
      <c r="C104" s="76"/>
      <c r="D104" s="77"/>
      <c r="E104" s="75"/>
      <c r="F104" s="27">
        <f t="shared" si="0"/>
        <v>0</v>
      </c>
      <c r="G104" s="75"/>
      <c r="H104" s="78"/>
      <c r="I104" s="2"/>
      <c r="J104" s="2"/>
      <c r="K104" s="2"/>
      <c r="L104" s="2"/>
      <c r="M104" s="2"/>
    </row>
    <row r="105" spans="1:13" x14ac:dyDescent="0.35">
      <c r="B105" s="30" t="s">
        <v>11</v>
      </c>
      <c r="C105" s="31"/>
      <c r="D105" s="32"/>
      <c r="E105" s="33"/>
      <c r="F105" s="34">
        <f>SUM(F13:F104)</f>
        <v>328061.6700672328</v>
      </c>
      <c r="G105" s="47"/>
      <c r="H105" s="47"/>
      <c r="I105" s="2"/>
      <c r="J105" s="2"/>
      <c r="K105" s="2"/>
      <c r="L105" s="2"/>
      <c r="M105" s="2"/>
    </row>
    <row r="106" spans="1:13" x14ac:dyDescent="0.35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m4baM8gP1vUJ5Oc24g1IlHMUz084pMLtGnO5AttUmoUNCV6L9qFkhBkuBummXJ0QWKYcPPHMnD1ewuDTN3fHnw==" saltValue="Qmsn4ARRwEOx6tEiHXRnR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topLeftCell="A21" zoomScale="85" zoomScaleNormal="85" workbookViewId="0">
      <selection activeCell="A23" sqref="A23"/>
    </sheetView>
  </sheetViews>
  <sheetFormatPr baseColWidth="10" defaultRowHeight="14.5" x14ac:dyDescent="0.35"/>
  <cols>
    <col min="1" max="1" width="60.81640625" bestFit="1" customWidth="1"/>
    <col min="2" max="2" width="35.453125" bestFit="1" customWidth="1"/>
    <col min="3" max="3" width="44.81640625" customWidth="1"/>
    <col min="6" max="6" width="18.81640625" bestFit="1" customWidth="1"/>
  </cols>
  <sheetData>
    <row r="1" spans="1:9" x14ac:dyDescent="0.35">
      <c r="A1" s="4" t="s">
        <v>51</v>
      </c>
      <c r="B1" s="6"/>
      <c r="C1" s="6"/>
      <c r="D1" s="6"/>
      <c r="E1" s="6"/>
      <c r="F1" s="6"/>
      <c r="G1" s="6"/>
    </row>
    <row r="2" spans="1:9" x14ac:dyDescent="0.35">
      <c r="A2" s="7"/>
      <c r="B2" s="52"/>
    </row>
    <row r="3" spans="1:9" ht="15.5" x14ac:dyDescent="0.35">
      <c r="A3" s="66" t="s">
        <v>53</v>
      </c>
      <c r="B3" s="67">
        <f>'Données projet'!C3</f>
        <v>320.14400000000001</v>
      </c>
      <c r="D3" t="s">
        <v>0</v>
      </c>
      <c r="E3" s="54">
        <f>(2*16+12)/12</f>
        <v>3.6666666666666665</v>
      </c>
      <c r="F3" s="53" t="s">
        <v>55</v>
      </c>
    </row>
    <row r="5" spans="1:9" x14ac:dyDescent="0.35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 x14ac:dyDescent="0.35">
      <c r="A6" s="12"/>
      <c r="B6" s="13"/>
      <c r="C6" s="13"/>
      <c r="D6" s="13"/>
      <c r="E6" s="13"/>
      <c r="F6" s="13"/>
      <c r="G6" s="13"/>
      <c r="H6" s="13"/>
      <c r="I6" s="13"/>
    </row>
    <row r="7" spans="1:9" ht="15.5" x14ac:dyDescent="0.35">
      <c r="A7" s="82" t="s">
        <v>13</v>
      </c>
      <c r="B7" s="81">
        <f>'Données projet'!C6</f>
        <v>2025</v>
      </c>
    </row>
    <row r="8" spans="1:9" ht="15.5" x14ac:dyDescent="0.35">
      <c r="A8" s="2" t="s">
        <v>14</v>
      </c>
      <c r="B8" s="63">
        <f>IF(Général!C4="Tertiaire ",30,20)</f>
        <v>20</v>
      </c>
    </row>
    <row r="9" spans="1:9" ht="15.5" x14ac:dyDescent="0.35">
      <c r="A9" s="2" t="s">
        <v>15</v>
      </c>
      <c r="B9" s="63">
        <f>IF(Général!C4="Tertiaire ",50,40)</f>
        <v>40</v>
      </c>
    </row>
    <row r="10" spans="1:9" ht="15.5" x14ac:dyDescent="0.35">
      <c r="A10" s="2"/>
      <c r="B10" s="62"/>
    </row>
    <row r="11" spans="1:9" ht="15.5" x14ac:dyDescent="0.35">
      <c r="A11" s="3" t="str">
        <f>"StockCO2𝑟𝑒f (" &amp;B7&amp;") (tCO2e/m²SDP)"</f>
        <v>StockCO2𝑟𝑒f (2025) (tCO2e/m²SDP)</v>
      </c>
      <c r="B11" s="62">
        <f>((B8)+((B7-2015)/(2035-2015))*(B9-B8))/1000</f>
        <v>0.03</v>
      </c>
    </row>
    <row r="12" spans="1:9" ht="15.5" x14ac:dyDescent="0.35">
      <c r="A12" s="64" t="s">
        <v>54</v>
      </c>
      <c r="B12" s="65">
        <f>B11*'Données projet'!C8</f>
        <v>82.74</v>
      </c>
      <c r="E12" s="16"/>
    </row>
    <row r="13" spans="1:9" ht="15.5" x14ac:dyDescent="0.35">
      <c r="A13" s="15"/>
      <c r="B13" s="11"/>
      <c r="E13" s="16"/>
    </row>
    <row r="14" spans="1:9" x14ac:dyDescent="0.35">
      <c r="A14" s="4" t="s">
        <v>16</v>
      </c>
      <c r="B14" s="6"/>
      <c r="C14" s="6"/>
      <c r="D14" s="6"/>
      <c r="E14" s="6"/>
      <c r="F14" s="6"/>
      <c r="G14" s="6"/>
    </row>
    <row r="16" spans="1:9" ht="15.5" x14ac:dyDescent="0.35">
      <c r="A16" s="65" t="s">
        <v>17</v>
      </c>
      <c r="B16" s="68">
        <f>B3-B12</f>
        <v>237.404</v>
      </c>
    </row>
    <row r="18" spans="1:7" x14ac:dyDescent="0.35">
      <c r="A18" s="4" t="s">
        <v>18</v>
      </c>
      <c r="B18" s="6"/>
      <c r="C18" s="6"/>
      <c r="D18" s="6"/>
      <c r="E18" s="6"/>
      <c r="F18" s="6"/>
      <c r="G18" s="6"/>
    </row>
    <row r="19" spans="1:7" x14ac:dyDescent="0.35">
      <c r="A19" s="7"/>
    </row>
    <row r="20" spans="1:7" x14ac:dyDescent="0.35">
      <c r="A20" s="79" t="s">
        <v>23</v>
      </c>
      <c r="B20" s="80">
        <f>SUMPRODUCT(C23:C114,D23:D114)/100</f>
        <v>0.56521640725937916</v>
      </c>
      <c r="D20" s="25"/>
    </row>
    <row r="21" spans="1:7" ht="15" thickBot="1" x14ac:dyDescent="0.4">
      <c r="A21" s="2"/>
      <c r="B21" s="2"/>
      <c r="C21" s="25"/>
      <c r="D21" s="25"/>
    </row>
    <row r="22" spans="1:7" ht="56" x14ac:dyDescent="0.35">
      <c r="A22" s="17" t="s">
        <v>4</v>
      </c>
      <c r="B22" s="9" t="s">
        <v>19</v>
      </c>
      <c r="C22" s="9" t="s">
        <v>20</v>
      </c>
      <c r="D22" s="10" t="s">
        <v>21</v>
      </c>
    </row>
    <row r="23" spans="1:7" x14ac:dyDescent="0.35">
      <c r="A23" s="18" t="str">
        <f>'Données projet'!B13</f>
        <v>Planchers en panneaux, sur solivage en bois de France, toutes essences, toutes configurations</v>
      </c>
      <c r="B23" s="19">
        <f>'Données projet'!F13</f>
        <v>220384.240935579</v>
      </c>
      <c r="C23" s="20">
        <f t="shared" ref="C23:C86" si="0">B23/$B$115</f>
        <v>0.67177686710676554</v>
      </c>
      <c r="D23" s="21">
        <f>'Données projet'!G13</f>
        <v>50</v>
      </c>
    </row>
    <row r="24" spans="1:7" x14ac:dyDescent="0.35">
      <c r="A24" s="18" t="str">
        <f>'Données projet'!B14</f>
        <v>Mur ossature bois avec montant d'une largeur de 145 mm et un entraxe de 60 cm non isolé, fabriqué en France</v>
      </c>
      <c r="B24" s="19">
        <f>'Données projet'!F14</f>
        <v>36263.593671587099</v>
      </c>
      <c r="C24" s="20">
        <f t="shared" si="0"/>
        <v>0.11053895343566121</v>
      </c>
      <c r="D24" s="21">
        <f>'Données projet'!G14</f>
        <v>100</v>
      </c>
    </row>
    <row r="25" spans="1:7" x14ac:dyDescent="0.35">
      <c r="A25" s="18" t="str">
        <f>'Données projet'!B15</f>
        <v>Charpente industrielle en bois fabriquée en France</v>
      </c>
      <c r="B25" s="19">
        <f>'Données projet'!F15</f>
        <v>11396</v>
      </c>
      <c r="C25" s="20">
        <f t="shared" si="0"/>
        <v>3.4737371170684185E-2</v>
      </c>
      <c r="D25" s="21">
        <f>'Données projet'!G15</f>
        <v>100</v>
      </c>
    </row>
    <row r="26" spans="1:7" x14ac:dyDescent="0.35">
      <c r="A26" s="18" t="str">
        <f>'Données projet'!B16</f>
        <v>Porte de placard coulissante en bois [ép. 10mm] [Gestion durable] - DONNEE ENVIRONNEMENTALE PAR DEFAUT</v>
      </c>
      <c r="B26" s="19">
        <f>'Données projet'!F16</f>
        <v>3472.0359676750995</v>
      </c>
      <c r="C26" s="20">
        <f t="shared" si="0"/>
        <v>1.0583485620138257E-2</v>
      </c>
      <c r="D26" s="21">
        <f>'Données projet'!G16</f>
        <v>15</v>
      </c>
    </row>
    <row r="27" spans="1:7" x14ac:dyDescent="0.35">
      <c r="A27" s="18" t="str">
        <f>'Données projet'!B17</f>
        <v>Porte extérieure en bois massif [Gestion durable] - DONNEE
ENVIRONNEMENTALE PAR DEFAUT</v>
      </c>
      <c r="B27" s="19">
        <f>'Données projet'!F17</f>
        <v>4607.8560000000007</v>
      </c>
      <c r="C27" s="20">
        <f t="shared" si="0"/>
        <v>1.4045700611886994E-2</v>
      </c>
      <c r="D27" s="21">
        <f>'Données projet'!G17</f>
        <v>35</v>
      </c>
    </row>
    <row r="28" spans="1:7" x14ac:dyDescent="0.35">
      <c r="A28" s="18" t="str">
        <f>'Données projet'!B18</f>
        <v>Bloc-porte bois technique (avec huisserie bois)</v>
      </c>
      <c r="B28" s="19">
        <f>'Données projet'!F18</f>
        <v>2733.8893999999996</v>
      </c>
      <c r="C28" s="20">
        <f t="shared" si="0"/>
        <v>8.3334618135660829E-3</v>
      </c>
      <c r="D28" s="21">
        <f>'Données projet'!G18</f>
        <v>30</v>
      </c>
    </row>
    <row r="29" spans="1:7" x14ac:dyDescent="0.35">
      <c r="A29" s="18" t="str">
        <f>'Données projet'!B19</f>
        <v>Bloc-porte de communication (avec huisserie bois)</v>
      </c>
      <c r="B29" s="19">
        <f>'Données projet'!F19</f>
        <v>6866.5483341235004</v>
      </c>
      <c r="C29" s="20">
        <f t="shared" si="0"/>
        <v>2.0930663227789682E-2</v>
      </c>
      <c r="D29" s="21">
        <f>'Données projet'!G19</f>
        <v>30</v>
      </c>
    </row>
    <row r="30" spans="1:7" x14ac:dyDescent="0.35">
      <c r="A30" s="18" t="str">
        <f>'Données projet'!B20</f>
        <v>Trappe de visite bois, trappe d'accès aux combles bois et bloc-gaine ou façade de gaine technique bois (avec huisserie bois)</v>
      </c>
      <c r="B30" s="19">
        <f>'Données projet'!F20</f>
        <v>61.792426662400004</v>
      </c>
      <c r="C30" s="20">
        <f t="shared" si="0"/>
        <v>1.8835613026580122E-4</v>
      </c>
      <c r="D30" s="21">
        <f>'Données projet'!G20</f>
        <v>30</v>
      </c>
    </row>
    <row r="31" spans="1:7" x14ac:dyDescent="0.35">
      <c r="A31" s="18" t="str">
        <f>'Données projet'!B21</f>
        <v>Bardages en lames de bois de France, toutes essences, toutes configurations</v>
      </c>
      <c r="B31" s="19">
        <f>'Données projet'!F21</f>
        <v>29896.217999999997</v>
      </c>
      <c r="C31" s="20">
        <f t="shared" si="0"/>
        <v>9.1129871995936251E-2</v>
      </c>
      <c r="D31" s="21">
        <f>'Données projet'!G21</f>
        <v>50</v>
      </c>
    </row>
    <row r="32" spans="1:7" x14ac:dyDescent="0.35">
      <c r="A32" s="18" t="str">
        <f>'Données projet'!B22</f>
        <v>Panneaux de lamelles de bois minces orientées OSB (oriented strand board) de type 4 (panneaux travaillants sous contraintes élevées utilisés en milieu humide) bruts [épaisseur 18 mm, jusqu'à 22 mm]</v>
      </c>
      <c r="B32" s="19">
        <f>'Données projet'!F22</f>
        <v>5542.7753323826009</v>
      </c>
      <c r="C32" s="20">
        <f t="shared" si="0"/>
        <v>1.6895528609747877E-2</v>
      </c>
      <c r="D32" s="21">
        <f>'Données projet'!G22</f>
        <v>100</v>
      </c>
    </row>
    <row r="33" spans="1:8" ht="18.5" x14ac:dyDescent="0.45">
      <c r="A33" s="18" t="str">
        <f>'Données projet'!B23</f>
        <v>Plinthe en bois de France, toutes essences, toutes configurations</v>
      </c>
      <c r="B33" s="19">
        <f>'Données projet'!F23</f>
        <v>6836.7199992230999</v>
      </c>
      <c r="C33" s="20">
        <f t="shared" si="0"/>
        <v>2.0839740277558135E-2</v>
      </c>
      <c r="D33" s="21">
        <f>'Données projet'!G23</f>
        <v>30</v>
      </c>
      <c r="F33" s="86"/>
      <c r="G33" s="86"/>
      <c r="H33" s="86"/>
    </row>
    <row r="34" spans="1:8" x14ac:dyDescent="0.35">
      <c r="A34" s="18">
        <f>'Données projet'!B24</f>
        <v>0</v>
      </c>
      <c r="B34" s="19">
        <f>'Données projet'!F24</f>
        <v>0</v>
      </c>
      <c r="C34" s="20">
        <f t="shared" si="0"/>
        <v>0</v>
      </c>
      <c r="D34" s="21">
        <f>'Données projet'!G24</f>
        <v>0</v>
      </c>
    </row>
    <row r="35" spans="1:8" x14ac:dyDescent="0.35">
      <c r="A35" s="18">
        <f>'Données projet'!B25</f>
        <v>0</v>
      </c>
      <c r="B35" s="19">
        <f>'Données projet'!F25</f>
        <v>0</v>
      </c>
      <c r="C35" s="20">
        <f t="shared" si="0"/>
        <v>0</v>
      </c>
      <c r="D35" s="21">
        <f>'Données projet'!G25</f>
        <v>0</v>
      </c>
    </row>
    <row r="36" spans="1:8" x14ac:dyDescent="0.35">
      <c r="A36" s="18">
        <f>'Données projet'!B26</f>
        <v>0</v>
      </c>
      <c r="B36" s="19">
        <f>'Données projet'!F26</f>
        <v>0</v>
      </c>
      <c r="C36" s="20">
        <f t="shared" si="0"/>
        <v>0</v>
      </c>
      <c r="D36" s="21">
        <f>'Données projet'!G26</f>
        <v>0</v>
      </c>
    </row>
    <row r="37" spans="1:8" x14ac:dyDescent="0.35">
      <c r="A37" s="18">
        <f>'Données projet'!B27</f>
        <v>0</v>
      </c>
      <c r="B37" s="19">
        <f>'Données projet'!F27</f>
        <v>0</v>
      </c>
      <c r="C37" s="20">
        <f t="shared" si="0"/>
        <v>0</v>
      </c>
      <c r="D37" s="21">
        <f>'Données projet'!G27</f>
        <v>0</v>
      </c>
    </row>
    <row r="38" spans="1:8" x14ac:dyDescent="0.35">
      <c r="A38" s="18">
        <f>'Données projet'!B28</f>
        <v>0</v>
      </c>
      <c r="B38" s="19">
        <f>'Données projet'!F28</f>
        <v>0</v>
      </c>
      <c r="C38" s="20">
        <f t="shared" si="0"/>
        <v>0</v>
      </c>
      <c r="D38" s="21">
        <f>'Données projet'!G28</f>
        <v>0</v>
      </c>
    </row>
    <row r="39" spans="1:8" x14ac:dyDescent="0.35">
      <c r="A39" s="18">
        <f>'Données projet'!B29</f>
        <v>0</v>
      </c>
      <c r="B39" s="19">
        <f>'Données projet'!F29</f>
        <v>0</v>
      </c>
      <c r="C39" s="20">
        <f t="shared" si="0"/>
        <v>0</v>
      </c>
      <c r="D39" s="21">
        <f>'Données projet'!G29</f>
        <v>0</v>
      </c>
    </row>
    <row r="40" spans="1:8" x14ac:dyDescent="0.35">
      <c r="A40" s="18">
        <f>'Données projet'!B30</f>
        <v>0</v>
      </c>
      <c r="B40" s="19">
        <f>'Données projet'!F30</f>
        <v>0</v>
      </c>
      <c r="C40" s="20">
        <f t="shared" si="0"/>
        <v>0</v>
      </c>
      <c r="D40" s="21">
        <f>'Données projet'!G30</f>
        <v>0</v>
      </c>
    </row>
    <row r="41" spans="1:8" x14ac:dyDescent="0.35">
      <c r="A41" s="18">
        <f>'Données projet'!B31</f>
        <v>0</v>
      </c>
      <c r="B41" s="19">
        <f>'Données projet'!F31</f>
        <v>0</v>
      </c>
      <c r="C41" s="20">
        <f t="shared" si="0"/>
        <v>0</v>
      </c>
      <c r="D41" s="21">
        <f>'Données projet'!G31</f>
        <v>0</v>
      </c>
    </row>
    <row r="42" spans="1:8" x14ac:dyDescent="0.35">
      <c r="A42" s="18">
        <f>'Données projet'!B32</f>
        <v>0</v>
      </c>
      <c r="B42" s="19">
        <f>'Données projet'!F32</f>
        <v>0</v>
      </c>
      <c r="C42" s="20">
        <f t="shared" si="0"/>
        <v>0</v>
      </c>
      <c r="D42" s="21">
        <f>'Données projet'!G32</f>
        <v>0</v>
      </c>
    </row>
    <row r="43" spans="1:8" x14ac:dyDescent="0.35">
      <c r="A43" s="18">
        <f>'Données projet'!B33</f>
        <v>0</v>
      </c>
      <c r="B43" s="19">
        <f>'Données projet'!F33</f>
        <v>0</v>
      </c>
      <c r="C43" s="20">
        <f t="shared" si="0"/>
        <v>0</v>
      </c>
      <c r="D43" s="21">
        <f>'Données projet'!G33</f>
        <v>0</v>
      </c>
    </row>
    <row r="44" spans="1:8" x14ac:dyDescent="0.35">
      <c r="A44" s="18">
        <f>'Données projet'!B34</f>
        <v>0</v>
      </c>
      <c r="B44" s="19">
        <f>'Données projet'!F34</f>
        <v>0</v>
      </c>
      <c r="C44" s="20">
        <f t="shared" si="0"/>
        <v>0</v>
      </c>
      <c r="D44" s="21">
        <f>'Données projet'!G34</f>
        <v>0</v>
      </c>
    </row>
    <row r="45" spans="1:8" x14ac:dyDescent="0.35">
      <c r="A45" s="18">
        <f>'Données projet'!B35</f>
        <v>0</v>
      </c>
      <c r="B45" s="19">
        <f>'Données projet'!F35</f>
        <v>0</v>
      </c>
      <c r="C45" s="20">
        <f t="shared" si="0"/>
        <v>0</v>
      </c>
      <c r="D45" s="21">
        <f>'Données projet'!G35</f>
        <v>0</v>
      </c>
    </row>
    <row r="46" spans="1:8" x14ac:dyDescent="0.35">
      <c r="A46" s="18">
        <f>'Données projet'!B36</f>
        <v>0</v>
      </c>
      <c r="B46" s="19">
        <f>'Données projet'!F36</f>
        <v>0</v>
      </c>
      <c r="C46" s="20">
        <f t="shared" si="0"/>
        <v>0</v>
      </c>
      <c r="D46" s="21">
        <f>'Données projet'!G36</f>
        <v>0</v>
      </c>
    </row>
    <row r="47" spans="1:8" x14ac:dyDescent="0.35">
      <c r="A47" s="18">
        <f>'Données projet'!B37</f>
        <v>0</v>
      </c>
      <c r="B47" s="19">
        <f>'Données projet'!F37</f>
        <v>0</v>
      </c>
      <c r="C47" s="20">
        <f t="shared" si="0"/>
        <v>0</v>
      </c>
      <c r="D47" s="21">
        <f>'Données projet'!G37</f>
        <v>0</v>
      </c>
    </row>
    <row r="48" spans="1:8" x14ac:dyDescent="0.35">
      <c r="A48" s="18">
        <f>'Données projet'!B38</f>
        <v>0</v>
      </c>
      <c r="B48" s="19">
        <f>'Données projet'!F38</f>
        <v>0</v>
      </c>
      <c r="C48" s="20">
        <f t="shared" si="0"/>
        <v>0</v>
      </c>
      <c r="D48" s="21">
        <f>'Données projet'!G38</f>
        <v>0</v>
      </c>
    </row>
    <row r="49" spans="1:4" x14ac:dyDescent="0.35">
      <c r="A49" s="18">
        <f>'Données projet'!B39</f>
        <v>0</v>
      </c>
      <c r="B49" s="19">
        <f>'Données projet'!F39</f>
        <v>0</v>
      </c>
      <c r="C49" s="20">
        <f t="shared" si="0"/>
        <v>0</v>
      </c>
      <c r="D49" s="21">
        <f>'Données projet'!G39</f>
        <v>0</v>
      </c>
    </row>
    <row r="50" spans="1:4" x14ac:dyDescent="0.35">
      <c r="A50" s="18">
        <f>'Données projet'!B40</f>
        <v>0</v>
      </c>
      <c r="B50" s="19">
        <f>'Données projet'!F40</f>
        <v>0</v>
      </c>
      <c r="C50" s="20">
        <f t="shared" si="0"/>
        <v>0</v>
      </c>
      <c r="D50" s="21">
        <f>'Données projet'!G40</f>
        <v>0</v>
      </c>
    </row>
    <row r="51" spans="1:4" x14ac:dyDescent="0.35">
      <c r="A51" s="18">
        <f>'Données projet'!B41</f>
        <v>0</v>
      </c>
      <c r="B51" s="19">
        <f>'Données projet'!F41</f>
        <v>0</v>
      </c>
      <c r="C51" s="20">
        <f t="shared" si="0"/>
        <v>0</v>
      </c>
      <c r="D51" s="21">
        <f>'Données projet'!G41</f>
        <v>0</v>
      </c>
    </row>
    <row r="52" spans="1:4" x14ac:dyDescent="0.35">
      <c r="A52" s="18">
        <f>'Données projet'!B42</f>
        <v>0</v>
      </c>
      <c r="B52" s="19">
        <f>'Données projet'!F42</f>
        <v>0</v>
      </c>
      <c r="C52" s="20">
        <f t="shared" si="0"/>
        <v>0</v>
      </c>
      <c r="D52" s="21">
        <f>'Données projet'!G42</f>
        <v>0</v>
      </c>
    </row>
    <row r="53" spans="1:4" x14ac:dyDescent="0.35">
      <c r="A53" s="18">
        <f>'Données projet'!B43</f>
        <v>0</v>
      </c>
      <c r="B53" s="19">
        <f>'Données projet'!F43</f>
        <v>0</v>
      </c>
      <c r="C53" s="20">
        <f t="shared" si="0"/>
        <v>0</v>
      </c>
      <c r="D53" s="21">
        <f>'Données projet'!G43</f>
        <v>0</v>
      </c>
    </row>
    <row r="54" spans="1:4" x14ac:dyDescent="0.35">
      <c r="A54" s="18">
        <f>'Données projet'!B44</f>
        <v>0</v>
      </c>
      <c r="B54" s="19">
        <f>'Données projet'!F44</f>
        <v>0</v>
      </c>
      <c r="C54" s="20">
        <f t="shared" si="0"/>
        <v>0</v>
      </c>
      <c r="D54" s="21">
        <f>'Données projet'!G44</f>
        <v>0</v>
      </c>
    </row>
    <row r="55" spans="1:4" x14ac:dyDescent="0.35">
      <c r="A55" s="18">
        <f>'Données projet'!B45</f>
        <v>0</v>
      </c>
      <c r="B55" s="19">
        <f>'Données projet'!F45</f>
        <v>0</v>
      </c>
      <c r="C55" s="20">
        <f t="shared" si="0"/>
        <v>0</v>
      </c>
      <c r="D55" s="21">
        <f>'Données projet'!G45</f>
        <v>0</v>
      </c>
    </row>
    <row r="56" spans="1:4" x14ac:dyDescent="0.35">
      <c r="A56" s="18">
        <f>'Données projet'!B46</f>
        <v>0</v>
      </c>
      <c r="B56" s="19">
        <f>'Données projet'!F46</f>
        <v>0</v>
      </c>
      <c r="C56" s="20">
        <f t="shared" si="0"/>
        <v>0</v>
      </c>
      <c r="D56" s="21">
        <f>'Données projet'!G46</f>
        <v>0</v>
      </c>
    </row>
    <row r="57" spans="1:4" x14ac:dyDescent="0.35">
      <c r="A57" s="18">
        <f>'Données projet'!B47</f>
        <v>0</v>
      </c>
      <c r="B57" s="19">
        <f>'Données projet'!F47</f>
        <v>0</v>
      </c>
      <c r="C57" s="20">
        <f t="shared" si="0"/>
        <v>0</v>
      </c>
      <c r="D57" s="21">
        <f>'Données projet'!G47</f>
        <v>0</v>
      </c>
    </row>
    <row r="58" spans="1:4" x14ac:dyDescent="0.35">
      <c r="A58" s="18">
        <f>'Données projet'!B48</f>
        <v>0</v>
      </c>
      <c r="B58" s="19">
        <f>'Données projet'!F48</f>
        <v>0</v>
      </c>
      <c r="C58" s="20">
        <f t="shared" si="0"/>
        <v>0</v>
      </c>
      <c r="D58" s="21">
        <f>'Données projet'!G48</f>
        <v>0</v>
      </c>
    </row>
    <row r="59" spans="1:4" x14ac:dyDescent="0.35">
      <c r="A59" s="18">
        <f>'Données projet'!B49</f>
        <v>0</v>
      </c>
      <c r="B59" s="19">
        <f>'Données projet'!F49</f>
        <v>0</v>
      </c>
      <c r="C59" s="20">
        <f t="shared" si="0"/>
        <v>0</v>
      </c>
      <c r="D59" s="21">
        <f>'Données projet'!G49</f>
        <v>0</v>
      </c>
    </row>
    <row r="60" spans="1:4" x14ac:dyDescent="0.35">
      <c r="A60" s="18">
        <f>'Données projet'!B50</f>
        <v>0</v>
      </c>
      <c r="B60" s="19">
        <f>'Données projet'!F50</f>
        <v>0</v>
      </c>
      <c r="C60" s="20">
        <f t="shared" si="0"/>
        <v>0</v>
      </c>
      <c r="D60" s="21">
        <f>'Données projet'!G50</f>
        <v>0</v>
      </c>
    </row>
    <row r="61" spans="1:4" x14ac:dyDescent="0.35">
      <c r="A61" s="18">
        <f>'Données projet'!B51</f>
        <v>0</v>
      </c>
      <c r="B61" s="19">
        <f>'Données projet'!F51</f>
        <v>0</v>
      </c>
      <c r="C61" s="20">
        <f t="shared" si="0"/>
        <v>0</v>
      </c>
      <c r="D61" s="21">
        <f>'Données projet'!G51</f>
        <v>0</v>
      </c>
    </row>
    <row r="62" spans="1:4" x14ac:dyDescent="0.35">
      <c r="A62" s="18">
        <f>'Données projet'!B52</f>
        <v>0</v>
      </c>
      <c r="B62" s="19">
        <f>'Données projet'!F52</f>
        <v>0</v>
      </c>
      <c r="C62" s="20">
        <f t="shared" si="0"/>
        <v>0</v>
      </c>
      <c r="D62" s="21">
        <f>'Données projet'!G52</f>
        <v>0</v>
      </c>
    </row>
    <row r="63" spans="1:4" x14ac:dyDescent="0.35">
      <c r="A63" s="18">
        <f>'Données projet'!B53</f>
        <v>0</v>
      </c>
      <c r="B63" s="19">
        <f>'Données projet'!F53</f>
        <v>0</v>
      </c>
      <c r="C63" s="20">
        <f t="shared" si="0"/>
        <v>0</v>
      </c>
      <c r="D63" s="21">
        <f>'Données projet'!G53</f>
        <v>0</v>
      </c>
    </row>
    <row r="64" spans="1:4" x14ac:dyDescent="0.35">
      <c r="A64" s="18">
        <f>'Données projet'!B54</f>
        <v>0</v>
      </c>
      <c r="B64" s="19">
        <f>'Données projet'!F54</f>
        <v>0</v>
      </c>
      <c r="C64" s="20">
        <f t="shared" si="0"/>
        <v>0</v>
      </c>
      <c r="D64" s="21">
        <f>'Données projet'!G54</f>
        <v>0</v>
      </c>
    </row>
    <row r="65" spans="1:4" x14ac:dyDescent="0.35">
      <c r="A65" s="18">
        <f>'Données projet'!B55</f>
        <v>0</v>
      </c>
      <c r="B65" s="19">
        <f>'Données projet'!F55</f>
        <v>0</v>
      </c>
      <c r="C65" s="20">
        <f t="shared" si="0"/>
        <v>0</v>
      </c>
      <c r="D65" s="21">
        <f>'Données projet'!G55</f>
        <v>0</v>
      </c>
    </row>
    <row r="66" spans="1:4" x14ac:dyDescent="0.35">
      <c r="A66" s="18">
        <f>'Données projet'!B56</f>
        <v>0</v>
      </c>
      <c r="B66" s="19">
        <f>'Données projet'!F56</f>
        <v>0</v>
      </c>
      <c r="C66" s="20">
        <f t="shared" si="0"/>
        <v>0</v>
      </c>
      <c r="D66" s="21">
        <f>'Données projet'!G56</f>
        <v>0</v>
      </c>
    </row>
    <row r="67" spans="1:4" x14ac:dyDescent="0.35">
      <c r="A67" s="18">
        <f>'Données projet'!B57</f>
        <v>0</v>
      </c>
      <c r="B67" s="19">
        <f>'Données projet'!F57</f>
        <v>0</v>
      </c>
      <c r="C67" s="20">
        <f t="shared" si="0"/>
        <v>0</v>
      </c>
      <c r="D67" s="21">
        <f>'Données projet'!G57</f>
        <v>0</v>
      </c>
    </row>
    <row r="68" spans="1:4" x14ac:dyDescent="0.35">
      <c r="A68" s="18">
        <f>'Données projet'!B58</f>
        <v>0</v>
      </c>
      <c r="B68" s="19">
        <f>'Données projet'!F58</f>
        <v>0</v>
      </c>
      <c r="C68" s="20">
        <f t="shared" si="0"/>
        <v>0</v>
      </c>
      <c r="D68" s="21">
        <f>'Données projet'!G58</f>
        <v>0</v>
      </c>
    </row>
    <row r="69" spans="1:4" x14ac:dyDescent="0.35">
      <c r="A69" s="18">
        <f>'Données projet'!B59</f>
        <v>0</v>
      </c>
      <c r="B69" s="19">
        <f>'Données projet'!F59</f>
        <v>0</v>
      </c>
      <c r="C69" s="20">
        <f t="shared" si="0"/>
        <v>0</v>
      </c>
      <c r="D69" s="21">
        <f>'Données projet'!G59</f>
        <v>0</v>
      </c>
    </row>
    <row r="70" spans="1:4" x14ac:dyDescent="0.35">
      <c r="A70" s="18">
        <f>'Données projet'!B60</f>
        <v>0</v>
      </c>
      <c r="B70" s="19">
        <f>'Données projet'!F60</f>
        <v>0</v>
      </c>
      <c r="C70" s="20">
        <f t="shared" si="0"/>
        <v>0</v>
      </c>
      <c r="D70" s="21">
        <f>'Données projet'!G60</f>
        <v>0</v>
      </c>
    </row>
    <row r="71" spans="1:4" x14ac:dyDescent="0.35">
      <c r="A71" s="18">
        <f>'Données projet'!B61</f>
        <v>0</v>
      </c>
      <c r="B71" s="19">
        <f>'Données projet'!F61</f>
        <v>0</v>
      </c>
      <c r="C71" s="20">
        <f t="shared" si="0"/>
        <v>0</v>
      </c>
      <c r="D71" s="21">
        <f>'Données projet'!G61</f>
        <v>0</v>
      </c>
    </row>
    <row r="72" spans="1:4" x14ac:dyDescent="0.35">
      <c r="A72" s="18">
        <f>'Données projet'!B62</f>
        <v>0</v>
      </c>
      <c r="B72" s="19">
        <f>'Données projet'!F62</f>
        <v>0</v>
      </c>
      <c r="C72" s="20">
        <f t="shared" si="0"/>
        <v>0</v>
      </c>
      <c r="D72" s="21">
        <f>'Données projet'!G62</f>
        <v>0</v>
      </c>
    </row>
    <row r="73" spans="1:4" x14ac:dyDescent="0.35">
      <c r="A73" s="18">
        <f>'Données projet'!B63</f>
        <v>0</v>
      </c>
      <c r="B73" s="19">
        <f>'Données projet'!F63</f>
        <v>0</v>
      </c>
      <c r="C73" s="20">
        <f t="shared" si="0"/>
        <v>0</v>
      </c>
      <c r="D73" s="21">
        <f>'Données projet'!G63</f>
        <v>0</v>
      </c>
    </row>
    <row r="74" spans="1:4" x14ac:dyDescent="0.35">
      <c r="A74" s="18">
        <f>'Données projet'!B64</f>
        <v>0</v>
      </c>
      <c r="B74" s="19">
        <f>'Données projet'!F64</f>
        <v>0</v>
      </c>
      <c r="C74" s="20">
        <f t="shared" si="0"/>
        <v>0</v>
      </c>
      <c r="D74" s="21">
        <f>'Données projet'!G64</f>
        <v>0</v>
      </c>
    </row>
    <row r="75" spans="1:4" x14ac:dyDescent="0.35">
      <c r="A75" s="18">
        <f>'Données projet'!B65</f>
        <v>0</v>
      </c>
      <c r="B75" s="19">
        <f>'Données projet'!F65</f>
        <v>0</v>
      </c>
      <c r="C75" s="20">
        <f t="shared" si="0"/>
        <v>0</v>
      </c>
      <c r="D75" s="21">
        <f>'Données projet'!G65</f>
        <v>0</v>
      </c>
    </row>
    <row r="76" spans="1:4" x14ac:dyDescent="0.35">
      <c r="A76" s="18">
        <f>'Données projet'!B66</f>
        <v>0</v>
      </c>
      <c r="B76" s="19">
        <f>'Données projet'!F66</f>
        <v>0</v>
      </c>
      <c r="C76" s="20">
        <f t="shared" si="0"/>
        <v>0</v>
      </c>
      <c r="D76" s="21">
        <f>'Données projet'!G66</f>
        <v>0</v>
      </c>
    </row>
    <row r="77" spans="1:4" x14ac:dyDescent="0.35">
      <c r="A77" s="18">
        <f>'Données projet'!B67</f>
        <v>0</v>
      </c>
      <c r="B77" s="19">
        <f>'Données projet'!F67</f>
        <v>0</v>
      </c>
      <c r="C77" s="20">
        <f t="shared" si="0"/>
        <v>0</v>
      </c>
      <c r="D77" s="21">
        <f>'Données projet'!G67</f>
        <v>0</v>
      </c>
    </row>
    <row r="78" spans="1:4" x14ac:dyDescent="0.35">
      <c r="A78" s="18">
        <f>'Données projet'!B68</f>
        <v>0</v>
      </c>
      <c r="B78" s="19">
        <f>'Données projet'!F68</f>
        <v>0</v>
      </c>
      <c r="C78" s="20">
        <f t="shared" si="0"/>
        <v>0</v>
      </c>
      <c r="D78" s="21">
        <f>'Données projet'!G68</f>
        <v>0</v>
      </c>
    </row>
    <row r="79" spans="1:4" x14ac:dyDescent="0.35">
      <c r="A79" s="18">
        <f>'Données projet'!B69</f>
        <v>0</v>
      </c>
      <c r="B79" s="19">
        <f>'Données projet'!F69</f>
        <v>0</v>
      </c>
      <c r="C79" s="20">
        <f t="shared" si="0"/>
        <v>0</v>
      </c>
      <c r="D79" s="21">
        <f>'Données projet'!G69</f>
        <v>0</v>
      </c>
    </row>
    <row r="80" spans="1:4" x14ac:dyDescent="0.35">
      <c r="A80" s="18">
        <f>'Données projet'!B70</f>
        <v>0</v>
      </c>
      <c r="B80" s="19">
        <f>'Données projet'!F70</f>
        <v>0</v>
      </c>
      <c r="C80" s="20">
        <f t="shared" si="0"/>
        <v>0</v>
      </c>
      <c r="D80" s="21">
        <f>'Données projet'!G70</f>
        <v>0</v>
      </c>
    </row>
    <row r="81" spans="1:4" x14ac:dyDescent="0.35">
      <c r="A81" s="18">
        <f>'Données projet'!B71</f>
        <v>0</v>
      </c>
      <c r="B81" s="19">
        <f>'Données projet'!F71</f>
        <v>0</v>
      </c>
      <c r="C81" s="20">
        <f t="shared" si="0"/>
        <v>0</v>
      </c>
      <c r="D81" s="21">
        <f>'Données projet'!G71</f>
        <v>0</v>
      </c>
    </row>
    <row r="82" spans="1:4" x14ac:dyDescent="0.35">
      <c r="A82" s="18">
        <f>'Données projet'!B72</f>
        <v>0</v>
      </c>
      <c r="B82" s="19">
        <f>'Données projet'!F72</f>
        <v>0</v>
      </c>
      <c r="C82" s="20">
        <f t="shared" si="0"/>
        <v>0</v>
      </c>
      <c r="D82" s="21">
        <f>'Données projet'!G72</f>
        <v>0</v>
      </c>
    </row>
    <row r="83" spans="1:4" x14ac:dyDescent="0.35">
      <c r="A83" s="18">
        <f>'Données projet'!B73</f>
        <v>0</v>
      </c>
      <c r="B83" s="19">
        <f>'Données projet'!F73</f>
        <v>0</v>
      </c>
      <c r="C83" s="20">
        <f t="shared" si="0"/>
        <v>0</v>
      </c>
      <c r="D83" s="21">
        <f>'Données projet'!G73</f>
        <v>0</v>
      </c>
    </row>
    <row r="84" spans="1:4" x14ac:dyDescent="0.35">
      <c r="A84" s="18">
        <f>'Données projet'!B74</f>
        <v>0</v>
      </c>
      <c r="B84" s="19">
        <f>'Données projet'!F74</f>
        <v>0</v>
      </c>
      <c r="C84" s="20">
        <f t="shared" si="0"/>
        <v>0</v>
      </c>
      <c r="D84" s="21">
        <f>'Données projet'!G74</f>
        <v>0</v>
      </c>
    </row>
    <row r="85" spans="1:4" x14ac:dyDescent="0.35">
      <c r="A85" s="18">
        <f>'Données projet'!B75</f>
        <v>0</v>
      </c>
      <c r="B85" s="19">
        <f>'Données projet'!F75</f>
        <v>0</v>
      </c>
      <c r="C85" s="20">
        <f t="shared" si="0"/>
        <v>0</v>
      </c>
      <c r="D85" s="21">
        <f>'Données projet'!G75</f>
        <v>0</v>
      </c>
    </row>
    <row r="86" spans="1:4" x14ac:dyDescent="0.35">
      <c r="A86" s="18">
        <f>'Données projet'!B76</f>
        <v>0</v>
      </c>
      <c r="B86" s="19">
        <f>'Données projet'!F76</f>
        <v>0</v>
      </c>
      <c r="C86" s="20">
        <f t="shared" si="0"/>
        <v>0</v>
      </c>
      <c r="D86" s="21">
        <f>'Données projet'!G76</f>
        <v>0</v>
      </c>
    </row>
    <row r="87" spans="1:4" x14ac:dyDescent="0.35">
      <c r="A87" s="18">
        <f>'Données projet'!B77</f>
        <v>0</v>
      </c>
      <c r="B87" s="19">
        <f>'Données projet'!F77</f>
        <v>0</v>
      </c>
      <c r="C87" s="20">
        <f t="shared" ref="C87:C114" si="1">B87/$B$115</f>
        <v>0</v>
      </c>
      <c r="D87" s="21">
        <f>'Données projet'!G77</f>
        <v>0</v>
      </c>
    </row>
    <row r="88" spans="1:4" x14ac:dyDescent="0.35">
      <c r="A88" s="18">
        <f>'Données projet'!B78</f>
        <v>0</v>
      </c>
      <c r="B88" s="19">
        <f>'Données projet'!F78</f>
        <v>0</v>
      </c>
      <c r="C88" s="20">
        <f t="shared" si="1"/>
        <v>0</v>
      </c>
      <c r="D88" s="21">
        <f>'Données projet'!G78</f>
        <v>0</v>
      </c>
    </row>
    <row r="89" spans="1:4" x14ac:dyDescent="0.35">
      <c r="A89" s="18">
        <f>'Données projet'!B79</f>
        <v>0</v>
      </c>
      <c r="B89" s="19">
        <f>'Données projet'!F79</f>
        <v>0</v>
      </c>
      <c r="C89" s="20">
        <f t="shared" si="1"/>
        <v>0</v>
      </c>
      <c r="D89" s="21">
        <f>'Données projet'!G79</f>
        <v>0</v>
      </c>
    </row>
    <row r="90" spans="1:4" x14ac:dyDescent="0.35">
      <c r="A90" s="18">
        <f>'Données projet'!B80</f>
        <v>0</v>
      </c>
      <c r="B90" s="19">
        <f>'Données projet'!F80</f>
        <v>0</v>
      </c>
      <c r="C90" s="20">
        <f t="shared" si="1"/>
        <v>0</v>
      </c>
      <c r="D90" s="21">
        <f>'Données projet'!G80</f>
        <v>0</v>
      </c>
    </row>
    <row r="91" spans="1:4" x14ac:dyDescent="0.35">
      <c r="A91" s="18">
        <f>'Données projet'!B81</f>
        <v>0</v>
      </c>
      <c r="B91" s="19">
        <f>'Données projet'!F81</f>
        <v>0</v>
      </c>
      <c r="C91" s="20">
        <f t="shared" si="1"/>
        <v>0</v>
      </c>
      <c r="D91" s="21">
        <f>'Données projet'!G81</f>
        <v>0</v>
      </c>
    </row>
    <row r="92" spans="1:4" x14ac:dyDescent="0.35">
      <c r="A92" s="18">
        <f>'Données projet'!B82</f>
        <v>0</v>
      </c>
      <c r="B92" s="19">
        <f>'Données projet'!F82</f>
        <v>0</v>
      </c>
      <c r="C92" s="20">
        <f t="shared" si="1"/>
        <v>0</v>
      </c>
      <c r="D92" s="21">
        <f>'Données projet'!G82</f>
        <v>0</v>
      </c>
    </row>
    <row r="93" spans="1:4" x14ac:dyDescent="0.35">
      <c r="A93" s="18">
        <f>'Données projet'!B83</f>
        <v>0</v>
      </c>
      <c r="B93" s="19">
        <f>'Données projet'!F83</f>
        <v>0</v>
      </c>
      <c r="C93" s="20">
        <f t="shared" si="1"/>
        <v>0</v>
      </c>
      <c r="D93" s="21">
        <f>'Données projet'!G83</f>
        <v>0</v>
      </c>
    </row>
    <row r="94" spans="1:4" x14ac:dyDescent="0.35">
      <c r="A94" s="18">
        <f>'Données projet'!B84</f>
        <v>0</v>
      </c>
      <c r="B94" s="19">
        <f>'Données projet'!F84</f>
        <v>0</v>
      </c>
      <c r="C94" s="20">
        <f t="shared" si="1"/>
        <v>0</v>
      </c>
      <c r="D94" s="21">
        <f>'Données projet'!G84</f>
        <v>0</v>
      </c>
    </row>
    <row r="95" spans="1:4" x14ac:dyDescent="0.35">
      <c r="A95" s="18">
        <f>'Données projet'!B85</f>
        <v>0</v>
      </c>
      <c r="B95" s="19">
        <f>'Données projet'!F85</f>
        <v>0</v>
      </c>
      <c r="C95" s="20">
        <f t="shared" si="1"/>
        <v>0</v>
      </c>
      <c r="D95" s="21">
        <f>'Données projet'!G85</f>
        <v>0</v>
      </c>
    </row>
    <row r="96" spans="1:4" x14ac:dyDescent="0.35">
      <c r="A96" s="18">
        <f>'Données projet'!B86</f>
        <v>0</v>
      </c>
      <c r="B96" s="19">
        <f>'Données projet'!F86</f>
        <v>0</v>
      </c>
      <c r="C96" s="20">
        <f t="shared" si="1"/>
        <v>0</v>
      </c>
      <c r="D96" s="21">
        <f>'Données projet'!G86</f>
        <v>0</v>
      </c>
    </row>
    <row r="97" spans="1:4" x14ac:dyDescent="0.35">
      <c r="A97" s="18">
        <f>'Données projet'!B87</f>
        <v>0</v>
      </c>
      <c r="B97" s="19">
        <f>'Données projet'!F87</f>
        <v>0</v>
      </c>
      <c r="C97" s="20">
        <f t="shared" si="1"/>
        <v>0</v>
      </c>
      <c r="D97" s="21">
        <f>'Données projet'!G87</f>
        <v>0</v>
      </c>
    </row>
    <row r="98" spans="1:4" x14ac:dyDescent="0.35">
      <c r="A98" s="18">
        <f>'Données projet'!B88</f>
        <v>0</v>
      </c>
      <c r="B98" s="19">
        <f>'Données projet'!F88</f>
        <v>0</v>
      </c>
      <c r="C98" s="20">
        <f t="shared" si="1"/>
        <v>0</v>
      </c>
      <c r="D98" s="21">
        <f>'Données projet'!G88</f>
        <v>0</v>
      </c>
    </row>
    <row r="99" spans="1:4" x14ac:dyDescent="0.35">
      <c r="A99" s="18">
        <f>'Données projet'!B89</f>
        <v>0</v>
      </c>
      <c r="B99" s="19">
        <f>'Données projet'!F89</f>
        <v>0</v>
      </c>
      <c r="C99" s="20">
        <f t="shared" si="1"/>
        <v>0</v>
      </c>
      <c r="D99" s="21">
        <f>'Données projet'!G89</f>
        <v>0</v>
      </c>
    </row>
    <row r="100" spans="1:4" x14ac:dyDescent="0.35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x14ac:dyDescent="0.35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x14ac:dyDescent="0.35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x14ac:dyDescent="0.35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x14ac:dyDescent="0.35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x14ac:dyDescent="0.35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x14ac:dyDescent="0.35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x14ac:dyDescent="0.35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x14ac:dyDescent="0.35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x14ac:dyDescent="0.35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x14ac:dyDescent="0.35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x14ac:dyDescent="0.35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x14ac:dyDescent="0.35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x14ac:dyDescent="0.35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5" thickBot="1" x14ac:dyDescent="0.4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" thickBot="1" x14ac:dyDescent="0.4">
      <c r="A115" s="22" t="s">
        <v>22</v>
      </c>
      <c r="B115" s="23">
        <f>SUM(B23:B114)</f>
        <v>328061.6700672328</v>
      </c>
      <c r="C115" s="23">
        <f>SUM(C23:C114)</f>
        <v>1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workbookViewId="0">
      <selection activeCell="F9" sqref="F9"/>
    </sheetView>
  </sheetViews>
  <sheetFormatPr baseColWidth="10" defaultRowHeight="14.5" x14ac:dyDescent="0.35"/>
  <cols>
    <col min="1" max="1" width="53" customWidth="1"/>
  </cols>
  <sheetData>
    <row r="3" spans="1:5" x14ac:dyDescent="0.35">
      <c r="A3" s="4" t="s">
        <v>24</v>
      </c>
      <c r="B3" s="6"/>
    </row>
    <row r="5" spans="1:5" ht="15.5" x14ac:dyDescent="0.35">
      <c r="A5" s="15" t="s">
        <v>56</v>
      </c>
      <c r="B5" s="55">
        <f>Calculs!B16*Calculs!B20</f>
        <v>134.18463594900564</v>
      </c>
    </row>
    <row r="6" spans="1:5" x14ac:dyDescent="0.35">
      <c r="A6" s="2" t="s">
        <v>25</v>
      </c>
      <c r="B6" s="26">
        <v>0.1</v>
      </c>
    </row>
    <row r="7" spans="1:5" x14ac:dyDescent="0.35">
      <c r="A7" s="57"/>
      <c r="B7" s="57"/>
    </row>
    <row r="8" spans="1:5" ht="25" customHeight="1" x14ac:dyDescent="0.35">
      <c r="A8" s="58" t="s">
        <v>58</v>
      </c>
      <c r="B8" s="61">
        <f>B5*(1-B6)</f>
        <v>120.76617235410508</v>
      </c>
      <c r="D8" s="16"/>
      <c r="E8" s="16"/>
    </row>
    <row r="9" spans="1:5" ht="25" customHeight="1" x14ac:dyDescent="0.35">
      <c r="A9" s="59" t="s">
        <v>57</v>
      </c>
      <c r="B9" s="60">
        <f>B8/'Données projet'!C9</f>
        <v>4.7027325683062726E-2</v>
      </c>
      <c r="C9" s="16"/>
    </row>
    <row r="16" spans="1:5" x14ac:dyDescent="0.35">
      <c r="A16" s="56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E339991BC0E439E74FA277D364708" ma:contentTypeVersion="16" ma:contentTypeDescription="Crée un document." ma:contentTypeScope="" ma:versionID="063d2b3cda8f19d08ccd34dff77d6cfb">
  <xsd:schema xmlns:xsd="http://www.w3.org/2001/XMLSchema" xmlns:xs="http://www.w3.org/2001/XMLSchema" xmlns:p="http://schemas.microsoft.com/office/2006/metadata/properties" xmlns:ns2="37359e3d-0f3e-4f59-b8d0-4b6449f5e5d8" xmlns:ns3="7500ff6b-43ab-48bc-9763-b63c97c0c802" targetNamespace="http://schemas.microsoft.com/office/2006/metadata/properties" ma:root="true" ma:fieldsID="5e57f484125c742f0da3ce11ef8e7c7e" ns2:_="" ns3:_="">
    <xsd:import namespace="37359e3d-0f3e-4f59-b8d0-4b6449f5e5d8"/>
    <xsd:import namespace="7500ff6b-43ab-48bc-9763-b63c97c0c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59e3d-0f3e-4f59-b8d0-4b6449f5e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9b36535f-1a10-4acd-bf11-4e68c2b2d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0ff6b-43ab-48bc-9763-b63c97c0c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54fda5-3f8a-43e3-898b-6fec9926c307}" ma:internalName="TaxCatchAll" ma:showField="CatchAllData" ma:web="7500ff6b-43ab-48bc-9763-b63c97c0c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00ff6b-43ab-48bc-9763-b63c97c0c802" xsi:nil="true"/>
    <lcf76f155ced4ddcb4097134ff3c332f xmlns="37359e3d-0f3e-4f59-b8d0-4b6449f5e5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537294-A1A1-4155-B55C-0C30C78BDF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E9A869-0A76-4551-ACEE-389AAFD0D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59e3d-0f3e-4f59-b8d0-4b6449f5e5d8"/>
    <ds:schemaRef ds:uri="7500ff6b-43ab-48bc-9763-b63c97c0c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0B92DC-2C10-4894-872E-FA65EB757280}">
  <ds:schemaRefs>
    <ds:schemaRef ds:uri="http://schemas.microsoft.com/office/2006/metadata/properties"/>
    <ds:schemaRef ds:uri="http://schemas.microsoft.com/office/infopath/2007/PartnerControls"/>
    <ds:schemaRef ds:uri="7500ff6b-43ab-48bc-9763-b63c97c0c802"/>
    <ds:schemaRef ds:uri="37359e3d-0f3e-4f59-b8d0-4b6449f5e5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Général</vt:lpstr>
      <vt:lpstr>Données projet</vt:lpstr>
      <vt:lpstr>Calculs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Goulven Kersante</cp:lastModifiedBy>
  <dcterms:created xsi:type="dcterms:W3CDTF">2022-11-27T09:06:28Z</dcterms:created>
  <dcterms:modified xsi:type="dcterms:W3CDTF">2024-06-24T11:37:25Z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0x01010021DE339991BC0E439E74FA277D364708</vt:lpwstr>
  </property>
  <property fmtid="{D5CDD505-2E9C-101B-9397-08002B2CF9AE}" pid="3" name="MediaServiceImageTags">
    <vt:lpwstr/>
  </property>
</Properties>
</file>