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J:\1- LABEL BAS CARBONE\1- PROJETS LBC\P0030 SAUVETERRE-DE-GUYENNE [CLAIRAC]\Documents LBC\"/>
    </mc:Choice>
  </mc:AlternateContent>
  <xr:revisionPtr revIDLastSave="0" documentId="13_ncr:1_{18A0652D-6904-463F-845C-18ACBEC1A269}" xr6:coauthVersionLast="47" xr6:coauthVersionMax="47" xr10:uidLastSave="{00000000-0000-0000-0000-000000000000}"/>
  <bookViews>
    <workbookView xWindow="-30828" yWindow="-24" windowWidth="30936" windowHeight="1689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1" l="1"/>
  <c r="D66" i="1" l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B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EX18" i="2"/>
  <c r="HG18" i="2"/>
  <c r="FS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EC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EA33" i="2"/>
  <c r="EV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HI43" i="2"/>
  <c r="EX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FS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HG74" i="2"/>
  <c r="FS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HG87" i="2"/>
  <c r="EX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HG113" i="2"/>
  <c r="FS113" i="2"/>
  <c r="EB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FS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X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DH164" i="2"/>
  <c r="FS164" i="2"/>
  <c r="EV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A167" i="2"/>
  <c r="EB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HH179" i="2"/>
  <c r="EV179" i="2"/>
  <c r="DF179" i="2"/>
  <c r="EA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HI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EB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FR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EB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G195" i="2" l="1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HH199" i="2"/>
  <c r="FS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X202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47" i="2" a="1"/>
  <c r="BC47" i="2" s="1"/>
  <c r="BC126" i="2" a="1"/>
  <c r="BC126" i="2" s="1"/>
  <c r="BC181" i="2" a="1"/>
  <c r="BC181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66" i="2" l="1" a="1"/>
  <c r="AH166" i="2" s="1"/>
  <c r="BC68" i="2" a="1"/>
  <c r="BC68" i="2" s="1"/>
  <c r="BC117" i="2" a="1"/>
  <c r="BC117" i="2" s="1"/>
  <c r="BC58" i="2" a="1"/>
  <c r="BC58" i="2" s="1"/>
  <c r="BC65" i="2" a="1"/>
  <c r="BC65" i="2" s="1"/>
  <c r="BC114" i="2" a="1"/>
  <c r="BC114" i="2" s="1"/>
  <c r="BC82" i="2" a="1"/>
  <c r="BC82" i="2" s="1"/>
  <c r="AH92" i="2" a="1"/>
  <c r="AH92" i="2" s="1"/>
  <c r="AH62" i="2" a="1"/>
  <c r="AH62" i="2" s="1"/>
  <c r="AH19" i="2" a="1"/>
  <c r="AH19" i="2" s="1"/>
  <c r="AH90" i="2" a="1"/>
  <c r="AH90" i="2" s="1"/>
  <c r="AH163" i="2" a="1"/>
  <c r="AH163" i="2" s="1"/>
  <c r="AH199" i="2" a="1"/>
  <c r="AH199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0" i="2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D182" i="2" l="1"/>
  <c r="CD60" i="2"/>
  <c r="CD154" i="2"/>
  <c r="CD76" i="2"/>
  <c r="CD87" i="2"/>
  <c r="CD167" i="2"/>
  <c r="CD77" i="2"/>
  <c r="CD44" i="2"/>
  <c r="CD78" i="2"/>
  <c r="CD47" i="2"/>
  <c r="CD46" i="2"/>
  <c r="CD7" i="2"/>
  <c r="CD42" i="2"/>
  <c r="CD141" i="2"/>
  <c r="CD91" i="2"/>
  <c r="CD37" i="2"/>
  <c r="CD163" i="2"/>
  <c r="CD36" i="2"/>
  <c r="CD73" i="2"/>
  <c r="CD138" i="2"/>
  <c r="CD199" i="2"/>
  <c r="CD125" i="2"/>
  <c r="CD58" i="2"/>
  <c r="CD83" i="2"/>
  <c r="CD95" i="2"/>
  <c r="CD166" i="2"/>
  <c r="CD201" i="2"/>
  <c r="CD67" i="2"/>
  <c r="CD56" i="2"/>
  <c r="CD189" i="2"/>
  <c r="CD160" i="2"/>
  <c r="CD66" i="2"/>
  <c r="CD157" i="2"/>
  <c r="CD90" i="2"/>
  <c r="CD89" i="2"/>
  <c r="CD161" i="2"/>
  <c r="CD150" i="2"/>
  <c r="CD129" i="2"/>
  <c r="CD159" i="2"/>
  <c r="CD71" i="2"/>
  <c r="CD108" i="2"/>
  <c r="CD5" i="2"/>
  <c r="CD127" i="2"/>
  <c r="CD172" i="2"/>
  <c r="CD178" i="2"/>
  <c r="CD17" i="2"/>
  <c r="CD145" i="2"/>
  <c r="CD20" i="2"/>
  <c r="CD119" i="2"/>
  <c r="CD121" i="2"/>
  <c r="CD50" i="2"/>
  <c r="CD45" i="2"/>
  <c r="CD123" i="2"/>
  <c r="CD106" i="2"/>
  <c r="CD27" i="2"/>
  <c r="CD94" i="2"/>
  <c r="CD170" i="2"/>
  <c r="CD176" i="2"/>
  <c r="CD41" i="2"/>
  <c r="CD133" i="2"/>
  <c r="CD51" i="2"/>
  <c r="CD98" i="2"/>
  <c r="CD202" i="2"/>
  <c r="CD187" i="2"/>
  <c r="CD14" i="2"/>
  <c r="CD29" i="2"/>
  <c r="CD155" i="2"/>
  <c r="CD11" i="2"/>
  <c r="CD96" i="2"/>
  <c r="CD139" i="2"/>
  <c r="CD21" i="2"/>
  <c r="CD164" i="2"/>
  <c r="CD149" i="2"/>
  <c r="CD136" i="2"/>
  <c r="CD183" i="2"/>
  <c r="CD70" i="2"/>
  <c r="CD200" i="2"/>
  <c r="CD9" i="2"/>
  <c r="CD84" i="2"/>
  <c r="CD177" i="2"/>
  <c r="CD195" i="2"/>
  <c r="CD55" i="2"/>
  <c r="CD92" i="2"/>
  <c r="CD135" i="2"/>
  <c r="CD63" i="2"/>
  <c r="CD43" i="2"/>
  <c r="CD8" i="2"/>
  <c r="CD104" i="2"/>
  <c r="CD53" i="2"/>
  <c r="CD151" i="2"/>
  <c r="CD122" i="2"/>
  <c r="CD48" i="2"/>
  <c r="CD34" i="2"/>
  <c r="CD57" i="2"/>
  <c r="CD25" i="2"/>
  <c r="CD12" i="2"/>
  <c r="CD198" i="2"/>
  <c r="CD30" i="2"/>
  <c r="CD19" i="2"/>
  <c r="CD148" i="2"/>
  <c r="CD115" i="2"/>
  <c r="CD62" i="2"/>
  <c r="CD103" i="2"/>
  <c r="CD69" i="2"/>
  <c r="CD97" i="2"/>
  <c r="CD132" i="2"/>
  <c r="CD162" i="2"/>
  <c r="CD181" i="2"/>
  <c r="CD24" i="2"/>
  <c r="CD86" i="2"/>
  <c r="CD39" i="2"/>
  <c r="CD72" i="2"/>
  <c r="CD102" i="2"/>
  <c r="CD165" i="2"/>
  <c r="CD168" i="2"/>
  <c r="CD35" i="2"/>
  <c r="CD4" i="2"/>
  <c r="CD26" i="2"/>
  <c r="CD173" i="2"/>
  <c r="CD52" i="2"/>
  <c r="CD128" i="2"/>
  <c r="CD110" i="2"/>
  <c r="CD13" i="2"/>
  <c r="CD109" i="2"/>
  <c r="CD59" i="2"/>
  <c r="CD99" i="2"/>
  <c r="CD184" i="2"/>
  <c r="CD193" i="2"/>
  <c r="CD28" i="2"/>
  <c r="CD85" i="2"/>
  <c r="CD152" i="2"/>
  <c r="CD118" i="2"/>
  <c r="CD68" i="2"/>
  <c r="CD158" i="2"/>
  <c r="CD147" i="2"/>
  <c r="CD196" i="2"/>
  <c r="CD61" i="2"/>
  <c r="CD175" i="2"/>
  <c r="CD140" i="2"/>
  <c r="CD79" i="2"/>
  <c r="CD144" i="2"/>
  <c r="CD105" i="2"/>
  <c r="CD191" i="2"/>
  <c r="CD203" i="2"/>
  <c r="CD101" i="2"/>
  <c r="CD188" i="2"/>
  <c r="CD3" i="2"/>
  <c r="C9" i="4" s="1"/>
  <c r="E9" i="4" s="1"/>
  <c r="F9" i="4" s="1"/>
  <c r="G9" i="4" s="1"/>
  <c r="L9" i="4" s="1"/>
  <c r="CD80" i="2"/>
  <c r="CD23" i="2"/>
  <c r="CD16" i="2"/>
  <c r="CD190" i="2"/>
  <c r="CD117" i="2"/>
  <c r="CD10" i="2"/>
  <c r="CD197" i="2"/>
  <c r="CD134" i="2"/>
  <c r="CD156" i="2"/>
  <c r="CD131" i="2"/>
  <c r="CD33" i="2"/>
  <c r="CD186" i="2"/>
  <c r="CD124" i="2"/>
  <c r="CD126" i="2"/>
  <c r="CD40" i="2"/>
  <c r="CD143" i="2"/>
  <c r="CD153" i="2"/>
  <c r="CD88" i="2"/>
  <c r="CD142" i="2"/>
  <c r="CD192" i="2"/>
  <c r="CD194" i="2"/>
  <c r="CD74" i="2"/>
  <c r="CD75" i="2"/>
  <c r="CD54" i="2"/>
  <c r="CD22" i="2"/>
  <c r="CD81" i="2"/>
  <c r="CD32" i="2"/>
  <c r="CD146" i="2"/>
  <c r="CD116" i="2"/>
  <c r="CD114" i="2"/>
  <c r="CD31" i="2"/>
  <c r="CD64" i="2"/>
  <c r="CD82" i="2"/>
  <c r="CD113" i="2"/>
  <c r="CD111" i="2"/>
  <c r="CD169" i="2"/>
  <c r="CD179" i="2"/>
  <c r="CD65" i="2"/>
  <c r="CD107" i="2"/>
  <c r="CD185" i="2"/>
  <c r="CD180" i="2"/>
  <c r="CD38" i="2"/>
  <c r="CD174" i="2"/>
  <c r="CD120" i="2"/>
  <c r="CD93" i="2"/>
  <c r="CD112" i="2"/>
  <c r="CD171" i="2"/>
  <c r="CD130" i="2"/>
  <c r="CD49" i="2"/>
  <c r="CD137" i="2"/>
  <c r="CD15" i="2"/>
  <c r="CD6" i="2"/>
  <c r="CD18" i="2"/>
  <c r="CD100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70" i="2" l="1"/>
  <c r="BI20" i="2"/>
  <c r="BI91" i="2"/>
  <c r="BI188" i="2"/>
  <c r="BI126" i="2"/>
  <c r="BI45" i="2"/>
  <c r="BI120" i="2"/>
  <c r="BI77" i="2"/>
  <c r="BI60" i="2"/>
  <c r="BI84" i="2"/>
  <c r="BI125" i="2"/>
  <c r="BI134" i="2"/>
  <c r="BI99" i="2"/>
  <c r="BI58" i="2"/>
  <c r="BI116" i="2"/>
  <c r="BI57" i="2"/>
  <c r="BI22" i="2"/>
  <c r="BI176" i="2"/>
  <c r="BI68" i="2"/>
  <c r="BI154" i="2"/>
  <c r="BI7" i="2"/>
  <c r="BI129" i="2"/>
  <c r="BI164" i="2"/>
  <c r="BI144" i="2"/>
  <c r="BI111" i="2"/>
  <c r="BI49" i="2"/>
  <c r="BI107" i="2"/>
  <c r="BI185" i="2"/>
  <c r="BI44" i="2"/>
  <c r="BI23" i="2"/>
  <c r="BI61" i="2"/>
  <c r="BI138" i="2"/>
  <c r="BI187" i="2"/>
  <c r="BI146" i="2"/>
  <c r="BI168" i="2"/>
  <c r="BI65" i="2"/>
  <c r="BI89" i="2"/>
  <c r="BI145" i="2"/>
  <c r="BI48" i="2"/>
  <c r="BI11" i="2"/>
  <c r="BI180" i="2"/>
  <c r="BI196" i="2"/>
  <c r="BI178" i="2"/>
  <c r="BI118" i="2"/>
  <c r="BI121" i="2"/>
  <c r="BI186" i="2"/>
  <c r="BI31" i="2"/>
  <c r="BI92" i="2"/>
  <c r="BI25" i="2"/>
  <c r="BI47" i="2"/>
  <c r="BI139" i="2"/>
  <c r="BI181" i="2"/>
  <c r="BI16" i="2"/>
  <c r="BI127" i="2"/>
  <c r="BI199" i="2"/>
  <c r="BI64" i="2"/>
  <c r="BI18" i="2"/>
  <c r="BI67" i="2"/>
  <c r="BI21" i="2"/>
  <c r="BI34" i="2"/>
  <c r="BI184" i="2"/>
  <c r="BI56" i="2"/>
  <c r="BI50" i="2"/>
  <c r="BI192" i="2"/>
  <c r="BI70" i="2"/>
  <c r="BI72" i="2"/>
  <c r="BI167" i="2"/>
  <c r="BI106" i="2"/>
  <c r="BI171" i="2"/>
  <c r="BI100" i="2"/>
  <c r="BI76" i="2"/>
  <c r="BI59" i="2"/>
  <c r="BI39" i="2"/>
  <c r="BI28" i="2"/>
  <c r="BI155" i="2"/>
  <c r="BI81" i="2"/>
  <c r="BI104" i="2"/>
  <c r="BI142" i="2"/>
  <c r="BI166" i="2"/>
  <c r="BI148" i="2"/>
  <c r="BI14" i="2"/>
  <c r="BI53" i="2"/>
  <c r="BI51" i="2"/>
  <c r="BI195" i="2"/>
  <c r="BI115" i="2"/>
  <c r="BI66" i="2"/>
  <c r="BI157" i="2"/>
  <c r="BI112" i="2"/>
  <c r="BI32" i="2"/>
  <c r="BI29" i="2"/>
  <c r="BI6" i="2"/>
  <c r="BI55" i="2"/>
  <c r="BI15" i="2"/>
  <c r="BI63" i="2"/>
  <c r="BI198" i="2"/>
  <c r="BI117" i="2"/>
  <c r="BI203" i="2"/>
  <c r="BI37" i="2"/>
  <c r="BI41" i="2"/>
  <c r="BI42" i="2"/>
  <c r="BI94" i="2"/>
  <c r="BI110" i="2"/>
  <c r="BI9" i="2"/>
  <c r="BI5" i="2"/>
  <c r="BI24" i="2"/>
  <c r="BI197" i="2"/>
  <c r="BI101" i="2"/>
  <c r="BI174" i="2"/>
  <c r="BI87" i="2"/>
  <c r="BI161" i="2"/>
  <c r="BI190" i="2"/>
  <c r="BI95" i="2"/>
  <c r="BI141" i="2"/>
  <c r="BI200" i="2"/>
  <c r="BI98" i="2"/>
  <c r="BI128" i="2"/>
  <c r="BI169" i="2"/>
  <c r="BI12" i="2"/>
  <c r="BI162" i="2"/>
  <c r="BI147" i="2"/>
  <c r="BI36" i="2"/>
  <c r="BI93" i="2"/>
  <c r="BI83" i="2"/>
  <c r="BI88" i="2"/>
  <c r="BI90" i="2"/>
  <c r="BI3" i="2"/>
  <c r="C8" i="4" s="1"/>
  <c r="E8" i="4" s="1"/>
  <c r="F8" i="4" s="1"/>
  <c r="G8" i="4" s="1"/>
  <c r="L8" i="4" s="1"/>
  <c r="BI75" i="2"/>
  <c r="BI189" i="2"/>
  <c r="BI105" i="2"/>
  <c r="BI74" i="2"/>
  <c r="BI109" i="2"/>
  <c r="BI163" i="2"/>
  <c r="BI96" i="2"/>
  <c r="BI135" i="2"/>
  <c r="BI149" i="2"/>
  <c r="BI173" i="2"/>
  <c r="BI179" i="2"/>
  <c r="BI159" i="2"/>
  <c r="BI133" i="2"/>
  <c r="BI52" i="2"/>
  <c r="BI73" i="2"/>
  <c r="BI191" i="2"/>
  <c r="BI4" i="2"/>
  <c r="BI103" i="2"/>
  <c r="BI177" i="2"/>
  <c r="BI71" i="2"/>
  <c r="BI79" i="2"/>
  <c r="BI143" i="2"/>
  <c r="BI172" i="2"/>
  <c r="BI85" i="2"/>
  <c r="BI153" i="2"/>
  <c r="BI13" i="2"/>
  <c r="BI182" i="2"/>
  <c r="BI152" i="2"/>
  <c r="BI202" i="2"/>
  <c r="BI69" i="2"/>
  <c r="BI86" i="2"/>
  <c r="BI114" i="2"/>
  <c r="BI123" i="2"/>
  <c r="BI158" i="2"/>
  <c r="BI131" i="2"/>
  <c r="BI80" i="2"/>
  <c r="BI102" i="2"/>
  <c r="BI183" i="2"/>
  <c r="BI156" i="2"/>
  <c r="BI194" i="2"/>
  <c r="BI26" i="2"/>
  <c r="BI27" i="2"/>
  <c r="BI137" i="2"/>
  <c r="BI160" i="2"/>
  <c r="BI130" i="2"/>
  <c r="BI193" i="2"/>
  <c r="BI136" i="2"/>
  <c r="BI175" i="2"/>
  <c r="BI150" i="2"/>
  <c r="BI140" i="2"/>
  <c r="BI124" i="2"/>
  <c r="BI108" i="2"/>
  <c r="BI122" i="2"/>
  <c r="BI54" i="2"/>
  <c r="BI43" i="2"/>
  <c r="BI113" i="2"/>
  <c r="BI40" i="2"/>
  <c r="BI17" i="2"/>
  <c r="BI132" i="2"/>
  <c r="BI38" i="2"/>
  <c r="BI19" i="2"/>
  <c r="BI97" i="2"/>
  <c r="BI8" i="2"/>
  <c r="BI151" i="2"/>
  <c r="BI119" i="2"/>
  <c r="BI46" i="2"/>
  <c r="BI30" i="2"/>
  <c r="BI82" i="2"/>
  <c r="BI33" i="2"/>
  <c r="BI62" i="2"/>
  <c r="BI10" i="2"/>
  <c r="BI201" i="2"/>
  <c r="BI78" i="2"/>
  <c r="BI165" i="2"/>
  <c r="BI35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<sst xmlns="http://schemas.openxmlformats.org/spreadsheetml/2006/main" count="1171" uniqueCount="324">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</sst>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2.1678131716944233</c:v>
                </c:pt>
                <c:pt idx="2">
                  <c:v>3.5431500243981913</c:v>
                </c:pt>
                <c:pt idx="3">
                  <c:v>5.7953892832721081</c:v>
                </c:pt>
                <c:pt idx="4">
                  <c:v>9.4862258144470459</c:v>
                </c:pt>
                <c:pt idx="5">
                  <c:v>15.538682546202004</c:v>
                </c:pt>
                <c:pt idx="6">
                  <c:v>27.631449712834435</c:v>
                </c:pt>
                <c:pt idx="7">
                  <c:v>39.57144522625908</c:v>
                </c:pt>
                <c:pt idx="8">
                  <c:v>51.412660945630584</c:v>
                </c:pt>
                <c:pt idx="9">
                  <c:v>63.181363362790329</c:v>
                </c:pt>
                <c:pt idx="10">
                  <c:v>74.893062993520473</c:v>
                </c:pt>
                <c:pt idx="11">
                  <c:v>93.752499892955015</c:v>
                </c:pt>
                <c:pt idx="12">
                  <c:v>112.51689001238564</c:v>
                </c:pt>
                <c:pt idx="13">
                  <c:v>131.20438415717538</c:v>
                </c:pt>
                <c:pt idx="14">
                  <c:v>149.82750311610323</c:v>
                </c:pt>
                <c:pt idx="15">
                  <c:v>168.39538613670894</c:v>
                </c:pt>
                <c:pt idx="16">
                  <c:v>192.13220578608482</c:v>
                </c:pt>
                <c:pt idx="17">
                  <c:v>215.80073494968897</c:v>
                </c:pt>
                <c:pt idx="18">
                  <c:v>239.40951894940147</c:v>
                </c:pt>
                <c:pt idx="19">
                  <c:v>262.96527740761485</c:v>
                </c:pt>
                <c:pt idx="20">
                  <c:v>286.47342663122544</c:v>
                </c:pt>
                <c:pt idx="21">
                  <c:v>312.59393015364213</c:v>
                </c:pt>
                <c:pt idx="22">
                  <c:v>338.66602643411824</c:v>
                </c:pt>
                <c:pt idx="23">
                  <c:v>364.69396301288299</c:v>
                </c:pt>
                <c:pt idx="24">
                  <c:v>390.68133182046586</c:v>
                </c:pt>
                <c:pt idx="25">
                  <c:v>416.63120815746657</c:v>
                </c:pt>
                <c:pt idx="26">
                  <c:v>9.2427828175423786E-13</c:v>
                </c:pt>
                <c:pt idx="27">
                  <c:v>9.2427828175423786E-13</c:v>
                </c:pt>
                <c:pt idx="28">
                  <c:v>9.2427828175423786E-13</c:v>
                </c:pt>
                <c:pt idx="29">
                  <c:v>9.2427828175423786E-13</c:v>
                </c:pt>
                <c:pt idx="30">
                  <c:v>9.2427828175423786E-13</c:v>
                </c:pt>
                <c:pt idx="31">
                  <c:v>9.2427828175423786E-13</c:v>
                </c:pt>
                <c:pt idx="32">
                  <c:v>9.2427828175423786E-13</c:v>
                </c:pt>
                <c:pt idx="33">
                  <c:v>9.2427828175423786E-13</c:v>
                </c:pt>
                <c:pt idx="34">
                  <c:v>9.2427828175423786E-13</c:v>
                </c:pt>
                <c:pt idx="35">
                  <c:v>9.2427828175423786E-13</c:v>
                </c:pt>
                <c:pt idx="36">
                  <c:v>9.2427828175423786E-13</c:v>
                </c:pt>
                <c:pt idx="37">
                  <c:v>9.2427828175423786E-13</c:v>
                </c:pt>
                <c:pt idx="38">
                  <c:v>9.2427828175423786E-13</c:v>
                </c:pt>
                <c:pt idx="39">
                  <c:v>9.2427828175423786E-13</c:v>
                </c:pt>
                <c:pt idx="40">
                  <c:v>9.2427828175423786E-13</c:v>
                </c:pt>
                <c:pt idx="41">
                  <c:v>9.2427828175423786E-13</c:v>
                </c:pt>
                <c:pt idx="42">
                  <c:v>9.2427828175423786E-13</c:v>
                </c:pt>
                <c:pt idx="43">
                  <c:v>9.2427828175423786E-13</c:v>
                </c:pt>
                <c:pt idx="44">
                  <c:v>9.2427828175423786E-13</c:v>
                </c:pt>
                <c:pt idx="45">
                  <c:v>9.2427828175423786E-13</c:v>
                </c:pt>
                <c:pt idx="46">
                  <c:v>9.2427828175423786E-13</c:v>
                </c:pt>
                <c:pt idx="47">
                  <c:v>9.2427828175423786E-13</c:v>
                </c:pt>
                <c:pt idx="48">
                  <c:v>9.2427828175423786E-13</c:v>
                </c:pt>
                <c:pt idx="49">
                  <c:v>9.2427828175423786E-13</c:v>
                </c:pt>
                <c:pt idx="50">
                  <c:v>9.2427828175423786E-13</c:v>
                </c:pt>
                <c:pt idx="51">
                  <c:v>9.2427828175423786E-13</c:v>
                </c:pt>
                <c:pt idx="52">
                  <c:v>9.2427828175423786E-13</c:v>
                </c:pt>
                <c:pt idx="53">
                  <c:v>9.2427828175423786E-13</c:v>
                </c:pt>
                <c:pt idx="54">
                  <c:v>9.2427828175423786E-13</c:v>
                </c:pt>
                <c:pt idx="55">
                  <c:v>9.2427828175423786E-13</c:v>
                </c:pt>
                <c:pt idx="56">
                  <c:v>9.2427828175423786E-13</c:v>
                </c:pt>
                <c:pt idx="57">
                  <c:v>9.2427828175423786E-13</c:v>
                </c:pt>
                <c:pt idx="58">
                  <c:v>9.2427828175423786E-13</c:v>
                </c:pt>
                <c:pt idx="59">
                  <c:v>9.2427828175423786E-13</c:v>
                </c:pt>
                <c:pt idx="60">
                  <c:v>9.2427828175423786E-13</c:v>
                </c:pt>
                <c:pt idx="61">
                  <c:v>9.2427828175423786E-13</c:v>
                </c:pt>
                <c:pt idx="62">
                  <c:v>9.2427828175423786E-13</c:v>
                </c:pt>
                <c:pt idx="63">
                  <c:v>9.2427828175423786E-13</c:v>
                </c:pt>
                <c:pt idx="64">
                  <c:v>9.2427828175423786E-13</c:v>
                </c:pt>
                <c:pt idx="65">
                  <c:v>9.2427828175423786E-13</c:v>
                </c:pt>
                <c:pt idx="66">
                  <c:v>9.2427828175423786E-13</c:v>
                </c:pt>
                <c:pt idx="67">
                  <c:v>9.2427828175423786E-13</c:v>
                </c:pt>
                <c:pt idx="68">
                  <c:v>9.2427828175423786E-13</c:v>
                </c:pt>
                <c:pt idx="69">
                  <c:v>9.2427828175423786E-13</c:v>
                </c:pt>
                <c:pt idx="70">
                  <c:v>9.2427828175423786E-13</c:v>
                </c:pt>
                <c:pt idx="71">
                  <c:v>9.2427828175423786E-13</c:v>
                </c:pt>
                <c:pt idx="72">
                  <c:v>9.2427828175423786E-13</c:v>
                </c:pt>
                <c:pt idx="73">
                  <c:v>9.2427828175423786E-13</c:v>
                </c:pt>
                <c:pt idx="74">
                  <c:v>9.2427828175423786E-13</c:v>
                </c:pt>
                <c:pt idx="75">
                  <c:v>9.2427828175423786E-13</c:v>
                </c:pt>
                <c:pt idx="76">
                  <c:v>9.2427828175423786E-13</c:v>
                </c:pt>
                <c:pt idx="77">
                  <c:v>9.2427828175423786E-13</c:v>
                </c:pt>
                <c:pt idx="78">
                  <c:v>9.2427828175423786E-13</c:v>
                </c:pt>
                <c:pt idx="79">
                  <c:v>9.2427828175423786E-13</c:v>
                </c:pt>
                <c:pt idx="80">
                  <c:v>9.2427828175423786E-13</c:v>
                </c:pt>
                <c:pt idx="81">
                  <c:v>9.2427828175423786E-13</c:v>
                </c:pt>
                <c:pt idx="82">
                  <c:v>9.2427828175423786E-13</c:v>
                </c:pt>
                <c:pt idx="83">
                  <c:v>9.2427828175423786E-13</c:v>
                </c:pt>
                <c:pt idx="84">
                  <c:v>9.2427828175423786E-13</c:v>
                </c:pt>
                <c:pt idx="85">
                  <c:v>9.2427828175423786E-13</c:v>
                </c:pt>
                <c:pt idx="86">
                  <c:v>9.2427828175423786E-13</c:v>
                </c:pt>
                <c:pt idx="87">
                  <c:v>9.2427828175423786E-13</c:v>
                </c:pt>
                <c:pt idx="88">
                  <c:v>9.2427828175423786E-13</c:v>
                </c:pt>
                <c:pt idx="89">
                  <c:v>9.2427828175423786E-13</c:v>
                </c:pt>
                <c:pt idx="90">
                  <c:v>9.2427828175423786E-13</c:v>
                </c:pt>
                <c:pt idx="91">
                  <c:v>9.2427828175423786E-13</c:v>
                </c:pt>
                <c:pt idx="92">
                  <c:v>9.2427828175423786E-13</c:v>
                </c:pt>
                <c:pt idx="93">
                  <c:v>9.2427828175423786E-13</c:v>
                </c:pt>
                <c:pt idx="94">
                  <c:v>9.2427828175423786E-13</c:v>
                </c:pt>
                <c:pt idx="95">
                  <c:v>9.2427828175423786E-13</c:v>
                </c:pt>
                <c:pt idx="96">
                  <c:v>9.2427828175423786E-13</c:v>
                </c:pt>
                <c:pt idx="97">
                  <c:v>9.2427828175423786E-13</c:v>
                </c:pt>
                <c:pt idx="98">
                  <c:v>9.2427828175423786E-13</c:v>
                </c:pt>
                <c:pt idx="99">
                  <c:v>9.2427828175423786E-13</c:v>
                </c:pt>
                <c:pt idx="100">
                  <c:v>9.2427828175423786E-13</c:v>
                </c:pt>
                <c:pt idx="101">
                  <c:v>9.2427828175423786E-13</c:v>
                </c:pt>
                <c:pt idx="102">
                  <c:v>9.2427828175423786E-13</c:v>
                </c:pt>
                <c:pt idx="103">
                  <c:v>9.2427828175423786E-13</c:v>
                </c:pt>
                <c:pt idx="104">
                  <c:v>9.2427828175423786E-13</c:v>
                </c:pt>
                <c:pt idx="105">
                  <c:v>9.2427828175423786E-13</c:v>
                </c:pt>
                <c:pt idx="106">
                  <c:v>9.2427828175423786E-13</c:v>
                </c:pt>
                <c:pt idx="107">
                  <c:v>9.2427828175423786E-13</c:v>
                </c:pt>
                <c:pt idx="108">
                  <c:v>9.2427828175423786E-13</c:v>
                </c:pt>
                <c:pt idx="109">
                  <c:v>9.2427828175423786E-13</c:v>
                </c:pt>
                <c:pt idx="110">
                  <c:v>9.2427828175423786E-13</c:v>
                </c:pt>
                <c:pt idx="111">
                  <c:v>9.2427828175423786E-13</c:v>
                </c:pt>
                <c:pt idx="112">
                  <c:v>9.2427828175423786E-13</c:v>
                </c:pt>
                <c:pt idx="113">
                  <c:v>9.2427828175423786E-13</c:v>
                </c:pt>
                <c:pt idx="114">
                  <c:v>9.2427828175423786E-13</c:v>
                </c:pt>
                <c:pt idx="115">
                  <c:v>9.2427828175423786E-13</c:v>
                </c:pt>
                <c:pt idx="116">
                  <c:v>9.2427828175423786E-13</c:v>
                </c:pt>
                <c:pt idx="117">
                  <c:v>9.2427828175423786E-13</c:v>
                </c:pt>
                <c:pt idx="118">
                  <c:v>9.2427828175423786E-13</c:v>
                </c:pt>
                <c:pt idx="119">
                  <c:v>9.2427828175423786E-13</c:v>
                </c:pt>
                <c:pt idx="120">
                  <c:v>9.2427828175423786E-13</c:v>
                </c:pt>
                <c:pt idx="121">
                  <c:v>9.2427828175423786E-13</c:v>
                </c:pt>
                <c:pt idx="122">
                  <c:v>9.2427828175423786E-13</c:v>
                </c:pt>
                <c:pt idx="123">
                  <c:v>9.2427828175423786E-13</c:v>
                </c:pt>
                <c:pt idx="124">
                  <c:v>9.2427828175423786E-13</c:v>
                </c:pt>
                <c:pt idx="125">
                  <c:v>9.2427828175423786E-13</c:v>
                </c:pt>
                <c:pt idx="126">
                  <c:v>9.2427828175423786E-13</c:v>
                </c:pt>
                <c:pt idx="127">
                  <c:v>9.2427828175423786E-13</c:v>
                </c:pt>
                <c:pt idx="128">
                  <c:v>9.2427828175423786E-13</c:v>
                </c:pt>
                <c:pt idx="129">
                  <c:v>9.2427828175423786E-13</c:v>
                </c:pt>
                <c:pt idx="130">
                  <c:v>9.2427828175423786E-13</c:v>
                </c:pt>
                <c:pt idx="131">
                  <c:v>9.2427828175423786E-13</c:v>
                </c:pt>
                <c:pt idx="132">
                  <c:v>9.2427828175423786E-13</c:v>
                </c:pt>
                <c:pt idx="133">
                  <c:v>9.2427828175423786E-13</c:v>
                </c:pt>
                <c:pt idx="134">
                  <c:v>9.2427828175423786E-13</c:v>
                </c:pt>
                <c:pt idx="135">
                  <c:v>9.2427828175423786E-13</c:v>
                </c:pt>
                <c:pt idx="136">
                  <c:v>9.2427828175423786E-13</c:v>
                </c:pt>
                <c:pt idx="137">
                  <c:v>9.2427828175423786E-13</c:v>
                </c:pt>
                <c:pt idx="138">
                  <c:v>9.2427828175423786E-13</c:v>
                </c:pt>
                <c:pt idx="139">
                  <c:v>9.2427828175423786E-13</c:v>
                </c:pt>
                <c:pt idx="140">
                  <c:v>9.2427828175423786E-13</c:v>
                </c:pt>
                <c:pt idx="141">
                  <c:v>9.2427828175423786E-13</c:v>
                </c:pt>
                <c:pt idx="142">
                  <c:v>9.2427828175423786E-13</c:v>
                </c:pt>
                <c:pt idx="143">
                  <c:v>9.2427828175423786E-13</c:v>
                </c:pt>
                <c:pt idx="144">
                  <c:v>9.2427828175423786E-13</c:v>
                </c:pt>
                <c:pt idx="145">
                  <c:v>9.2427828175423786E-13</c:v>
                </c:pt>
                <c:pt idx="146">
                  <c:v>9.2427828175423786E-13</c:v>
                </c:pt>
                <c:pt idx="147">
                  <c:v>9.2427828175423786E-13</c:v>
                </c:pt>
                <c:pt idx="148">
                  <c:v>9.2427828175423786E-13</c:v>
                </c:pt>
                <c:pt idx="149">
                  <c:v>9.2427828175423786E-13</c:v>
                </c:pt>
                <c:pt idx="150">
                  <c:v>9.2427828175423786E-13</c:v>
                </c:pt>
                <c:pt idx="151">
                  <c:v>9.2427828175423786E-13</c:v>
                </c:pt>
                <c:pt idx="152">
                  <c:v>9.2427828175423786E-13</c:v>
                </c:pt>
                <c:pt idx="153">
                  <c:v>9.2427828175423786E-13</c:v>
                </c:pt>
                <c:pt idx="154">
                  <c:v>9.2427828175423786E-13</c:v>
                </c:pt>
                <c:pt idx="155">
                  <c:v>9.2427828175423786E-13</c:v>
                </c:pt>
                <c:pt idx="156">
                  <c:v>9.2427828175423786E-13</c:v>
                </c:pt>
                <c:pt idx="157">
                  <c:v>9.2427828175423786E-13</c:v>
                </c:pt>
                <c:pt idx="158">
                  <c:v>9.2427828175423786E-13</c:v>
                </c:pt>
                <c:pt idx="159">
                  <c:v>9.2427828175423786E-13</c:v>
                </c:pt>
                <c:pt idx="160">
                  <c:v>9.2427828175423786E-13</c:v>
                </c:pt>
                <c:pt idx="161">
                  <c:v>9.2427828175423786E-13</c:v>
                </c:pt>
                <c:pt idx="162">
                  <c:v>9.2427828175423786E-13</c:v>
                </c:pt>
                <c:pt idx="163">
                  <c:v>9.2427828175423786E-13</c:v>
                </c:pt>
                <c:pt idx="164">
                  <c:v>9.2427828175423786E-13</c:v>
                </c:pt>
                <c:pt idx="165">
                  <c:v>9.2427828175423786E-13</c:v>
                </c:pt>
                <c:pt idx="166">
                  <c:v>9.2427828175423786E-13</c:v>
                </c:pt>
                <c:pt idx="167">
                  <c:v>9.2427828175423786E-13</c:v>
                </c:pt>
                <c:pt idx="168">
                  <c:v>9.2427828175423786E-13</c:v>
                </c:pt>
                <c:pt idx="169">
                  <c:v>9.2427828175423786E-13</c:v>
                </c:pt>
                <c:pt idx="170">
                  <c:v>9.2427828175423786E-13</c:v>
                </c:pt>
                <c:pt idx="171">
                  <c:v>9.2427828175423786E-13</c:v>
                </c:pt>
                <c:pt idx="172">
                  <c:v>9.2427828175423786E-13</c:v>
                </c:pt>
                <c:pt idx="173">
                  <c:v>9.2427828175423786E-13</c:v>
                </c:pt>
                <c:pt idx="174">
                  <c:v>9.2427828175423786E-13</c:v>
                </c:pt>
                <c:pt idx="175">
                  <c:v>9.2427828175423786E-13</c:v>
                </c:pt>
                <c:pt idx="176">
                  <c:v>9.2427828175423786E-13</c:v>
                </c:pt>
                <c:pt idx="177">
                  <c:v>9.2427828175423786E-13</c:v>
                </c:pt>
                <c:pt idx="178">
                  <c:v>9.2427828175423786E-13</c:v>
                </c:pt>
                <c:pt idx="179">
                  <c:v>9.2427828175423786E-13</c:v>
                </c:pt>
                <c:pt idx="180">
                  <c:v>9.2427828175423786E-13</c:v>
                </c:pt>
                <c:pt idx="181">
                  <c:v>9.2427828175423786E-13</c:v>
                </c:pt>
                <c:pt idx="182">
                  <c:v>9.2427828175423786E-13</c:v>
                </c:pt>
                <c:pt idx="183">
                  <c:v>9.2427828175423786E-13</c:v>
                </c:pt>
                <c:pt idx="184">
                  <c:v>9.2427828175423786E-13</c:v>
                </c:pt>
                <c:pt idx="185">
                  <c:v>9.2427828175423786E-13</c:v>
                </c:pt>
                <c:pt idx="186">
                  <c:v>9.2427828175423786E-13</c:v>
                </c:pt>
                <c:pt idx="187">
                  <c:v>9.2427828175423786E-13</c:v>
                </c:pt>
                <c:pt idx="188">
                  <c:v>9.2427828175423786E-13</c:v>
                </c:pt>
                <c:pt idx="189">
                  <c:v>9.2427828175423786E-13</c:v>
                </c:pt>
                <c:pt idx="190">
                  <c:v>9.2427828175423786E-13</c:v>
                </c:pt>
                <c:pt idx="191">
                  <c:v>9.2427828175423786E-13</c:v>
                </c:pt>
                <c:pt idx="192">
                  <c:v>9.2427828175423786E-13</c:v>
                </c:pt>
                <c:pt idx="193">
                  <c:v>9.2427828175423786E-13</c:v>
                </c:pt>
                <c:pt idx="194">
                  <c:v>9.2427828175423786E-13</c:v>
                </c:pt>
                <c:pt idx="195">
                  <c:v>9.2427828175423786E-13</c:v>
                </c:pt>
                <c:pt idx="196">
                  <c:v>9.2427828175423786E-13</c:v>
                </c:pt>
                <c:pt idx="197">
                  <c:v>9.2427828175423786E-13</c:v>
                </c:pt>
                <c:pt idx="198">
                  <c:v>9.2427828175423786E-13</c:v>
                </c:pt>
                <c:pt idx="199">
                  <c:v>9.2427828175423786E-13</c:v>
                </c:pt>
                <c:pt idx="200">
                  <c:v>9.2427828175423786E-13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2.1361075287845965</c:v>
                </c:pt>
                <c:pt idx="2">
                  <c:v>3.4198849465153778</c:v>
                </c:pt>
                <c:pt idx="3">
                  <c:v>5.4789708769372618</c:v>
                </c:pt>
                <c:pt idx="4">
                  <c:v>8.783729151850256</c:v>
                </c:pt>
                <c:pt idx="5">
                  <c:v>14.091084730157268</c:v>
                </c:pt>
                <c:pt idx="6">
                  <c:v>25.396514695129444</c:v>
                </c:pt>
                <c:pt idx="7">
                  <c:v>36.555336357845952</c:v>
                </c:pt>
                <c:pt idx="8">
                  <c:v>47.62002689396963</c:v>
                </c:pt>
                <c:pt idx="9">
                  <c:v>58.615849855855224</c:v>
                </c:pt>
                <c:pt idx="10">
                  <c:v>69.557644909650847</c:v>
                </c:pt>
                <c:pt idx="11">
                  <c:v>87.255194471904915</c:v>
                </c:pt>
                <c:pt idx="12">
                  <c:v>104.86218089343946</c:v>
                </c:pt>
                <c:pt idx="13">
                  <c:v>122.39602075637988</c:v>
                </c:pt>
                <c:pt idx="14">
                  <c:v>139.86869563795369</c:v>
                </c:pt>
                <c:pt idx="15">
                  <c:v>157.28893422238079</c:v>
                </c:pt>
                <c:pt idx="16">
                  <c:v>179.36638447216197</c:v>
                </c:pt>
                <c:pt idx="17">
                  <c:v>201.38012610310645</c:v>
                </c:pt>
                <c:pt idx="18">
                  <c:v>223.33810590135025</c:v>
                </c:pt>
                <c:pt idx="19">
                  <c:v>245.2465776725694</c:v>
                </c:pt>
                <c:pt idx="20">
                  <c:v>267.11058539278758</c:v>
                </c:pt>
                <c:pt idx="21">
                  <c:v>291.01806598415931</c:v>
                </c:pt>
                <c:pt idx="22">
                  <c:v>314.88167852313063</c:v>
                </c:pt>
                <c:pt idx="23">
                  <c:v>338.70521299854369</c:v>
                </c:pt>
                <c:pt idx="24">
                  <c:v>362.49188278496086</c:v>
                </c:pt>
                <c:pt idx="25">
                  <c:v>386.24444524218325</c:v>
                </c:pt>
                <c:pt idx="26">
                  <c:v>1.7224293273350452E-12</c:v>
                </c:pt>
                <c:pt idx="27">
                  <c:v>1.7224293273350452E-12</c:v>
                </c:pt>
                <c:pt idx="28">
                  <c:v>1.7224293273350452E-12</c:v>
                </c:pt>
                <c:pt idx="29">
                  <c:v>1.7224293273350452E-12</c:v>
                </c:pt>
                <c:pt idx="30">
                  <c:v>1.7224293273350452E-12</c:v>
                </c:pt>
                <c:pt idx="31">
                  <c:v>1.7224293273350452E-12</c:v>
                </c:pt>
                <c:pt idx="32">
                  <c:v>1.7224293273350452E-12</c:v>
                </c:pt>
                <c:pt idx="33">
                  <c:v>1.7224293273350452E-12</c:v>
                </c:pt>
                <c:pt idx="34">
                  <c:v>1.7224293273350452E-12</c:v>
                </c:pt>
                <c:pt idx="35">
                  <c:v>1.7224293273350452E-12</c:v>
                </c:pt>
                <c:pt idx="36">
                  <c:v>1.7224293273350452E-12</c:v>
                </c:pt>
                <c:pt idx="37">
                  <c:v>1.7224293273350452E-12</c:v>
                </c:pt>
                <c:pt idx="38">
                  <c:v>1.7224293273350452E-12</c:v>
                </c:pt>
                <c:pt idx="39">
                  <c:v>1.7224293273350452E-12</c:v>
                </c:pt>
                <c:pt idx="40">
                  <c:v>1.7224293273350452E-12</c:v>
                </c:pt>
                <c:pt idx="41">
                  <c:v>1.7224293273350452E-12</c:v>
                </c:pt>
                <c:pt idx="42">
                  <c:v>1.7224293273350452E-12</c:v>
                </c:pt>
                <c:pt idx="43">
                  <c:v>1.7224293273350452E-12</c:v>
                </c:pt>
                <c:pt idx="44">
                  <c:v>1.7224293273350452E-12</c:v>
                </c:pt>
                <c:pt idx="45">
                  <c:v>1.7224293273350452E-12</c:v>
                </c:pt>
                <c:pt idx="46">
                  <c:v>1.7224293273350452E-12</c:v>
                </c:pt>
                <c:pt idx="47">
                  <c:v>1.7224293273350452E-12</c:v>
                </c:pt>
                <c:pt idx="48">
                  <c:v>1.7224293273350452E-12</c:v>
                </c:pt>
                <c:pt idx="49">
                  <c:v>1.7224293273350452E-12</c:v>
                </c:pt>
                <c:pt idx="50">
                  <c:v>1.7224293273350452E-12</c:v>
                </c:pt>
                <c:pt idx="51">
                  <c:v>1.7224293273350452E-12</c:v>
                </c:pt>
                <c:pt idx="52">
                  <c:v>1.7224293273350452E-12</c:v>
                </c:pt>
                <c:pt idx="53">
                  <c:v>1.7224293273350452E-12</c:v>
                </c:pt>
                <c:pt idx="54">
                  <c:v>1.7224293273350452E-12</c:v>
                </c:pt>
                <c:pt idx="55">
                  <c:v>1.7224293273350452E-12</c:v>
                </c:pt>
                <c:pt idx="56">
                  <c:v>1.7224293273350452E-12</c:v>
                </c:pt>
                <c:pt idx="57">
                  <c:v>1.7224293273350452E-12</c:v>
                </c:pt>
                <c:pt idx="58">
                  <c:v>1.7224293273350452E-12</c:v>
                </c:pt>
                <c:pt idx="59">
                  <c:v>1.7224293273350452E-12</c:v>
                </c:pt>
                <c:pt idx="60">
                  <c:v>1.7224293273350452E-12</c:v>
                </c:pt>
                <c:pt idx="61">
                  <c:v>1.7224293273350452E-12</c:v>
                </c:pt>
                <c:pt idx="62">
                  <c:v>1.7224293273350452E-12</c:v>
                </c:pt>
                <c:pt idx="63">
                  <c:v>1.7224293273350452E-12</c:v>
                </c:pt>
                <c:pt idx="64">
                  <c:v>1.7224293273350452E-12</c:v>
                </c:pt>
                <c:pt idx="65">
                  <c:v>1.7224293273350452E-12</c:v>
                </c:pt>
                <c:pt idx="66">
                  <c:v>1.7224293273350452E-12</c:v>
                </c:pt>
                <c:pt idx="67">
                  <c:v>1.7224293273350452E-12</c:v>
                </c:pt>
                <c:pt idx="68">
                  <c:v>1.7224293273350452E-12</c:v>
                </c:pt>
                <c:pt idx="69">
                  <c:v>1.7224293273350452E-12</c:v>
                </c:pt>
                <c:pt idx="70">
                  <c:v>1.7224293273350452E-12</c:v>
                </c:pt>
                <c:pt idx="71">
                  <c:v>1.7224293273350452E-12</c:v>
                </c:pt>
                <c:pt idx="72">
                  <c:v>1.7224293273350452E-12</c:v>
                </c:pt>
                <c:pt idx="73">
                  <c:v>1.7224293273350452E-12</c:v>
                </c:pt>
                <c:pt idx="74">
                  <c:v>1.7224293273350452E-12</c:v>
                </c:pt>
                <c:pt idx="75">
                  <c:v>1.7224293273350452E-12</c:v>
                </c:pt>
                <c:pt idx="76">
                  <c:v>1.7224293273350452E-12</c:v>
                </c:pt>
                <c:pt idx="77">
                  <c:v>1.7224293273350452E-12</c:v>
                </c:pt>
                <c:pt idx="78">
                  <c:v>1.7224293273350452E-12</c:v>
                </c:pt>
                <c:pt idx="79">
                  <c:v>1.7224293273350452E-12</c:v>
                </c:pt>
                <c:pt idx="80">
                  <c:v>1.7224293273350452E-12</c:v>
                </c:pt>
                <c:pt idx="81">
                  <c:v>1.7224293273350452E-12</c:v>
                </c:pt>
                <c:pt idx="82">
                  <c:v>1.7224293273350452E-12</c:v>
                </c:pt>
                <c:pt idx="83">
                  <c:v>1.7224293273350452E-12</c:v>
                </c:pt>
                <c:pt idx="84">
                  <c:v>1.7224293273350452E-12</c:v>
                </c:pt>
                <c:pt idx="85">
                  <c:v>1.7224293273350452E-12</c:v>
                </c:pt>
                <c:pt idx="86">
                  <c:v>1.7224293273350452E-12</c:v>
                </c:pt>
                <c:pt idx="87">
                  <c:v>1.7224293273350452E-12</c:v>
                </c:pt>
                <c:pt idx="88">
                  <c:v>1.7224293273350452E-12</c:v>
                </c:pt>
                <c:pt idx="89">
                  <c:v>1.7224293273350452E-12</c:v>
                </c:pt>
                <c:pt idx="90">
                  <c:v>1.7224293273350452E-12</c:v>
                </c:pt>
                <c:pt idx="91">
                  <c:v>1.7224293273350452E-12</c:v>
                </c:pt>
                <c:pt idx="92">
                  <c:v>1.7224293273350452E-12</c:v>
                </c:pt>
                <c:pt idx="93">
                  <c:v>1.7224293273350452E-12</c:v>
                </c:pt>
                <c:pt idx="94">
                  <c:v>1.7224293273350452E-12</c:v>
                </c:pt>
                <c:pt idx="95">
                  <c:v>1.7224293273350452E-12</c:v>
                </c:pt>
                <c:pt idx="96">
                  <c:v>1.7224293273350452E-12</c:v>
                </c:pt>
                <c:pt idx="97">
                  <c:v>1.7224293273350452E-12</c:v>
                </c:pt>
                <c:pt idx="98">
                  <c:v>1.7224293273350452E-12</c:v>
                </c:pt>
                <c:pt idx="99">
                  <c:v>1.7224293273350452E-12</c:v>
                </c:pt>
                <c:pt idx="100">
                  <c:v>1.7224293273350452E-12</c:v>
                </c:pt>
                <c:pt idx="101">
                  <c:v>1.7224293273350452E-12</c:v>
                </c:pt>
                <c:pt idx="102">
                  <c:v>1.7224293273350452E-12</c:v>
                </c:pt>
                <c:pt idx="103">
                  <c:v>1.7224293273350452E-12</c:v>
                </c:pt>
                <c:pt idx="104">
                  <c:v>1.7224293273350452E-12</c:v>
                </c:pt>
                <c:pt idx="105">
                  <c:v>1.7224293273350452E-12</c:v>
                </c:pt>
                <c:pt idx="106">
                  <c:v>1.7224293273350452E-12</c:v>
                </c:pt>
                <c:pt idx="107">
                  <c:v>1.7224293273350452E-12</c:v>
                </c:pt>
                <c:pt idx="108">
                  <c:v>1.7224293273350452E-12</c:v>
                </c:pt>
                <c:pt idx="109">
                  <c:v>1.7224293273350452E-12</c:v>
                </c:pt>
                <c:pt idx="110">
                  <c:v>1.7224293273350452E-12</c:v>
                </c:pt>
                <c:pt idx="111">
                  <c:v>1.7224293273350452E-12</c:v>
                </c:pt>
                <c:pt idx="112">
                  <c:v>1.7224293273350452E-12</c:v>
                </c:pt>
                <c:pt idx="113">
                  <c:v>1.7224293273350452E-12</c:v>
                </c:pt>
                <c:pt idx="114">
                  <c:v>1.7224293273350452E-12</c:v>
                </c:pt>
                <c:pt idx="115">
                  <c:v>1.7224293273350452E-12</c:v>
                </c:pt>
                <c:pt idx="116">
                  <c:v>1.7224293273350452E-12</c:v>
                </c:pt>
                <c:pt idx="117">
                  <c:v>1.7224293273350452E-12</c:v>
                </c:pt>
                <c:pt idx="118">
                  <c:v>1.7224293273350452E-12</c:v>
                </c:pt>
                <c:pt idx="119">
                  <c:v>1.7224293273350452E-12</c:v>
                </c:pt>
                <c:pt idx="120">
                  <c:v>1.7224293273350452E-12</c:v>
                </c:pt>
                <c:pt idx="121">
                  <c:v>1.7224293273350452E-12</c:v>
                </c:pt>
                <c:pt idx="122">
                  <c:v>1.7224293273350452E-12</c:v>
                </c:pt>
                <c:pt idx="123">
                  <c:v>1.7224293273350452E-12</c:v>
                </c:pt>
                <c:pt idx="124">
                  <c:v>1.7224293273350452E-12</c:v>
                </c:pt>
                <c:pt idx="125">
                  <c:v>1.7224293273350452E-12</c:v>
                </c:pt>
                <c:pt idx="126">
                  <c:v>1.7224293273350452E-12</c:v>
                </c:pt>
                <c:pt idx="127">
                  <c:v>1.7224293273350452E-12</c:v>
                </c:pt>
                <c:pt idx="128">
                  <c:v>1.7224293273350452E-12</c:v>
                </c:pt>
                <c:pt idx="129">
                  <c:v>1.7224293273350452E-12</c:v>
                </c:pt>
                <c:pt idx="130">
                  <c:v>1.7224293273350452E-12</c:v>
                </c:pt>
                <c:pt idx="131">
                  <c:v>1.7224293273350452E-12</c:v>
                </c:pt>
                <c:pt idx="132">
                  <c:v>1.7224293273350452E-12</c:v>
                </c:pt>
                <c:pt idx="133">
                  <c:v>1.7224293273350452E-12</c:v>
                </c:pt>
                <c:pt idx="134">
                  <c:v>1.7224293273350452E-12</c:v>
                </c:pt>
                <c:pt idx="135">
                  <c:v>1.7224293273350452E-12</c:v>
                </c:pt>
                <c:pt idx="136">
                  <c:v>1.7224293273350452E-12</c:v>
                </c:pt>
                <c:pt idx="137">
                  <c:v>1.7224293273350452E-12</c:v>
                </c:pt>
                <c:pt idx="138">
                  <c:v>1.7224293273350452E-12</c:v>
                </c:pt>
                <c:pt idx="139">
                  <c:v>1.7224293273350452E-12</c:v>
                </c:pt>
                <c:pt idx="140">
                  <c:v>1.7224293273350452E-12</c:v>
                </c:pt>
                <c:pt idx="141">
                  <c:v>1.7224293273350452E-12</c:v>
                </c:pt>
                <c:pt idx="142">
                  <c:v>1.7224293273350452E-12</c:v>
                </c:pt>
                <c:pt idx="143">
                  <c:v>1.7224293273350452E-12</c:v>
                </c:pt>
                <c:pt idx="144">
                  <c:v>1.7224293273350452E-12</c:v>
                </c:pt>
                <c:pt idx="145">
                  <c:v>1.7224293273350452E-12</c:v>
                </c:pt>
                <c:pt idx="146">
                  <c:v>1.7224293273350452E-12</c:v>
                </c:pt>
                <c:pt idx="147">
                  <c:v>1.7224293273350452E-12</c:v>
                </c:pt>
                <c:pt idx="148">
                  <c:v>1.7224293273350452E-12</c:v>
                </c:pt>
                <c:pt idx="149">
                  <c:v>1.7224293273350452E-12</c:v>
                </c:pt>
                <c:pt idx="150">
                  <c:v>1.7224293273350452E-12</c:v>
                </c:pt>
                <c:pt idx="151">
                  <c:v>1.7224293273350452E-12</c:v>
                </c:pt>
                <c:pt idx="152">
                  <c:v>1.7224293273350452E-12</c:v>
                </c:pt>
                <c:pt idx="153">
                  <c:v>1.7224293273350452E-12</c:v>
                </c:pt>
                <c:pt idx="154">
                  <c:v>1.7224293273350452E-12</c:v>
                </c:pt>
                <c:pt idx="155">
                  <c:v>1.7224293273350452E-12</c:v>
                </c:pt>
                <c:pt idx="156">
                  <c:v>1.7224293273350452E-12</c:v>
                </c:pt>
                <c:pt idx="157">
                  <c:v>1.7224293273350452E-12</c:v>
                </c:pt>
                <c:pt idx="158">
                  <c:v>1.7224293273350452E-12</c:v>
                </c:pt>
                <c:pt idx="159">
                  <c:v>1.7224293273350452E-12</c:v>
                </c:pt>
                <c:pt idx="160">
                  <c:v>1.7224293273350452E-12</c:v>
                </c:pt>
                <c:pt idx="161">
                  <c:v>1.7224293273350452E-12</c:v>
                </c:pt>
                <c:pt idx="162">
                  <c:v>1.7224293273350452E-12</c:v>
                </c:pt>
                <c:pt idx="163">
                  <c:v>1.7224293273350452E-12</c:v>
                </c:pt>
                <c:pt idx="164">
                  <c:v>1.7224293273350452E-12</c:v>
                </c:pt>
                <c:pt idx="165">
                  <c:v>1.7224293273350452E-12</c:v>
                </c:pt>
                <c:pt idx="166">
                  <c:v>1.7224293273350452E-12</c:v>
                </c:pt>
                <c:pt idx="167">
                  <c:v>1.7224293273350452E-12</c:v>
                </c:pt>
                <c:pt idx="168">
                  <c:v>1.7224293273350452E-12</c:v>
                </c:pt>
                <c:pt idx="169">
                  <c:v>1.7224293273350452E-12</c:v>
                </c:pt>
                <c:pt idx="170">
                  <c:v>1.7224293273350452E-12</c:v>
                </c:pt>
                <c:pt idx="171">
                  <c:v>1.7224293273350452E-12</c:v>
                </c:pt>
                <c:pt idx="172">
                  <c:v>1.7224293273350452E-12</c:v>
                </c:pt>
                <c:pt idx="173">
                  <c:v>1.7224293273350452E-12</c:v>
                </c:pt>
                <c:pt idx="174">
                  <c:v>1.7224293273350452E-12</c:v>
                </c:pt>
                <c:pt idx="175">
                  <c:v>1.7224293273350452E-12</c:v>
                </c:pt>
                <c:pt idx="176">
                  <c:v>1.7224293273350452E-12</c:v>
                </c:pt>
                <c:pt idx="177">
                  <c:v>1.7224293273350452E-12</c:v>
                </c:pt>
                <c:pt idx="178">
                  <c:v>1.7224293273350452E-12</c:v>
                </c:pt>
                <c:pt idx="179">
                  <c:v>1.7224293273350452E-12</c:v>
                </c:pt>
                <c:pt idx="180">
                  <c:v>1.7224293273350452E-12</c:v>
                </c:pt>
                <c:pt idx="181">
                  <c:v>1.7224293273350452E-12</c:v>
                </c:pt>
                <c:pt idx="182">
                  <c:v>1.7224293273350452E-12</c:v>
                </c:pt>
                <c:pt idx="183">
                  <c:v>1.7224293273350452E-12</c:v>
                </c:pt>
                <c:pt idx="184">
                  <c:v>1.7224293273350452E-12</c:v>
                </c:pt>
                <c:pt idx="185">
                  <c:v>1.7224293273350452E-12</c:v>
                </c:pt>
                <c:pt idx="186">
                  <c:v>1.7224293273350452E-12</c:v>
                </c:pt>
                <c:pt idx="187">
                  <c:v>1.7224293273350452E-12</c:v>
                </c:pt>
                <c:pt idx="188">
                  <c:v>1.7224293273350452E-12</c:v>
                </c:pt>
                <c:pt idx="189">
                  <c:v>1.7224293273350452E-12</c:v>
                </c:pt>
                <c:pt idx="190">
                  <c:v>1.7224293273350452E-12</c:v>
                </c:pt>
                <c:pt idx="191">
                  <c:v>1.7224293273350452E-12</c:v>
                </c:pt>
                <c:pt idx="192">
                  <c:v>1.7224293273350452E-12</c:v>
                </c:pt>
                <c:pt idx="193">
                  <c:v>1.7224293273350452E-12</c:v>
                </c:pt>
                <c:pt idx="194">
                  <c:v>1.7224293273350452E-12</c:v>
                </c:pt>
                <c:pt idx="195">
                  <c:v>1.7224293273350452E-12</c:v>
                </c:pt>
                <c:pt idx="196">
                  <c:v>1.7224293273350452E-12</c:v>
                </c:pt>
                <c:pt idx="197">
                  <c:v>1.7224293273350452E-12</c:v>
                </c:pt>
                <c:pt idx="198">
                  <c:v>1.7224293273350452E-12</c:v>
                </c:pt>
                <c:pt idx="199">
                  <c:v>1.7224293273350452E-12</c:v>
                </c:pt>
                <c:pt idx="200">
                  <c:v>1.7224293273350452E-12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5" t="s">
        <v>291</v>
      </c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</row>
    <row r="13" spans="2:13" ht="15" customHeight="1" x14ac:dyDescent="0.3">
      <c r="B13" s="255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</row>
    <row r="14" spans="2:13" ht="15" customHeight="1" x14ac:dyDescent="0.3">
      <c r="B14" s="255"/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</row>
    <row r="15" spans="2:13" ht="18.75" customHeight="1" x14ac:dyDescent="0.3">
      <c r="B15" s="255"/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</row>
    <row r="16" spans="2:13" ht="18.75" customHeight="1" x14ac:dyDescent="0.3">
      <c r="B16" s="255"/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</row>
    <row r="18" spans="2:13" ht="12" customHeight="1" x14ac:dyDescent="0.3">
      <c r="B18" s="255" t="s">
        <v>292</v>
      </c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</row>
    <row r="19" spans="2:13" ht="12" customHeight="1" x14ac:dyDescent="0.3">
      <c r="B19" s="255"/>
      <c r="C19" s="255"/>
      <c r="D19" s="255"/>
      <c r="E19" s="255"/>
      <c r="F19" s="255"/>
      <c r="G19" s="255"/>
      <c r="H19" s="255"/>
      <c r="I19" s="255"/>
      <c r="J19" s="255"/>
      <c r="K19" s="255"/>
      <c r="L19" s="255"/>
      <c r="M19" s="255"/>
    </row>
    <row r="20" spans="2:13" ht="12" customHeight="1" x14ac:dyDescent="0.3"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</row>
    <row r="21" spans="2:13" ht="12" customHeight="1" x14ac:dyDescent="0.3">
      <c r="B21" s="255"/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</row>
    <row r="22" spans="2:13" ht="12" customHeight="1" x14ac:dyDescent="0.3">
      <c r="B22" s="255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</row>
    <row r="23" spans="2:13" ht="12" customHeight="1" x14ac:dyDescent="0.3">
      <c r="B23" s="255"/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</row>
    <row r="24" spans="2:13" ht="12" customHeight="1" x14ac:dyDescent="0.3"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</row>
    <row r="25" spans="2:13" ht="12" customHeight="1" x14ac:dyDescent="0.3"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</row>
    <row r="26" spans="2:13" ht="12" customHeight="1" x14ac:dyDescent="0.3"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</row>
    <row r="27" spans="2:13" ht="12" customHeight="1" x14ac:dyDescent="0.3">
      <c r="B27" s="255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</row>
    <row r="28" spans="2:13" ht="12" customHeight="1" x14ac:dyDescent="0.3"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</row>
    <row r="29" spans="2:13" ht="12" customHeight="1" x14ac:dyDescent="0.3"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</row>
    <row r="30" spans="2:13" ht="12" customHeight="1" x14ac:dyDescent="0.3">
      <c r="B30" s="255"/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</row>
    <row r="31" spans="2:13" ht="12" customHeight="1" x14ac:dyDescent="0.3">
      <c r="B31" s="255"/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zoomScaleNormal="100" zoomScaleSheetLayoutView="40" workbookViewId="0">
      <selection activeCell="G24" sqref="G24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6" t="s">
        <v>190</v>
      </c>
      <c r="D1" s="256"/>
      <c r="E1" s="25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1" t="s">
        <v>192</v>
      </c>
      <c r="C3" s="262"/>
      <c r="D3" s="262"/>
      <c r="E3" s="262"/>
      <c r="F3" s="263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6" t="s">
        <v>231</v>
      </c>
      <c r="B5" s="266"/>
      <c r="C5" s="24">
        <v>3.3</v>
      </c>
      <c r="D5" s="267" t="s">
        <v>229</v>
      </c>
      <c r="E5" s="268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5" t="s">
        <v>226</v>
      </c>
      <c r="B7" s="265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112</v>
      </c>
      <c r="C9" s="32">
        <v>0.5</v>
      </c>
      <c r="D9" s="33">
        <f t="shared" ref="D9:D18" si="0">C9*$C$5</f>
        <v>1.65</v>
      </c>
      <c r="E9" s="34">
        <v>25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127</v>
      </c>
      <c r="C10" s="32">
        <v>0.5</v>
      </c>
      <c r="D10" s="33">
        <f t="shared" si="0"/>
        <v>1.65</v>
      </c>
      <c r="E10" s="34">
        <v>25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3.3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4" t="s">
        <v>232</v>
      </c>
      <c r="B22" s="26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0.05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5" t="s">
        <v>227</v>
      </c>
      <c r="B30" s="265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Peuplier Koster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57" t="s">
        <v>186</v>
      </c>
      <c r="D34" s="257"/>
      <c r="E34" s="258" t="s">
        <v>187</v>
      </c>
      <c r="F34" s="259"/>
      <c r="G34" s="259"/>
      <c r="H34" s="26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5</v>
      </c>
      <c r="B36" s="60">
        <v>12.8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2.56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10</v>
      </c>
      <c r="B37" s="60">
        <v>64.7</v>
      </c>
      <c r="C37" s="60">
        <v>2</v>
      </c>
      <c r="D37" s="60">
        <v>0</v>
      </c>
      <c r="E37" s="51"/>
      <c r="F37" s="51"/>
      <c r="G37" s="51"/>
      <c r="H37" s="51"/>
      <c r="I37" s="53">
        <f t="shared" ref="I37:I55" si="1">IF(A37&lt;&gt;0,(B37-(B36-D36))/(A37-A36),"")</f>
        <v>10.38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15</v>
      </c>
      <c r="B38" s="60">
        <v>148.69999999999999</v>
      </c>
      <c r="C38" s="60">
        <v>3</v>
      </c>
      <c r="D38" s="60">
        <v>0</v>
      </c>
      <c r="E38" s="51"/>
      <c r="F38" s="51"/>
      <c r="G38" s="51"/>
      <c r="H38" s="51"/>
      <c r="I38" s="53">
        <f t="shared" si="1"/>
        <v>16.799999999999997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20</v>
      </c>
      <c r="B39" s="60">
        <v>256.39999999999998</v>
      </c>
      <c r="C39" s="60">
        <v>4</v>
      </c>
      <c r="D39" s="60">
        <v>0</v>
      </c>
      <c r="E39" s="51"/>
      <c r="F39" s="51"/>
      <c r="G39" s="51"/>
      <c r="H39" s="51"/>
      <c r="I39" s="49">
        <f t="shared" si="1"/>
        <v>21.54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25</v>
      </c>
      <c r="B40" s="60">
        <v>376.3</v>
      </c>
      <c r="C40" s="60">
        <v>5</v>
      </c>
      <c r="D40" s="60">
        <f>B40</f>
        <v>376.3</v>
      </c>
      <c r="E40" s="51">
        <v>0.8</v>
      </c>
      <c r="F40" s="51"/>
      <c r="G40" s="51">
        <v>0.1</v>
      </c>
      <c r="H40" s="51">
        <v>0.1</v>
      </c>
      <c r="I40" s="49">
        <f t="shared" si="1"/>
        <v>23.980000000000008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Peuplier I-45/51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57" t="s">
        <v>186</v>
      </c>
      <c r="D60" s="257"/>
      <c r="E60" s="258" t="s">
        <v>187</v>
      </c>
      <c r="F60" s="259"/>
      <c r="G60" s="259"/>
      <c r="H60" s="26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5</v>
      </c>
      <c r="B62" s="60">
        <v>11.5</v>
      </c>
      <c r="C62" s="60">
        <v>1</v>
      </c>
      <c r="D62" s="60">
        <v>0</v>
      </c>
      <c r="E62" s="51"/>
      <c r="F62" s="51"/>
      <c r="G62" s="51"/>
      <c r="H62" s="51"/>
      <c r="I62" s="53">
        <f>IFERROR(B62/A62,"")</f>
        <v>2.2999999999999998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10</v>
      </c>
      <c r="B63" s="60">
        <v>59.6</v>
      </c>
      <c r="C63" s="60">
        <v>2</v>
      </c>
      <c r="D63" s="60">
        <v>0</v>
      </c>
      <c r="E63" s="51"/>
      <c r="F63" s="51"/>
      <c r="G63" s="51"/>
      <c r="H63" s="51"/>
      <c r="I63" s="49">
        <f>IF(A63&lt;&gt;0,(B63-(B62-D62))/(A63-A62),"")</f>
        <v>9.620000000000001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15</v>
      </c>
      <c r="B64" s="60">
        <v>137.80000000000001</v>
      </c>
      <c r="C64" s="60">
        <v>3</v>
      </c>
      <c r="D64" s="60">
        <v>0</v>
      </c>
      <c r="E64" s="51"/>
      <c r="F64" s="51"/>
      <c r="G64" s="51"/>
      <c r="H64" s="51"/>
      <c r="I64" s="49">
        <f>IF(A64&lt;&gt;0,(B64-(B63-D63))/(A64-A63),"")</f>
        <v>15.640000000000004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20</v>
      </c>
      <c r="B65" s="60">
        <v>237.2</v>
      </c>
      <c r="C65" s="60">
        <v>4</v>
      </c>
      <c r="D65" s="60">
        <v>0</v>
      </c>
      <c r="E65" s="51"/>
      <c r="F65" s="51"/>
      <c r="G65" s="51"/>
      <c r="H65" s="51"/>
      <c r="I65" s="49">
        <f>IF(A65&lt;&gt;0,(B65-(B64-D64))/(A65-A64),"")</f>
        <v>19.879999999999995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25</v>
      </c>
      <c r="B66" s="60">
        <v>346.1</v>
      </c>
      <c r="C66" s="60">
        <v>5</v>
      </c>
      <c r="D66" s="60">
        <f>B66</f>
        <v>346.1</v>
      </c>
      <c r="E66" s="51">
        <v>0.8</v>
      </c>
      <c r="F66" s="51"/>
      <c r="G66" s="51">
        <v>0.1</v>
      </c>
      <c r="H66" s="51">
        <v>0.1</v>
      </c>
      <c r="I66" s="49">
        <f t="shared" ref="I66:I81" si="2">IF(A66&lt;&gt;0,(B66-(B65-D65))/(A66-A65),"")</f>
        <v>21.780000000000008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57" t="s">
        <v>186</v>
      </c>
      <c r="D86" s="257"/>
      <c r="E86" s="258" t="s">
        <v>187</v>
      </c>
      <c r="F86" s="259"/>
      <c r="G86" s="259"/>
      <c r="H86" s="26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51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51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51"/>
      <c r="F90" s="51"/>
      <c r="G90" s="51"/>
      <c r="H90" s="51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51"/>
      <c r="F91" s="51"/>
      <c r="G91" s="51"/>
      <c r="H91" s="51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51"/>
      <c r="F92" s="51"/>
      <c r="G92" s="51"/>
      <c r="H92" s="51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51"/>
      <c r="F93" s="51"/>
      <c r="G93" s="51"/>
      <c r="H93" s="51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51"/>
      <c r="F94" s="51"/>
      <c r="G94" s="51"/>
      <c r="H94" s="51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51"/>
      <c r="F95" s="51"/>
      <c r="G95" s="51"/>
      <c r="H95" s="51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51"/>
      <c r="F96" s="51"/>
      <c r="G96" s="51"/>
      <c r="H96" s="51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51"/>
      <c r="F97" s="51"/>
      <c r="G97" s="51"/>
      <c r="H97" s="51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51"/>
      <c r="F98" s="51"/>
      <c r="G98" s="51"/>
      <c r="H98" s="51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51"/>
      <c r="F99" s="51"/>
      <c r="G99" s="51"/>
      <c r="H99" s="51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51"/>
      <c r="F100" s="51"/>
      <c r="G100" s="51"/>
      <c r="H100" s="51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51"/>
      <c r="F101" s="51"/>
      <c r="G101" s="51"/>
      <c r="H101" s="51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57" t="s">
        <v>186</v>
      </c>
      <c r="D112" s="257"/>
      <c r="E112" s="258" t="s">
        <v>187</v>
      </c>
      <c r="F112" s="259"/>
      <c r="G112" s="259"/>
      <c r="H112" s="26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51"/>
      <c r="F120" s="51"/>
      <c r="G120" s="51"/>
      <c r="H120" s="51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51"/>
      <c r="F121" s="51"/>
      <c r="G121" s="51"/>
      <c r="H121" s="51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51"/>
      <c r="F122" s="51"/>
      <c r="G122" s="51"/>
      <c r="H122" s="51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51"/>
      <c r="F123" s="51"/>
      <c r="G123" s="51"/>
      <c r="H123" s="51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51"/>
      <c r="F124" s="51"/>
      <c r="G124" s="51"/>
      <c r="H124" s="51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51"/>
      <c r="F125" s="51"/>
      <c r="G125" s="51"/>
      <c r="H125" s="51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51"/>
      <c r="F126" s="51"/>
      <c r="G126" s="51"/>
      <c r="H126" s="51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51"/>
      <c r="F127" s="51"/>
      <c r="G127" s="51"/>
      <c r="H127" s="51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57" t="s">
        <v>186</v>
      </c>
      <c r="D138" s="257"/>
      <c r="E138" s="258" t="s">
        <v>187</v>
      </c>
      <c r="F138" s="259"/>
      <c r="G138" s="259"/>
      <c r="H138" s="26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57" t="s">
        <v>186</v>
      </c>
      <c r="D164" s="257"/>
      <c r="E164" s="258" t="s">
        <v>187</v>
      </c>
      <c r="F164" s="259"/>
      <c r="G164" s="259"/>
      <c r="H164" s="26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57" t="s">
        <v>186</v>
      </c>
      <c r="D190" s="257"/>
      <c r="E190" s="258" t="s">
        <v>187</v>
      </c>
      <c r="F190" s="259"/>
      <c r="G190" s="259"/>
      <c r="H190" s="26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57" t="s">
        <v>186</v>
      </c>
      <c r="D216" s="257"/>
      <c r="E216" s="258" t="s">
        <v>187</v>
      </c>
      <c r="F216" s="259"/>
      <c r="G216" s="259"/>
      <c r="H216" s="26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57" t="s">
        <v>186</v>
      </c>
      <c r="D242" s="257"/>
      <c r="E242" s="258" t="s">
        <v>187</v>
      </c>
      <c r="F242" s="259"/>
      <c r="G242" s="259"/>
      <c r="H242" s="26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57" t="s">
        <v>186</v>
      </c>
      <c r="D268" s="257"/>
      <c r="E268" s="258" t="s">
        <v>187</v>
      </c>
      <c r="F268" s="259"/>
      <c r="G268" s="259"/>
      <c r="H268" s="26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scale="33" fitToHeight="0" orientation="portrait" r:id="rId1"/>
  <rowBreaks count="1" manualBreakCount="1">
    <brk id="82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sqref="A1:G19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0" t="s">
        <v>191</v>
      </c>
      <c r="C2" s="271"/>
      <c r="D2" s="271"/>
      <c r="E2" s="271"/>
      <c r="F2" s="271"/>
      <c r="G2" s="27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69"/>
      <c r="C4" s="269"/>
      <c r="D4" s="269"/>
      <c r="E4" s="269"/>
      <c r="F4" s="269"/>
      <c r="G4" s="26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1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6" t="s">
        <v>176</v>
      </c>
      <c r="C1" s="277"/>
      <c r="D1" s="277"/>
      <c r="E1" s="277"/>
      <c r="F1" s="277"/>
      <c r="G1" s="277"/>
      <c r="H1" s="278"/>
      <c r="I1" s="273" t="str">
        <f>IF('Données projet'!$B$9="","",'Données projet'!$B$9)</f>
        <v>Peuplier Koster</v>
      </c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5"/>
      <c r="AD1" s="274" t="str">
        <f>IF('Données projet'!$B$10="","",'Données projet'!$B$10)</f>
        <v>Peuplier I-45/51</v>
      </c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AP1" s="274"/>
      <c r="AQ1" s="274"/>
      <c r="AR1" s="274"/>
      <c r="AS1" s="274"/>
      <c r="AT1" s="274"/>
      <c r="AU1" s="274"/>
      <c r="AV1" s="274"/>
      <c r="AW1" s="274"/>
      <c r="AX1" s="275"/>
      <c r="AY1" s="273" t="str">
        <f>IF('Données projet'!$B$11="","",'Données projet'!$B$11)</f>
        <v/>
      </c>
      <c r="AZ1" s="274"/>
      <c r="BA1" s="274"/>
      <c r="BB1" s="274"/>
      <c r="BC1" s="274"/>
      <c r="BD1" s="274"/>
      <c r="BE1" s="274"/>
      <c r="BF1" s="274"/>
      <c r="BG1" s="274"/>
      <c r="BH1" s="274"/>
      <c r="BI1" s="274"/>
      <c r="BJ1" s="274"/>
      <c r="BK1" s="274"/>
      <c r="BL1" s="274"/>
      <c r="BM1" s="274"/>
      <c r="BN1" s="274"/>
      <c r="BO1" s="274"/>
      <c r="BP1" s="274"/>
      <c r="BQ1" s="274"/>
      <c r="BR1" s="274"/>
      <c r="BS1" s="275"/>
      <c r="BT1" s="273" t="str">
        <f>IF('Données projet'!$B$12="","",'Données projet'!$B$12)</f>
        <v/>
      </c>
      <c r="BU1" s="274"/>
      <c r="BV1" s="274"/>
      <c r="BW1" s="274"/>
      <c r="BX1" s="274"/>
      <c r="BY1" s="274"/>
      <c r="BZ1" s="274"/>
      <c r="CA1" s="274"/>
      <c r="CB1" s="274"/>
      <c r="CC1" s="274"/>
      <c r="CD1" s="274"/>
      <c r="CE1" s="274"/>
      <c r="CF1" s="274"/>
      <c r="CG1" s="274"/>
      <c r="CH1" s="274"/>
      <c r="CI1" s="274"/>
      <c r="CJ1" s="274"/>
      <c r="CK1" s="274"/>
      <c r="CL1" s="274"/>
      <c r="CM1" s="274"/>
      <c r="CN1" s="275"/>
      <c r="CO1" s="273" t="str">
        <f>IF('Données projet'!$B$13="","",'Données projet'!$B$13)</f>
        <v/>
      </c>
      <c r="CP1" s="274"/>
      <c r="CQ1" s="274"/>
      <c r="CR1" s="274"/>
      <c r="CS1" s="274"/>
      <c r="CT1" s="274"/>
      <c r="CU1" s="274"/>
      <c r="CV1" s="274"/>
      <c r="CW1" s="274"/>
      <c r="CX1" s="274"/>
      <c r="CY1" s="274"/>
      <c r="CZ1" s="274"/>
      <c r="DA1" s="274"/>
      <c r="DB1" s="274"/>
      <c r="DC1" s="274"/>
      <c r="DD1" s="274"/>
      <c r="DE1" s="274"/>
      <c r="DF1" s="274"/>
      <c r="DG1" s="274"/>
      <c r="DH1" s="274"/>
      <c r="DI1" s="275"/>
      <c r="DJ1" s="273" t="str">
        <f>IF('Données projet'!$B$14="","",'Données projet'!$B$14)</f>
        <v/>
      </c>
      <c r="DK1" s="274"/>
      <c r="DL1" s="274"/>
      <c r="DM1" s="274"/>
      <c r="DN1" s="274"/>
      <c r="DO1" s="274"/>
      <c r="DP1" s="274"/>
      <c r="DQ1" s="274"/>
      <c r="DR1" s="274"/>
      <c r="DS1" s="274"/>
      <c r="DT1" s="274"/>
      <c r="DU1" s="274"/>
      <c r="DV1" s="274"/>
      <c r="DW1" s="274"/>
      <c r="DX1" s="274"/>
      <c r="DY1" s="274"/>
      <c r="DZ1" s="274"/>
      <c r="EA1" s="274"/>
      <c r="EB1" s="274"/>
      <c r="EC1" s="274"/>
      <c r="ED1" s="275"/>
      <c r="EE1" s="273" t="str">
        <f>IF('Données projet'!$B$15="","",'Données projet'!$B$15)</f>
        <v/>
      </c>
      <c r="EF1" s="274"/>
      <c r="EG1" s="274"/>
      <c r="EH1" s="274"/>
      <c r="EI1" s="274"/>
      <c r="EJ1" s="274"/>
      <c r="EK1" s="274"/>
      <c r="EL1" s="274"/>
      <c r="EM1" s="274"/>
      <c r="EN1" s="274"/>
      <c r="EO1" s="274"/>
      <c r="EP1" s="274"/>
      <c r="EQ1" s="274"/>
      <c r="ER1" s="274"/>
      <c r="ES1" s="274"/>
      <c r="ET1" s="274"/>
      <c r="EU1" s="274"/>
      <c r="EV1" s="274"/>
      <c r="EW1" s="274"/>
      <c r="EX1" s="274"/>
      <c r="EY1" s="275"/>
      <c r="EZ1" s="273" t="str">
        <f>IF('Données projet'!$B$16="","",'Données projet'!$B$16)</f>
        <v/>
      </c>
      <c r="FA1" s="274"/>
      <c r="FB1" s="274"/>
      <c r="FC1" s="274"/>
      <c r="FD1" s="274"/>
      <c r="FE1" s="274"/>
      <c r="FF1" s="274"/>
      <c r="FG1" s="274"/>
      <c r="FH1" s="274"/>
      <c r="FI1" s="274"/>
      <c r="FJ1" s="274"/>
      <c r="FK1" s="274"/>
      <c r="FL1" s="274"/>
      <c r="FM1" s="274"/>
      <c r="FN1" s="274"/>
      <c r="FO1" s="274"/>
      <c r="FP1" s="274"/>
      <c r="FQ1" s="274"/>
      <c r="FR1" s="274"/>
      <c r="FS1" s="274"/>
      <c r="FT1" s="275"/>
      <c r="FU1" s="273" t="str">
        <f>IF('Données projet'!$B$17="","",'Données projet'!$B$17)</f>
        <v/>
      </c>
      <c r="FV1" s="274"/>
      <c r="FW1" s="274"/>
      <c r="FX1" s="274"/>
      <c r="FY1" s="274"/>
      <c r="FZ1" s="274"/>
      <c r="GA1" s="274"/>
      <c r="GB1" s="274"/>
      <c r="GC1" s="274"/>
      <c r="GD1" s="274"/>
      <c r="GE1" s="274"/>
      <c r="GF1" s="274"/>
      <c r="GG1" s="274"/>
      <c r="GH1" s="274"/>
      <c r="GI1" s="274"/>
      <c r="GJ1" s="274"/>
      <c r="GK1" s="274"/>
      <c r="GL1" s="274"/>
      <c r="GM1" s="274"/>
      <c r="GN1" s="274"/>
      <c r="GO1" s="275"/>
      <c r="GP1" s="273" t="str">
        <f>IF('Données projet'!$B$18="","",'Données projet'!$B$18)</f>
        <v/>
      </c>
      <c r="GQ1" s="274"/>
      <c r="GR1" s="274"/>
      <c r="GS1" s="274"/>
      <c r="GT1" s="274"/>
      <c r="GU1" s="274"/>
      <c r="GV1" s="274"/>
      <c r="GW1" s="274"/>
      <c r="GX1" s="274"/>
      <c r="GY1" s="274"/>
      <c r="GZ1" s="274"/>
      <c r="HA1" s="274"/>
      <c r="HB1" s="274"/>
      <c r="HC1" s="274"/>
      <c r="HD1" s="274"/>
      <c r="HE1" s="274"/>
      <c r="HF1" s="274"/>
      <c r="HG1" s="274"/>
      <c r="HH1" s="274"/>
      <c r="HI1" s="274"/>
      <c r="HJ1" s="275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256.66666666666669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141.98581704643658</v>
      </c>
      <c r="T3" s="59">
        <f>IF('Données projet'!E9&gt;30,$R$33-$H$33,LOOKUP('Données projet'!$E$9,$A$3:$A$203,R3:R203)-LOOKUP('Données projet'!$E$9,$A$3:$A$203,$H$3:$H$203))</f>
        <v>396.03373990407204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131.37595978892654</v>
      </c>
      <c r="AO3" s="59">
        <f>IF('Données projet'!E10&gt;30,$AM$33-$H$33,LOOKUP('Données projet'!$E$10,$A$3:$A$203,AM3:AM203)-LOOKUP('Données projet'!$E$10,$A$3:$A$203,$H$3:$H$203))</f>
        <v>365.64697698878865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6">
        <f t="shared" ref="H4:H67" si="1">(B4+E4+F4)*44/12+(C4+D4)*0.475*44/12</f>
        <v>258.93888080135036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2.56</v>
      </c>
      <c r="N4" s="13">
        <f>IF('Données projet'!$A$36&gt;35,N3+M4-V3,IF(A4&lt;'Données projet'!$A$36,$K$205^A4,IF(A4='Données projet'!$A$36,'Données projet'!$B$36,N3+M4-V3)))</f>
        <v>1.6651064148037464</v>
      </c>
      <c r="O4" s="13">
        <f>N4*VLOOKUP('Données projet'!$B$9,Paramètres!$A$1:$I$89,3,0)*VLOOKUP('Données projet'!$B$9,Paramètres!$A$1:$I$89,5,0)</f>
        <v>0.84680651831259346</v>
      </c>
      <c r="P4" s="13">
        <f>EXP(-1.0587+0.8836*LN(O4)+0.284)</f>
        <v>0.39787090084209936</v>
      </c>
      <c r="Q4" s="20">
        <f t="shared" ref="Q4:Q34" si="2">(O4+P4)*0.475*44/12</f>
        <v>2.1678131716944233</v>
      </c>
      <c r="R4" s="59">
        <f t="shared" si="0"/>
        <v>260.05670206058329</v>
      </c>
      <c r="S4" s="59">
        <f ca="1">AVERAGE(OFFSET($R$3,0,0,'Données projet'!$E$9+1,1))-AVERAGE(OFFSET($H$3,0,0,'Données projet'!$E$9+1,1))</f>
        <v>141.98581704643658</v>
      </c>
      <c r="T4" s="59">
        <f>$T$3</f>
        <v>396.03373990407204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2.2999999999999998</v>
      </c>
      <c r="AI4" s="13">
        <f>IF('Données projet'!$A$62&gt;35,AI3+AH4-AQ3,IF(A4&lt;'Données projet'!$A$62,$AF$205^A4,IF(A4='Données projet'!$A$62,'Données projet'!$B$62,AI3+AH4-AQ3)))</f>
        <v>1.6298197193463291</v>
      </c>
      <c r="AJ4" s="13">
        <f>AI4*VLOOKUP('Données projet'!$B$10,Paramètres!$A$1:$I$89,3,0)*VLOOKUP('Données projet'!$B$10,Paramètres!$A$1:$I$89,5,0)</f>
        <v>0.83394615399512984</v>
      </c>
      <c r="AK4" s="13">
        <f>EXP(-1.0587+0.8836*LN(AJ4)+0.284)</f>
        <v>0.39252706827353795</v>
      </c>
      <c r="AL4" s="20">
        <f t="shared" ref="AL4:AL67" si="4">(AJ4+AK4)*0.475*44/12</f>
        <v>2.1361075287845965</v>
      </c>
      <c r="AM4" s="59">
        <f t="shared" ref="AM4:AM67" si="5">AL4+(AD4+AE4)*44/12</f>
        <v>260.02499641767344</v>
      </c>
      <c r="AN4" s="59">
        <f ca="1">AVERAGE(OFFSET($AM$3,0,0,'Données projet'!$E$10+1,1))-AVERAGE(OFFSET($H$3,0,0,'Données projet'!$E$10+1,1))</f>
        <v>131.37595978892654</v>
      </c>
      <c r="AO4" s="59">
        <f>$AO$3</f>
        <v>365.64697698878865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6">
        <f t="shared" si="1"/>
        <v>261.0989294343297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2.56</v>
      </c>
      <c r="N5" s="13">
        <f>IF('Données projet'!$A$36&gt;35,N4+M5-V4,IF(A5&lt;'Données projet'!$A$36,$K$205^A5,IF(A5='Données projet'!$A$36,'Données projet'!$B$36,N4+M5-V4)))</f>
        <v>2.7725793726205863</v>
      </c>
      <c r="O5" s="13">
        <f>N5*VLOOKUP('Données projet'!$B$9,Paramètres!$A$1:$I$89,3,0)*VLOOKUP('Données projet'!$B$9,Paramètres!$A$1:$I$89,5,0)</f>
        <v>1.4100229657399255</v>
      </c>
      <c r="P5" s="13">
        <f t="shared" ref="P5:P68" si="33">EXP(-1.0587+0.8836*LN(O5)+0.284)</f>
        <v>0.62432154587626132</v>
      </c>
      <c r="Q5" s="20">
        <f t="shared" si="2"/>
        <v>3.5431500243981913</v>
      </c>
      <c r="R5" s="59">
        <f t="shared" si="0"/>
        <v>262.65426113550933</v>
      </c>
      <c r="S5" s="59">
        <f ca="1">AVERAGE(OFFSET($R$3,0,0,'Données projet'!$E$9+1,1))-AVERAGE(OFFSET($H$3,0,0,'Données projet'!$E$9+1,1))</f>
        <v>141.98581704643658</v>
      </c>
      <c r="T5" s="59">
        <f t="shared" ref="T5:T68" si="34">$T$3</f>
        <v>396.03373990407204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2.2999999999999998</v>
      </c>
      <c r="AI5" s="13">
        <f>IF('Données projet'!$A$62&gt;35,AI4+AH5-AQ4,IF(A5&lt;'Données projet'!$A$62,$AF$205^A5,IF(A5='Données projet'!$A$62,'Données projet'!$B$62,AI4+AH5-AQ4)))</f>
        <v>2.6563123175701469</v>
      </c>
      <c r="AJ5" s="13">
        <f>AI5*VLOOKUP('Données projet'!$B$10,Paramètres!$A$1:$I$89,3,0)*VLOOKUP('Données projet'!$B$10,Paramètres!$A$1:$I$89,5,0)</f>
        <v>1.3591818866542928</v>
      </c>
      <c r="AK5" s="13">
        <f t="shared" ref="AK5:AK68" si="35">EXP(-1.0587+0.8836*LN(AJ5)+0.284)</f>
        <v>0.60438841756506301</v>
      </c>
      <c r="AL5" s="20">
        <f t="shared" si="4"/>
        <v>3.4198849465153778</v>
      </c>
      <c r="AM5" s="59">
        <f t="shared" si="5"/>
        <v>262.53099605762651</v>
      </c>
      <c r="AN5" s="59">
        <f ca="1">AVERAGE(OFFSET($AM$3,0,0,'Données projet'!$E$10+1,1))-AVERAGE(OFFSET($H$3,0,0,'Données projet'!$E$10+1,1))</f>
        <v>131.37595978892654</v>
      </c>
      <c r="AO5" s="59">
        <f t="shared" ref="AO5:AO68" si="36">$AO$3</f>
        <v>365.64697698878865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6">
        <f t="shared" si="1"/>
        <v>263.22275424061456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2.56</v>
      </c>
      <c r="N6" s="13">
        <f>IF('Données projet'!$A$36&gt;35,N5+M6-V5,IF(A6&lt;'Données projet'!$A$36,$K$205^A6,IF(A6='Données projet'!$A$36,'Données projet'!$B$36,N5+M6-V5)))</f>
        <v>4.6166396989030849</v>
      </c>
      <c r="O6" s="13">
        <f>N6*VLOOKUP('Données projet'!$B$9,Paramètres!$A$1:$I$89,3,0)*VLOOKUP('Données projet'!$B$9,Paramètres!$A$1:$I$89,5,0)</f>
        <v>2.3478382852741531</v>
      </c>
      <c r="P6" s="13">
        <f t="shared" si="33"/>
        <v>0.97965795392514343</v>
      </c>
      <c r="Q6" s="20">
        <f t="shared" si="2"/>
        <v>5.7953892832721081</v>
      </c>
      <c r="R6" s="59">
        <f t="shared" si="0"/>
        <v>266.12872261660544</v>
      </c>
      <c r="S6" s="59">
        <f ca="1">AVERAGE(OFFSET($R$3,0,0,'Données projet'!$E$9+1,1))-AVERAGE(OFFSET($H$3,0,0,'Données projet'!$E$9+1,1))</f>
        <v>141.98581704643658</v>
      </c>
      <c r="T6" s="59">
        <f t="shared" si="34"/>
        <v>396.03373990407204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2.2999999999999998</v>
      </c>
      <c r="AI6" s="13">
        <f>IF('Données projet'!$A$62&gt;35,AI5+AH6-AQ5,IF(A6&lt;'Données projet'!$A$62,$AF$205^A6,IF(A6='Données projet'!$A$62,'Données projet'!$B$62,AI5+AH6-AQ5)))</f>
        <v>4.3293101959183735</v>
      </c>
      <c r="AJ6" s="13">
        <f>AI6*VLOOKUP('Données projet'!$B$10,Paramètres!$A$1:$I$89,3,0)*VLOOKUP('Données projet'!$B$10,Paramètres!$A$1:$I$89,5,0)</f>
        <v>2.2152214410475137</v>
      </c>
      <c r="AK6" s="13">
        <f t="shared" si="35"/>
        <v>0.93059915815091465</v>
      </c>
      <c r="AL6" s="20">
        <f t="shared" si="4"/>
        <v>5.4789708769372618</v>
      </c>
      <c r="AM6" s="59">
        <f t="shared" si="5"/>
        <v>265.81230421027055</v>
      </c>
      <c r="AN6" s="59">
        <f ca="1">AVERAGE(OFFSET($AM$3,0,0,'Données projet'!$E$10+1,1))-AVERAGE(OFFSET($H$3,0,0,'Données projet'!$E$10+1,1))</f>
        <v>131.37595978892654</v>
      </c>
      <c r="AO6" s="59">
        <f t="shared" si="36"/>
        <v>365.64697698878865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6">
        <f t="shared" si="1"/>
        <v>265.32424983728947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2.56</v>
      </c>
      <c r="N7" s="13">
        <f>IF('Données projet'!$A$36&gt;35,N6+M7-V6,IF(A7&lt;'Données projet'!$A$36,$K$205^A7,IF(A7='Données projet'!$A$36,'Données projet'!$B$36,N6+M7-V6)))</f>
        <v>7.6871963774811638</v>
      </c>
      <c r="O7" s="13">
        <f>N7*VLOOKUP('Données projet'!$B$9,Paramètres!$A$1:$I$89,3,0)*VLOOKUP('Données projet'!$B$9,Paramètres!$A$1:$I$89,5,0)</f>
        <v>3.9094005897318214</v>
      </c>
      <c r="P7" s="13">
        <f t="shared" si="33"/>
        <v>1.5372362415296399</v>
      </c>
      <c r="Q7" s="20">
        <f t="shared" si="2"/>
        <v>9.4862258144470459</v>
      </c>
      <c r="R7" s="59">
        <f t="shared" si="0"/>
        <v>271.04178137000258</v>
      </c>
      <c r="S7" s="59">
        <f ca="1">AVERAGE(OFFSET($R$3,0,0,'Données projet'!$E$9+1,1))-AVERAGE(OFFSET($H$3,0,0,'Données projet'!$E$9+1,1))</f>
        <v>141.98581704643658</v>
      </c>
      <c r="T7" s="59">
        <f t="shared" si="34"/>
        <v>396.03373990407204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2.2999999999999998</v>
      </c>
      <c r="AI7" s="13">
        <f>IF('Données projet'!$A$62&gt;35,AI6+AH7-AQ6,IF(A7&lt;'Données projet'!$A$62,$AF$205^A7,IF(A7='Données projet'!$A$62,'Données projet'!$B$62,AI6+AH7-AQ6)))</f>
        <v>7.0559951284748843</v>
      </c>
      <c r="AJ7" s="13">
        <f>AI7*VLOOKUP('Données projet'!$B$10,Paramètres!$A$1:$I$89,3,0)*VLOOKUP('Données projet'!$B$10,Paramètres!$A$1:$I$89,5,0)</f>
        <v>3.6104115873380289</v>
      </c>
      <c r="AK7" s="13">
        <f t="shared" si="35"/>
        <v>1.4328778778391522</v>
      </c>
      <c r="AL7" s="20">
        <f t="shared" si="4"/>
        <v>8.783729151850256</v>
      </c>
      <c r="AM7" s="59">
        <f t="shared" si="5"/>
        <v>270.3392847074058</v>
      </c>
      <c r="AN7" s="59">
        <f ca="1">AVERAGE(OFFSET($AM$3,0,0,'Données projet'!$E$10+1,1))-AVERAGE(OFFSET($H$3,0,0,'Données projet'!$E$10+1,1))</f>
        <v>131.37595978892654</v>
      </c>
      <c r="AO7" s="59">
        <f t="shared" si="36"/>
        <v>365.64697698878865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6">
        <f t="shared" si="1"/>
        <v>267.40971372031277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12.8</v>
      </c>
      <c r="L8" s="12">
        <f>VLOOKUP(A8,'Données projet'!$A$35:$I$55,9,0)</f>
        <v>2.56</v>
      </c>
      <c r="M8" s="12">
        <f t="array" ref="M8">INDEX(L:L,MIN(IF(ISNUMBER(L8:L204),ROW(L8:L204),"")))</f>
        <v>2.56</v>
      </c>
      <c r="N8" s="13">
        <f>IF('Données projet'!$A$36&gt;35,N7+M8-V7,IF(A8&lt;'Données projet'!$A$36,$K$205^A8,IF(A8='Données projet'!$A$36,'Données projet'!$B$36,N7+M8-V7)))</f>
        <v>12.8</v>
      </c>
      <c r="O8" s="13">
        <f>N8*VLOOKUP('Données projet'!$B$9,Paramètres!$A$1:$I$89,3,0)*VLOOKUP('Données projet'!$B$9,Paramètres!$A$1:$I$89,5,0)</f>
        <v>6.5095680000000007</v>
      </c>
      <c r="P8" s="13">
        <f t="shared" si="33"/>
        <v>2.4121636054748334</v>
      </c>
      <c r="Q8" s="20">
        <f t="shared" si="2"/>
        <v>15.538682546202004</v>
      </c>
      <c r="R8" s="59">
        <f t="shared" si="0"/>
        <v>278.31646032397975</v>
      </c>
      <c r="S8" s="59">
        <f ca="1">AVERAGE(OFFSET($R$3,0,0,'Données projet'!$E$9+1,1))-AVERAGE(OFFSET($H$3,0,0,'Données projet'!$E$9+1,1))</f>
        <v>141.98581704643658</v>
      </c>
      <c r="T8" s="59">
        <f t="shared" si="34"/>
        <v>396.03373990407204</v>
      </c>
      <c r="U8" s="15">
        <f>IF(ISNA(VLOOKUP(A8,'Données projet'!$A$35:$I$55,3,0)),0,VLOOKUP(A8,'Données projet'!$A$35:$I$55,3,0))</f>
        <v>1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>
        <f>VLOOKUP(A8,'Données projet'!$A$61:$I$81,2,0)</f>
        <v>11.5</v>
      </c>
      <c r="AG8" s="12">
        <f>VLOOKUP(A8,'Données projet'!$A$61:$I$81,9,0)</f>
        <v>2.2999999999999998</v>
      </c>
      <c r="AH8" s="12">
        <f t="array" ref="AH8">INDEX(AG:AG,MIN(IF(ISNUMBER(AG8:AG204),ROW(AG8:AG204),"")))</f>
        <v>2.2999999999999998</v>
      </c>
      <c r="AI8" s="13">
        <f>IF('Données projet'!$A$62&gt;35,AI7+AH8-AQ7,IF(A8&lt;'Données projet'!$A$62,$AF$205^A8,IF(A8='Données projet'!$A$62,'Données projet'!$B$62,AI7+AH8-AQ7)))</f>
        <v>11.5</v>
      </c>
      <c r="AJ8" s="13">
        <f>AI8*VLOOKUP('Données projet'!$B$10,Paramètres!$A$1:$I$89,3,0)*VLOOKUP('Données projet'!$B$10,Paramètres!$A$1:$I$89,5,0)</f>
        <v>5.8843200000000007</v>
      </c>
      <c r="AK8" s="13">
        <f t="shared" si="35"/>
        <v>2.2062549646835987</v>
      </c>
      <c r="AL8" s="20">
        <f t="shared" si="4"/>
        <v>14.091084730157268</v>
      </c>
      <c r="AM8" s="59">
        <f t="shared" si="5"/>
        <v>276.86886250793503</v>
      </c>
      <c r="AN8" s="59">
        <f ca="1">AVERAGE(OFFSET($AM$3,0,0,'Données projet'!$E$10+1,1))-AVERAGE(OFFSET($H$3,0,0,'Données projet'!$E$10+1,1))</f>
        <v>131.37595978892654</v>
      </c>
      <c r="AO8" s="59">
        <f t="shared" si="36"/>
        <v>365.64697698878865</v>
      </c>
      <c r="AP8" s="15">
        <f>IF(ISNA(VLOOKUP(A8,'Données projet'!$A$61:$I$81,3,0)),0,VLOOKUP(A8,'Données projet'!$A$61:$I$81,3,0))</f>
        <v>1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6">
        <f t="shared" si="1"/>
        <v>269.48273824430697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10.38</v>
      </c>
      <c r="N9" s="13">
        <f>IF('Données projet'!$A$36&gt;35,N8+M9-V8,IF(A9&lt;'Données projet'!$A$36,$K$205^A9,IF(A9='Données projet'!$A$36,'Données projet'!$B$36,N8+M9-V8)))</f>
        <v>23.18</v>
      </c>
      <c r="O9" s="13">
        <f>N9*VLOOKUP('Données projet'!$B$9,Paramètres!$A$1:$I$89,3,0)*VLOOKUP('Données projet'!$B$9,Paramètres!$A$1:$I$89,5,0)</f>
        <v>11.788420800000001</v>
      </c>
      <c r="P9" s="13">
        <f t="shared" si="33"/>
        <v>4.076526403541302</v>
      </c>
      <c r="Q9" s="20">
        <f t="shared" si="2"/>
        <v>27.631449712834435</v>
      </c>
      <c r="R9" s="59">
        <f t="shared" si="0"/>
        <v>291.63144971283441</v>
      </c>
      <c r="S9" s="59">
        <f ca="1">AVERAGE(OFFSET($R$3,0,0,'Données projet'!$E$9+1,1))-AVERAGE(OFFSET($H$3,0,0,'Données projet'!$E$9+1,1))</f>
        <v>141.98581704643658</v>
      </c>
      <c r="T9" s="59">
        <f t="shared" si="34"/>
        <v>396.03373990407204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9.620000000000001</v>
      </c>
      <c r="AI9" s="13">
        <f>IF('Données projet'!$A$62&gt;35,AI8+AH9-AQ8,IF(A9&lt;'Données projet'!$A$62,$AF$205^A9,IF(A9='Données projet'!$A$62,'Données projet'!$B$62,AI8+AH9-AQ8)))</f>
        <v>21.12</v>
      </c>
      <c r="AJ9" s="13">
        <f>AI9*VLOOKUP('Données projet'!$B$10,Paramètres!$A$1:$I$89,3,0)*VLOOKUP('Données projet'!$B$10,Paramètres!$A$1:$I$89,5,0)</f>
        <v>10.806681600000001</v>
      </c>
      <c r="AK9" s="13">
        <f t="shared" si="35"/>
        <v>3.7750493254331721</v>
      </c>
      <c r="AL9" s="20">
        <f t="shared" si="4"/>
        <v>25.396514695129444</v>
      </c>
      <c r="AM9" s="59">
        <f t="shared" si="5"/>
        <v>289.39651469512944</v>
      </c>
      <c r="AN9" s="59">
        <f ca="1">AVERAGE(OFFSET($AM$3,0,0,'Données projet'!$E$10+1,1))-AVERAGE(OFFSET($H$3,0,0,'Données projet'!$E$10+1,1))</f>
        <v>131.37595978892654</v>
      </c>
      <c r="AO9" s="59">
        <f t="shared" si="36"/>
        <v>365.64697698878865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6">
        <f t="shared" si="1"/>
        <v>271.54563926139667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10.38</v>
      </c>
      <c r="N10" s="13">
        <f>IF('Données projet'!$A$36&gt;35,N9+M10-V9,IF(A10&lt;'Données projet'!$A$36,$K$205^A10,IF(A10='Données projet'!$A$36,'Données projet'!$B$36,N9+M10-V9)))</f>
        <v>33.56</v>
      </c>
      <c r="O10" s="13">
        <f>N10*VLOOKUP('Données projet'!$B$9,Paramètres!$A$1:$I$89,3,0)*VLOOKUP('Données projet'!$B$9,Paramètres!$A$1:$I$89,5,0)</f>
        <v>17.067273600000004</v>
      </c>
      <c r="P10" s="13">
        <f t="shared" si="33"/>
        <v>5.6531734198616679</v>
      </c>
      <c r="Q10" s="20">
        <f t="shared" si="2"/>
        <v>39.57144522625908</v>
      </c>
      <c r="R10" s="59">
        <f t="shared" si="0"/>
        <v>304.7936674484813</v>
      </c>
      <c r="S10" s="59">
        <f ca="1">AVERAGE(OFFSET($R$3,0,0,'Données projet'!$E$9+1,1))-AVERAGE(OFFSET($H$3,0,0,'Données projet'!$E$9+1,1))</f>
        <v>141.98581704643658</v>
      </c>
      <c r="T10" s="59">
        <f t="shared" si="34"/>
        <v>396.03373990407204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9.620000000000001</v>
      </c>
      <c r="AI10" s="13">
        <f>IF('Données projet'!$A$62&gt;35,AI9+AH10-AQ9,IF(A10&lt;'Données projet'!$A$62,$AF$205^A10,IF(A10='Données projet'!$A$62,'Données projet'!$B$62,AI9+AH10-AQ9)))</f>
        <v>30.740000000000002</v>
      </c>
      <c r="AJ10" s="13">
        <f>AI10*VLOOKUP('Données projet'!$B$10,Paramètres!$A$1:$I$89,3,0)*VLOOKUP('Données projet'!$B$10,Paramètres!$A$1:$I$89,5,0)</f>
        <v>15.729043200000003</v>
      </c>
      <c r="AK10" s="13">
        <f t="shared" si="35"/>
        <v>5.2596666705335631</v>
      </c>
      <c r="AL10" s="20">
        <f t="shared" si="4"/>
        <v>36.555336357845952</v>
      </c>
      <c r="AM10" s="59">
        <f t="shared" si="5"/>
        <v>301.77755858006816</v>
      </c>
      <c r="AN10" s="59">
        <f ca="1">AVERAGE(OFFSET($AM$3,0,0,'Données projet'!$E$10+1,1))-AVERAGE(OFFSET($H$3,0,0,'Données projet'!$E$10+1,1))</f>
        <v>131.37595978892654</v>
      </c>
      <c r="AO10" s="59">
        <f t="shared" si="36"/>
        <v>365.64697698878865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6">
        <f t="shared" si="1"/>
        <v>273.60002985401661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10.38</v>
      </c>
      <c r="N11" s="13">
        <f>IF('Données projet'!$A$36&gt;35,N10+M11-V10,IF(A11&lt;'Données projet'!$A$36,$K$205^A11,IF(A11='Données projet'!$A$36,'Données projet'!$B$36,N10+M11-V10)))</f>
        <v>43.940000000000005</v>
      </c>
      <c r="O11" s="13">
        <f>N11*VLOOKUP('Données projet'!$B$9,Paramètres!$A$1:$I$89,3,0)*VLOOKUP('Données projet'!$B$9,Paramètres!$A$1:$I$89,5,0)</f>
        <v>22.346126400000006</v>
      </c>
      <c r="P11" s="13">
        <f t="shared" si="33"/>
        <v>7.1731047649553519</v>
      </c>
      <c r="Q11" s="20">
        <f t="shared" si="2"/>
        <v>51.412660945630584</v>
      </c>
      <c r="R11" s="59">
        <f t="shared" si="0"/>
        <v>317.85710539007505</v>
      </c>
      <c r="S11" s="59">
        <f ca="1">AVERAGE(OFFSET($R$3,0,0,'Données projet'!$E$9+1,1))-AVERAGE(OFFSET($H$3,0,0,'Données projet'!$E$9+1,1))</f>
        <v>141.98581704643658</v>
      </c>
      <c r="T11" s="59">
        <f t="shared" si="34"/>
        <v>396.03373990407204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9.620000000000001</v>
      </c>
      <c r="AI11" s="13">
        <f>IF('Données projet'!$A$62&gt;35,AI10+AH11-AQ10,IF(A11&lt;'Données projet'!$A$62,$AF$205^A11,IF(A11='Données projet'!$A$62,'Données projet'!$B$62,AI10+AH11-AQ10)))</f>
        <v>40.36</v>
      </c>
      <c r="AJ11" s="13">
        <f>AI11*VLOOKUP('Données projet'!$B$10,Paramètres!$A$1:$I$89,3,0)*VLOOKUP('Données projet'!$B$10,Paramètres!$A$1:$I$89,5,0)</f>
        <v>20.651404800000002</v>
      </c>
      <c r="AK11" s="13">
        <f t="shared" si="35"/>
        <v>6.6902374357720413</v>
      </c>
      <c r="AL11" s="20">
        <f t="shared" si="4"/>
        <v>47.62002689396963</v>
      </c>
      <c r="AM11" s="59">
        <f t="shared" si="5"/>
        <v>314.06447133841408</v>
      </c>
      <c r="AN11" s="59">
        <f ca="1">AVERAGE(OFFSET($AM$3,0,0,'Données projet'!$E$10+1,1))-AVERAGE(OFFSET($H$3,0,0,'Données projet'!$E$10+1,1))</f>
        <v>131.37595978892654</v>
      </c>
      <c r="AO11" s="59">
        <f t="shared" si="36"/>
        <v>365.64697698878865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6">
        <f t="shared" si="1"/>
        <v>275.64709565827621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10.38</v>
      </c>
      <c r="N12" s="13">
        <f>IF('Données projet'!$A$36&gt;35,N11+M12-V11,IF(A12&lt;'Données projet'!$A$36,$K$205^A12,IF(A12='Données projet'!$A$36,'Données projet'!$B$36,N11+M12-V11)))</f>
        <v>54.320000000000007</v>
      </c>
      <c r="O12" s="13">
        <f>N12*VLOOKUP('Données projet'!$B$9,Paramètres!$A$1:$I$89,3,0)*VLOOKUP('Données projet'!$B$9,Paramètres!$A$1:$I$89,5,0)</f>
        <v>27.624979200000006</v>
      </c>
      <c r="P12" s="13">
        <f t="shared" si="33"/>
        <v>8.651401678157125</v>
      </c>
      <c r="Q12" s="20">
        <f t="shared" si="2"/>
        <v>63.181363362790329</v>
      </c>
      <c r="R12" s="59">
        <f t="shared" si="0"/>
        <v>330.84803002945699</v>
      </c>
      <c r="S12" s="59">
        <f ca="1">AVERAGE(OFFSET($R$3,0,0,'Données projet'!$E$9+1,1))-AVERAGE(OFFSET($H$3,0,0,'Données projet'!$E$9+1,1))</f>
        <v>141.98581704643658</v>
      </c>
      <c r="T12" s="59">
        <f t="shared" si="34"/>
        <v>396.03373990407204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9.620000000000001</v>
      </c>
      <c r="AI12" s="13">
        <f>IF('Données projet'!$A$62&gt;35,AI11+AH12-AQ11,IF(A12&lt;'Données projet'!$A$62,$AF$205^A12,IF(A12='Données projet'!$A$62,'Données projet'!$B$62,AI11+AH12-AQ11)))</f>
        <v>49.980000000000004</v>
      </c>
      <c r="AJ12" s="13">
        <f>AI12*VLOOKUP('Données projet'!$B$10,Paramètres!$A$1:$I$89,3,0)*VLOOKUP('Données projet'!$B$10,Paramètres!$A$1:$I$89,5,0)</f>
        <v>25.573766400000004</v>
      </c>
      <c r="AK12" s="13">
        <f t="shared" si="35"/>
        <v>8.0812670100604134</v>
      </c>
      <c r="AL12" s="20">
        <f t="shared" si="4"/>
        <v>58.615849855855224</v>
      </c>
      <c r="AM12" s="59">
        <f t="shared" si="5"/>
        <v>326.28251652252192</v>
      </c>
      <c r="AN12" s="59">
        <f ca="1">AVERAGE(OFFSET($AM$3,0,0,'Données projet'!$E$10+1,1))-AVERAGE(OFFSET($H$3,0,0,'Données projet'!$E$10+1,1))</f>
        <v>131.37595978892654</v>
      </c>
      <c r="AO12" s="59">
        <f t="shared" si="36"/>
        <v>365.64697698878865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6">
        <f t="shared" si="1"/>
        <v>277.68774337881695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64.7</v>
      </c>
      <c r="L13" s="12">
        <f>VLOOKUP(A13,'Données projet'!$A$35:$I$55,9,0)</f>
        <v>10.38</v>
      </c>
      <c r="M13" s="12">
        <f t="array" ref="M13">INDEX(L:L,MIN(IF(ISNUMBER(L13:L209),ROW(L13:L209),"")))</f>
        <v>10.38</v>
      </c>
      <c r="N13" s="13">
        <f>IF('Données projet'!$A$36&gt;35,N12+M13-V12,IF(A13&lt;'Données projet'!$A$36,$K$205^A13,IF(A13='Données projet'!$A$36,'Données projet'!$B$36,N12+M13-V12)))</f>
        <v>64.7</v>
      </c>
      <c r="O13" s="13">
        <f>N13*VLOOKUP('Données projet'!$B$9,Paramètres!$A$1:$I$89,3,0)*VLOOKUP('Données projet'!$B$9,Paramètres!$A$1:$I$89,5,0)</f>
        <v>32.903832000000001</v>
      </c>
      <c r="P13" s="13">
        <f t="shared" si="33"/>
        <v>10.096969718767737</v>
      </c>
      <c r="Q13" s="20">
        <f t="shared" si="2"/>
        <v>74.893062993520473</v>
      </c>
      <c r="R13" s="59">
        <f t="shared" si="0"/>
        <v>343.78195188240932</v>
      </c>
      <c r="S13" s="59">
        <f ca="1">AVERAGE(OFFSET($R$3,0,0,'Données projet'!$E$9+1,1))-AVERAGE(OFFSET($H$3,0,0,'Données projet'!$E$9+1,1))</f>
        <v>141.98581704643658</v>
      </c>
      <c r="T13" s="59">
        <f t="shared" si="34"/>
        <v>396.03373990407204</v>
      </c>
      <c r="U13" s="15">
        <f>IF(ISNA(VLOOKUP(A13,'Données projet'!$A$35:$I$55,3,0)),0,VLOOKUP(A13,'Données projet'!$A$35:$I$55,3,0))</f>
        <v>2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59.6</v>
      </c>
      <c r="AG13" s="12">
        <f>VLOOKUP(A13,'Données projet'!$A$61:$I$81,9,0)</f>
        <v>9.620000000000001</v>
      </c>
      <c r="AH13" s="12">
        <f t="array" ref="AH13">INDEX(AG:AG,MIN(IF(ISNUMBER(AG13:AG209),ROW(AG13:AG209),"")))</f>
        <v>9.620000000000001</v>
      </c>
      <c r="AI13" s="13">
        <f>IF('Données projet'!$A$62&gt;35,AI12+AH13-AQ12,IF(A13&lt;'Données projet'!$A$62,$AF$205^A13,IF(A13='Données projet'!$A$62,'Données projet'!$B$62,AI12+AH13-AQ12)))</f>
        <v>59.600000000000009</v>
      </c>
      <c r="AJ13" s="13">
        <f>AI13*VLOOKUP('Données projet'!$B$10,Paramètres!$A$1:$I$89,3,0)*VLOOKUP('Données projet'!$B$10,Paramètres!$A$1:$I$89,5,0)</f>
        <v>30.496128000000006</v>
      </c>
      <c r="AK13" s="13">
        <f t="shared" si="35"/>
        <v>9.4412757758760897</v>
      </c>
      <c r="AL13" s="20">
        <f t="shared" si="4"/>
        <v>69.557644909650847</v>
      </c>
      <c r="AM13" s="59">
        <f t="shared" si="5"/>
        <v>338.44653379853969</v>
      </c>
      <c r="AN13" s="59">
        <f ca="1">AVERAGE(OFFSET($AM$3,0,0,'Données projet'!$E$10+1,1))-AVERAGE(OFFSET($H$3,0,0,'Données projet'!$E$10+1,1))</f>
        <v>131.37595978892654</v>
      </c>
      <c r="AO13" s="59">
        <f t="shared" si="36"/>
        <v>365.64697698878865</v>
      </c>
      <c r="AP13" s="15">
        <f>IF(ISNA(VLOOKUP(A13,'Données projet'!$A$61:$I$81,3,0)),0,VLOOKUP(A13,'Données projet'!$A$61:$I$81,3,0))</f>
        <v>2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6">
        <f t="shared" si="1"/>
        <v>279.72268788563707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16.799999999999997</v>
      </c>
      <c r="N14" s="13">
        <f>IF('Données projet'!$A$36&gt;35,N13+M14-V13,IF(A14&lt;'Données projet'!$A$36,$K$205^A14,IF(A14='Données projet'!$A$36,'Données projet'!$B$36,N13+M14-V13)))</f>
        <v>81.5</v>
      </c>
      <c r="O14" s="13">
        <f>N14*VLOOKUP('Données projet'!$B$9,Paramètres!$A$1:$I$89,3,0)*VLOOKUP('Données projet'!$B$9,Paramètres!$A$1:$I$89,5,0)</f>
        <v>41.447640000000007</v>
      </c>
      <c r="P14" s="13">
        <f t="shared" si="33"/>
        <v>12.38154654140957</v>
      </c>
      <c r="Q14" s="20">
        <f t="shared" si="2"/>
        <v>93.752499892955015</v>
      </c>
      <c r="R14" s="59">
        <f t="shared" si="0"/>
        <v>363.86361100406617</v>
      </c>
      <c r="S14" s="59">
        <f ca="1">AVERAGE(OFFSET($R$3,0,0,'Données projet'!$E$9+1,1))-AVERAGE(OFFSET($H$3,0,0,'Données projet'!$E$9+1,1))</f>
        <v>141.98581704643658</v>
      </c>
      <c r="T14" s="59">
        <f t="shared" si="34"/>
        <v>396.03373990407204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15.640000000000004</v>
      </c>
      <c r="AI14" s="13">
        <f>IF('Données projet'!$A$62&gt;35,AI13+AH14-AQ13,IF(A14&lt;'Données projet'!$A$62,$AF$205^A14,IF(A14='Données projet'!$A$62,'Données projet'!$B$62,AI13+AH14-AQ13)))</f>
        <v>75.240000000000009</v>
      </c>
      <c r="AJ14" s="13">
        <f>AI14*VLOOKUP('Données projet'!$B$10,Paramètres!$A$1:$I$89,3,0)*VLOOKUP('Données projet'!$B$10,Paramètres!$A$1:$I$89,5,0)</f>
        <v>38.498803200000012</v>
      </c>
      <c r="AK14" s="13">
        <f t="shared" si="35"/>
        <v>11.599873051811421</v>
      </c>
      <c r="AL14" s="20">
        <f t="shared" si="4"/>
        <v>87.255194471904915</v>
      </c>
      <c r="AM14" s="59">
        <f t="shared" si="5"/>
        <v>357.36630558301607</v>
      </c>
      <c r="AN14" s="59">
        <f ca="1">AVERAGE(OFFSET($AM$3,0,0,'Données projet'!$E$10+1,1))-AVERAGE(OFFSET($H$3,0,0,'Données projet'!$E$10+1,1))</f>
        <v>131.37595978892654</v>
      </c>
      <c r="AO14" s="59">
        <f t="shared" si="36"/>
        <v>365.64697698878865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6">
        <f t="shared" si="1"/>
        <v>281.75250661735487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16.799999999999997</v>
      </c>
      <c r="N15" s="13">
        <f>IF('Données projet'!$A$36&gt;35,N14+M15-V14,IF(A15&lt;'Données projet'!$A$36,$K$205^A15,IF(A15='Données projet'!$A$36,'Données projet'!$B$36,N14+M15-V14)))</f>
        <v>98.3</v>
      </c>
      <c r="O15" s="13">
        <f>N15*VLOOKUP('Données projet'!$B$9,Paramètres!$A$1:$I$89,3,0)*VLOOKUP('Données projet'!$B$9,Paramètres!$A$1:$I$89,5,0)</f>
        <v>49.991447999999998</v>
      </c>
      <c r="P15" s="13">
        <f t="shared" si="33"/>
        <v>14.611551050173585</v>
      </c>
      <c r="Q15" s="20">
        <f t="shared" si="2"/>
        <v>112.51689001238564</v>
      </c>
      <c r="R15" s="59">
        <f t="shared" si="0"/>
        <v>383.85022334571897</v>
      </c>
      <c r="S15" s="59">
        <f ca="1">AVERAGE(OFFSET($R$3,0,0,'Données projet'!$E$9+1,1))-AVERAGE(OFFSET($H$3,0,0,'Données projet'!$E$9+1,1))</f>
        <v>141.98581704643658</v>
      </c>
      <c r="T15" s="59">
        <f t="shared" si="34"/>
        <v>396.03373990407204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15.640000000000004</v>
      </c>
      <c r="AI15" s="13">
        <f>IF('Données projet'!$A$62&gt;35,AI14+AH15-AQ14,IF(A15&lt;'Données projet'!$A$62,$AF$205^A15,IF(A15='Données projet'!$A$62,'Données projet'!$B$62,AI14+AH15-AQ14)))</f>
        <v>90.88000000000001</v>
      </c>
      <c r="AJ15" s="13">
        <f>AI15*VLOOKUP('Données projet'!$B$10,Paramètres!$A$1:$I$89,3,0)*VLOOKUP('Données projet'!$B$10,Paramètres!$A$1:$I$89,5,0)</f>
        <v>46.501478400000011</v>
      </c>
      <c r="AK15" s="13">
        <f t="shared" si="35"/>
        <v>13.706472352214034</v>
      </c>
      <c r="AL15" s="20">
        <f t="shared" si="4"/>
        <v>104.86218089343946</v>
      </c>
      <c r="AM15" s="59">
        <f t="shared" si="5"/>
        <v>376.19551422677279</v>
      </c>
      <c r="AN15" s="59">
        <f ca="1">AVERAGE(OFFSET($AM$3,0,0,'Données projet'!$E$10+1,1))-AVERAGE(OFFSET($H$3,0,0,'Données projet'!$E$10+1,1))</f>
        <v>131.37595978892654</v>
      </c>
      <c r="AO15" s="59">
        <f t="shared" si="36"/>
        <v>365.64697698878865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6">
        <f t="shared" si="1"/>
        <v>283.77767528482127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16.799999999999997</v>
      </c>
      <c r="N16" s="13">
        <f>IF('Données projet'!$A$36&gt;35,N15+M16-V15,IF(A16&lt;'Données projet'!$A$36,$K$205^A16,IF(A16='Données projet'!$A$36,'Données projet'!$B$36,N15+M16-V15)))</f>
        <v>115.1</v>
      </c>
      <c r="O16" s="13">
        <f>N16*VLOOKUP('Données projet'!$B$9,Paramètres!$A$1:$I$89,3,0)*VLOOKUP('Données projet'!$B$9,Paramètres!$A$1:$I$89,5,0)</f>
        <v>58.535255999999997</v>
      </c>
      <c r="P16" s="13">
        <f t="shared" si="33"/>
        <v>16.797404760100708</v>
      </c>
      <c r="Q16" s="20">
        <f t="shared" si="2"/>
        <v>131.20438415717538</v>
      </c>
      <c r="R16" s="59">
        <f t="shared" si="0"/>
        <v>403.7599397127309</v>
      </c>
      <c r="S16" s="59">
        <f ca="1">AVERAGE(OFFSET($R$3,0,0,'Données projet'!$E$9+1,1))-AVERAGE(OFFSET($H$3,0,0,'Données projet'!$E$9+1,1))</f>
        <v>141.98581704643658</v>
      </c>
      <c r="T16" s="59">
        <f t="shared" si="34"/>
        <v>396.03373990407204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15.640000000000004</v>
      </c>
      <c r="AI16" s="13">
        <f>IF('Données projet'!$A$62&gt;35,AI15+AH16-AQ15,IF(A16&lt;'Données projet'!$A$62,$AF$205^A16,IF(A16='Données projet'!$A$62,'Données projet'!$B$62,AI15+AH16-AQ15)))</f>
        <v>106.52000000000001</v>
      </c>
      <c r="AJ16" s="13">
        <f>AI16*VLOOKUP('Données projet'!$B$10,Paramètres!$A$1:$I$89,3,0)*VLOOKUP('Données projet'!$B$10,Paramètres!$A$1:$I$89,5,0)</f>
        <v>54.504153600000009</v>
      </c>
      <c r="AK16" s="13">
        <f t="shared" si="35"/>
        <v>15.771073628543467</v>
      </c>
      <c r="AL16" s="20">
        <f t="shared" si="4"/>
        <v>122.39602075637988</v>
      </c>
      <c r="AM16" s="59">
        <f t="shared" si="5"/>
        <v>394.95157631193541</v>
      </c>
      <c r="AN16" s="59">
        <f ca="1">AVERAGE(OFFSET($AM$3,0,0,'Données projet'!$E$10+1,1))-AVERAGE(OFFSET($H$3,0,0,'Données projet'!$E$10+1,1))</f>
        <v>131.37595978892654</v>
      </c>
      <c r="AO16" s="59">
        <f t="shared" si="36"/>
        <v>365.64697698878865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6">
        <f t="shared" si="1"/>
        <v>285.79859225515048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16.799999999999997</v>
      </c>
      <c r="N17" s="13">
        <f>IF('Données projet'!$A$36&gt;35,N16+M17-V16,IF(A17&lt;'Données projet'!$A$36,$K$205^A17,IF(A17='Données projet'!$A$36,'Données projet'!$B$36,N16+M17-V16)))</f>
        <v>131.89999999999998</v>
      </c>
      <c r="O17" s="13">
        <f>N17*VLOOKUP('Données projet'!$B$9,Paramètres!$A$1:$I$89,3,0)*VLOOKUP('Données projet'!$B$9,Paramètres!$A$1:$I$89,5,0)</f>
        <v>67.079063999999988</v>
      </c>
      <c r="P17" s="13">
        <f t="shared" si="33"/>
        <v>18.946296640824848</v>
      </c>
      <c r="Q17" s="20">
        <f t="shared" si="2"/>
        <v>149.82750311610323</v>
      </c>
      <c r="R17" s="59">
        <f t="shared" si="0"/>
        <v>423.605280893881</v>
      </c>
      <c r="S17" s="59">
        <f ca="1">AVERAGE(OFFSET($R$3,0,0,'Données projet'!$E$9+1,1))-AVERAGE(OFFSET($H$3,0,0,'Données projet'!$E$9+1,1))</f>
        <v>141.98581704643658</v>
      </c>
      <c r="T17" s="59">
        <f t="shared" si="34"/>
        <v>396.03373990407204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15.640000000000004</v>
      </c>
      <c r="AI17" s="13">
        <f>IF('Données projet'!$A$62&gt;35,AI16+AH17-AQ16,IF(A17&lt;'Données projet'!$A$62,$AF$205^A17,IF(A17='Données projet'!$A$62,'Données projet'!$B$62,AI16+AH17-AQ16)))</f>
        <v>122.16000000000001</v>
      </c>
      <c r="AJ17" s="13">
        <f>AI17*VLOOKUP('Données projet'!$B$10,Paramètres!$A$1:$I$89,3,0)*VLOOKUP('Données projet'!$B$10,Paramètres!$A$1:$I$89,5,0)</f>
        <v>62.506828800000015</v>
      </c>
      <c r="AK17" s="13">
        <f t="shared" si="35"/>
        <v>17.800556255284409</v>
      </c>
      <c r="AL17" s="20">
        <f t="shared" si="4"/>
        <v>139.86869563795369</v>
      </c>
      <c r="AM17" s="59">
        <f t="shared" si="5"/>
        <v>413.64647341573146</v>
      </c>
      <c r="AN17" s="59">
        <f ca="1">AVERAGE(OFFSET($AM$3,0,0,'Données projet'!$E$10+1,1))-AVERAGE(OFFSET($H$3,0,0,'Données projet'!$E$10+1,1))</f>
        <v>131.37595978892654</v>
      </c>
      <c r="AO17" s="59">
        <f t="shared" si="36"/>
        <v>365.64697698878865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6">
        <f t="shared" si="1"/>
        <v>287.81559576110328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148.69999999999999</v>
      </c>
      <c r="L18" s="12">
        <f>VLOOKUP(A18,'Données projet'!$A$35:$I$55,9,0)</f>
        <v>16.799999999999997</v>
      </c>
      <c r="M18" s="12">
        <f t="array" ref="M18">INDEX(L:L,MIN(IF(ISNUMBER(L18:L214),ROW(L18:L214),"")))</f>
        <v>16.799999999999997</v>
      </c>
      <c r="N18" s="13">
        <f>IF('Données projet'!$A$36&gt;35,N17+M18-V17,IF(A18&lt;'Données projet'!$A$36,$K$205^A18,IF(A18='Données projet'!$A$36,'Données projet'!$B$36,N17+M18-V17)))</f>
        <v>148.69999999999999</v>
      </c>
      <c r="O18" s="13">
        <f>N18*VLOOKUP('Données projet'!$B$9,Paramètres!$A$1:$I$89,3,0)*VLOOKUP('Données projet'!$B$9,Paramètres!$A$1:$I$89,5,0)</f>
        <v>75.622872000000001</v>
      </c>
      <c r="P18" s="13">
        <f t="shared" si="33"/>
        <v>21.063474107201309</v>
      </c>
      <c r="Q18" s="20">
        <f t="shared" si="2"/>
        <v>168.39538613670894</v>
      </c>
      <c r="R18" s="59">
        <f t="shared" si="0"/>
        <v>443.39538613670891</v>
      </c>
      <c r="S18" s="59">
        <f ca="1">AVERAGE(OFFSET($R$3,0,0,'Données projet'!$E$9+1,1))-AVERAGE(OFFSET($H$3,0,0,'Données projet'!$E$9+1,1))</f>
        <v>141.98581704643658</v>
      </c>
      <c r="T18" s="59">
        <f t="shared" si="34"/>
        <v>396.03373990407204</v>
      </c>
      <c r="U18" s="15">
        <f>IF(ISNA(VLOOKUP(A18,'Données projet'!$A$35:$I$55,3,0)),0,VLOOKUP(A18,'Données projet'!$A$35:$I$55,3,0))</f>
        <v>3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137.80000000000001</v>
      </c>
      <c r="AG18" s="12">
        <f>VLOOKUP(A18,'Données projet'!$A$61:$I$81,9,0)</f>
        <v>15.640000000000004</v>
      </c>
      <c r="AH18" s="12">
        <f t="array" ref="AH18">INDEX(AG:AG,MIN(IF(ISNUMBER(AG18:AG214),ROW(AG18:AG214),"")))</f>
        <v>15.640000000000004</v>
      </c>
      <c r="AI18" s="13">
        <f>IF('Données projet'!$A$62&gt;35,AI17+AH18-AQ17,IF(A18&lt;'Données projet'!$A$62,$AF$205^A18,IF(A18='Données projet'!$A$62,'Données projet'!$B$62,AI17+AH18-AQ17)))</f>
        <v>137.80000000000001</v>
      </c>
      <c r="AJ18" s="13">
        <f>AI18*VLOOKUP('Données projet'!$B$10,Paramètres!$A$1:$I$89,3,0)*VLOOKUP('Données projet'!$B$10,Paramètres!$A$1:$I$89,5,0)</f>
        <v>70.509504000000007</v>
      </c>
      <c r="AK18" s="13">
        <f t="shared" si="35"/>
        <v>19.799931917156425</v>
      </c>
      <c r="AL18" s="20">
        <f t="shared" si="4"/>
        <v>157.28893422238079</v>
      </c>
      <c r="AM18" s="59">
        <f t="shared" si="5"/>
        <v>432.28893422238082</v>
      </c>
      <c r="AN18" s="59">
        <f ca="1">AVERAGE(OFFSET($AM$3,0,0,'Données projet'!$E$10+1,1))-AVERAGE(OFFSET($H$3,0,0,'Données projet'!$E$10+1,1))</f>
        <v>131.37595978892654</v>
      </c>
      <c r="AO18" s="59">
        <f t="shared" si="36"/>
        <v>365.64697698878865</v>
      </c>
      <c r="AP18" s="15">
        <f>IF(ISNA(VLOOKUP(A18,'Données projet'!$A$61:$I$81,3,0)),0,VLOOKUP(A18,'Données projet'!$A$61:$I$81,3,0))</f>
        <v>3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6">
        <f t="shared" si="1"/>
        <v>289.82897638635399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21.54</v>
      </c>
      <c r="N19" s="13">
        <f>IF('Données projet'!$A$36&gt;35,N18+M19-V18,IF(A19&lt;'Données projet'!$A$36,$K$205^A19,IF(A19='Données projet'!$A$36,'Données projet'!$B$36,N18+M19-V18)))</f>
        <v>170.23999999999998</v>
      </c>
      <c r="O19" s="13">
        <f>N19*VLOOKUP('Données projet'!$B$9,Paramètres!$A$1:$I$89,3,0)*VLOOKUP('Données projet'!$B$9,Paramètres!$A$1:$I$89,5,0)</f>
        <v>86.577254400000001</v>
      </c>
      <c r="P19" s="13">
        <f t="shared" si="33"/>
        <v>23.737887678134843</v>
      </c>
      <c r="Q19" s="20">
        <f t="shared" si="2"/>
        <v>192.13220578608482</v>
      </c>
      <c r="R19" s="59">
        <f t="shared" si="0"/>
        <v>468.35442800830708</v>
      </c>
      <c r="S19" s="59">
        <f ca="1">AVERAGE(OFFSET($R$3,0,0,'Données projet'!$E$9+1,1))-AVERAGE(OFFSET($H$3,0,0,'Données projet'!$E$9+1,1))</f>
        <v>141.98581704643658</v>
      </c>
      <c r="T19" s="59">
        <f t="shared" si="34"/>
        <v>396.03373990407204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19.879999999999995</v>
      </c>
      <c r="AI19" s="13">
        <f>IF('Données projet'!$A$62&gt;35,AI18+AH19-AQ18,IF(A19&lt;'Données projet'!$A$62,$AF$205^A19,IF(A19='Données projet'!$A$62,'Données projet'!$B$62,AI18+AH19-AQ18)))</f>
        <v>157.68</v>
      </c>
      <c r="AJ19" s="13">
        <f>AI19*VLOOKUP('Données projet'!$B$10,Paramètres!$A$1:$I$89,3,0)*VLOOKUP('Données projet'!$B$10,Paramètres!$A$1:$I$89,5,0)</f>
        <v>80.68170240000002</v>
      </c>
      <c r="AK19" s="13">
        <f t="shared" si="35"/>
        <v>22.303781507461405</v>
      </c>
      <c r="AL19" s="20">
        <f t="shared" si="4"/>
        <v>179.36638447216197</v>
      </c>
      <c r="AM19" s="59">
        <f t="shared" si="5"/>
        <v>455.58860669438423</v>
      </c>
      <c r="AN19" s="59">
        <f ca="1">AVERAGE(OFFSET($AM$3,0,0,'Données projet'!$E$10+1,1))-AVERAGE(OFFSET($H$3,0,0,'Données projet'!$E$10+1,1))</f>
        <v>131.37595978892654</v>
      </c>
      <c r="AO19" s="59">
        <f t="shared" si="36"/>
        <v>365.64697698878865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6">
        <f t="shared" si="1"/>
        <v>291.83898633863726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21.54</v>
      </c>
      <c r="N20" s="13">
        <f>IF('Données projet'!$A$36&gt;35,N19+M20-V19,IF(A20&lt;'Données projet'!$A$36,$K$205^A20,IF(A20='Données projet'!$A$36,'Données projet'!$B$36,N19+M20-V19)))</f>
        <v>191.77999999999997</v>
      </c>
      <c r="O20" s="13">
        <f>N20*VLOOKUP('Données projet'!$B$9,Paramètres!$A$1:$I$89,3,0)*VLOOKUP('Données projet'!$B$9,Paramètres!$A$1:$I$89,5,0)</f>
        <v>97.531636799999987</v>
      </c>
      <c r="P20" s="13">
        <f t="shared" si="33"/>
        <v>26.373091400778378</v>
      </c>
      <c r="Q20" s="20">
        <f t="shared" si="2"/>
        <v>215.80073494968897</v>
      </c>
      <c r="R20" s="59">
        <f t="shared" si="0"/>
        <v>493.2451793941334</v>
      </c>
      <c r="S20" s="59">
        <f ca="1">AVERAGE(OFFSET($R$3,0,0,'Données projet'!$E$9+1,1))-AVERAGE(OFFSET($H$3,0,0,'Données projet'!$E$9+1,1))</f>
        <v>141.98581704643658</v>
      </c>
      <c r="T20" s="59">
        <f t="shared" si="34"/>
        <v>396.03373990407204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19.879999999999995</v>
      </c>
      <c r="AI20" s="13">
        <f>IF('Données projet'!$A$62&gt;35,AI19+AH20-AQ19,IF(A20&lt;'Données projet'!$A$62,$AF$205^A20,IF(A20='Données projet'!$A$62,'Données projet'!$B$62,AI19+AH20-AQ19)))</f>
        <v>177.56</v>
      </c>
      <c r="AJ20" s="13">
        <f>AI20*VLOOKUP('Données projet'!$B$10,Paramètres!$A$1:$I$89,3,0)*VLOOKUP('Données projet'!$B$10,Paramètres!$A$1:$I$89,5,0)</f>
        <v>90.853900800000005</v>
      </c>
      <c r="AK20" s="13">
        <f t="shared" si="35"/>
        <v>24.771051986472603</v>
      </c>
      <c r="AL20" s="20">
        <f t="shared" si="4"/>
        <v>201.38012610310645</v>
      </c>
      <c r="AM20" s="59">
        <f t="shared" si="5"/>
        <v>478.82457054755093</v>
      </c>
      <c r="AN20" s="59">
        <f ca="1">AVERAGE(OFFSET($AM$3,0,0,'Données projet'!$E$10+1,1))-AVERAGE(OFFSET($H$3,0,0,'Données projet'!$E$10+1,1))</f>
        <v>131.37595978892654</v>
      </c>
      <c r="AO20" s="59">
        <f t="shared" si="36"/>
        <v>365.64697698878865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6">
        <f t="shared" si="1"/>
        <v>293.8458464780249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21.54</v>
      </c>
      <c r="N21" s="13">
        <f>IF('Données projet'!$A$36&gt;35,N20+M21-V20,IF(A21&lt;'Données projet'!$A$36,$K$205^A21,IF(A21='Données projet'!$A$36,'Données projet'!$B$36,N20+M21-V20)))</f>
        <v>213.31999999999996</v>
      </c>
      <c r="O21" s="13">
        <f>N21*VLOOKUP('Données projet'!$B$9,Paramètres!$A$1:$I$89,3,0)*VLOOKUP('Données projet'!$B$9,Paramètres!$A$1:$I$89,5,0)</f>
        <v>108.48601919999999</v>
      </c>
      <c r="P21" s="13">
        <f t="shared" si="33"/>
        <v>28.973991680039152</v>
      </c>
      <c r="Q21" s="20">
        <f t="shared" si="2"/>
        <v>239.40951894940147</v>
      </c>
      <c r="R21" s="59">
        <f t="shared" si="0"/>
        <v>518.07618561606819</v>
      </c>
      <c r="S21" s="59">
        <f ca="1">AVERAGE(OFFSET($R$3,0,0,'Données projet'!$E$9+1,1))-AVERAGE(OFFSET($H$3,0,0,'Données projet'!$E$9+1,1))</f>
        <v>141.98581704643658</v>
      </c>
      <c r="T21" s="59">
        <f t="shared" si="34"/>
        <v>396.03373990407204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19.879999999999995</v>
      </c>
      <c r="AI21" s="13">
        <f>IF('Données projet'!$A$62&gt;35,AI20+AH21-AQ20,IF(A21&lt;'Données projet'!$A$62,$AF$205^A21,IF(A21='Données projet'!$A$62,'Données projet'!$B$62,AI20+AH21-AQ20)))</f>
        <v>197.44</v>
      </c>
      <c r="AJ21" s="13">
        <f>AI21*VLOOKUP('Données projet'!$B$10,Paramètres!$A$1:$I$89,3,0)*VLOOKUP('Données projet'!$B$10,Paramètres!$A$1:$I$89,5,0)</f>
        <v>101.02609920000002</v>
      </c>
      <c r="AK21" s="13">
        <f t="shared" si="35"/>
        <v>27.206306102210657</v>
      </c>
      <c r="AL21" s="20">
        <f t="shared" si="4"/>
        <v>223.33810590135025</v>
      </c>
      <c r="AM21" s="59">
        <f t="shared" si="5"/>
        <v>502.00477256801696</v>
      </c>
      <c r="AN21" s="59">
        <f ca="1">AVERAGE(OFFSET($AM$3,0,0,'Données projet'!$E$10+1,1))-AVERAGE(OFFSET($H$3,0,0,'Données projet'!$E$10+1,1))</f>
        <v>131.37595978892654</v>
      </c>
      <c r="AO21" s="59">
        <f t="shared" si="36"/>
        <v>365.64697698878865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6">
        <f t="shared" si="1"/>
        <v>295.84975173858709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21.54</v>
      </c>
      <c r="N22" s="13">
        <f>IF('Données projet'!$A$36&gt;35,N21+M22-V21,IF(A22&lt;'Données projet'!$A$36,$K$205^A22,IF(A22='Données projet'!$A$36,'Données projet'!$B$36,N21+M22-V21)))</f>
        <v>234.85999999999996</v>
      </c>
      <c r="O22" s="13">
        <f>N22*VLOOKUP('Données projet'!$B$9,Paramètres!$A$1:$I$89,3,0)*VLOOKUP('Données projet'!$B$9,Paramètres!$A$1:$I$89,5,0)</f>
        <v>119.44040159999999</v>
      </c>
      <c r="P22" s="13">
        <f t="shared" si="33"/>
        <v>31.544446672314749</v>
      </c>
      <c r="Q22" s="20">
        <f t="shared" si="2"/>
        <v>262.96527740761485</v>
      </c>
      <c r="R22" s="59">
        <f t="shared" si="0"/>
        <v>542.85416629650376</v>
      </c>
      <c r="S22" s="59">
        <f ca="1">AVERAGE(OFFSET($R$3,0,0,'Données projet'!$E$9+1,1))-AVERAGE(OFFSET($H$3,0,0,'Données projet'!$E$9+1,1))</f>
        <v>141.98581704643658</v>
      </c>
      <c r="T22" s="59">
        <f t="shared" si="34"/>
        <v>396.03373990407204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19.879999999999995</v>
      </c>
      <c r="AI22" s="13">
        <f>IF('Données projet'!$A$62&gt;35,AI21+AH22-AQ21,IF(A22&lt;'Données projet'!$A$62,$AF$205^A22,IF(A22='Données projet'!$A$62,'Données projet'!$B$62,AI21+AH22-AQ21)))</f>
        <v>217.32</v>
      </c>
      <c r="AJ22" s="13">
        <f>AI22*VLOOKUP('Données projet'!$B$10,Paramètres!$A$1:$I$89,3,0)*VLOOKUP('Données projet'!$B$10,Paramètres!$A$1:$I$89,5,0)</f>
        <v>111.19829760000002</v>
      </c>
      <c r="AK22" s="13">
        <f t="shared" si="35"/>
        <v>29.613134556499183</v>
      </c>
      <c r="AL22" s="20">
        <f t="shared" si="4"/>
        <v>245.2465776725694</v>
      </c>
      <c r="AM22" s="59">
        <f t="shared" si="5"/>
        <v>525.13546656145832</v>
      </c>
      <c r="AN22" s="59">
        <f ca="1">AVERAGE(OFFSET($AM$3,0,0,'Données projet'!$E$10+1,1))-AVERAGE(OFFSET($H$3,0,0,'Données projet'!$E$10+1,1))</f>
        <v>131.37595978892654</v>
      </c>
      <c r="AO22" s="59">
        <f t="shared" si="36"/>
        <v>365.64697698878865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6">
        <f t="shared" si="1"/>
        <v>297.85087537608922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256.39999999999998</v>
      </c>
      <c r="L23" s="12">
        <f>VLOOKUP(A23,'Données projet'!$A$35:$I$55,9,0)</f>
        <v>21.54</v>
      </c>
      <c r="M23" s="12">
        <f t="array" ref="M23">INDEX(L:L,MIN(IF(ISNUMBER(L23:L219),ROW(L23:L219),"")))</f>
        <v>21.54</v>
      </c>
      <c r="N23" s="13">
        <f>IF('Données projet'!$A$36&gt;35,N22+M23-V22,IF(A23&lt;'Données projet'!$A$36,$K$205^A23,IF(A23='Données projet'!$A$36,'Données projet'!$B$36,N22+M23-V22)))</f>
        <v>256.39999999999998</v>
      </c>
      <c r="O23" s="13">
        <f>N23*VLOOKUP('Données projet'!$B$9,Paramètres!$A$1:$I$89,3,0)*VLOOKUP('Données projet'!$B$9,Paramètres!$A$1:$I$89,5,0)</f>
        <v>130.39478399999999</v>
      </c>
      <c r="P23" s="13">
        <f t="shared" si="33"/>
        <v>34.087566218885414</v>
      </c>
      <c r="Q23" s="20">
        <f t="shared" si="2"/>
        <v>286.47342663122544</v>
      </c>
      <c r="R23" s="59">
        <f t="shared" si="0"/>
        <v>567.58453774233658</v>
      </c>
      <c r="S23" s="59">
        <f ca="1">AVERAGE(OFFSET($R$3,0,0,'Données projet'!$E$9+1,1))-AVERAGE(OFFSET($H$3,0,0,'Données projet'!$E$9+1,1))</f>
        <v>141.98581704643658</v>
      </c>
      <c r="T23" s="59">
        <f t="shared" si="34"/>
        <v>396.03373990407204</v>
      </c>
      <c r="U23" s="15">
        <f>IF(ISNA(VLOOKUP(A23,'Données projet'!$A$35:$I$55,3,0)),0,VLOOKUP(A23,'Données projet'!$A$35:$I$55,3,0))</f>
        <v>4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237.2</v>
      </c>
      <c r="AG23" s="12">
        <f>VLOOKUP(A23,'Données projet'!$A$61:$I$81,9,0)</f>
        <v>19.879999999999995</v>
      </c>
      <c r="AH23" s="12">
        <f t="array" ref="AH23">INDEX(AG:AG,MIN(IF(ISNUMBER(AG23:AG219),ROW(AG23:AG219),"")))</f>
        <v>19.879999999999995</v>
      </c>
      <c r="AI23" s="13">
        <f>IF('Données projet'!$A$62&gt;35,AI22+AH23-AQ22,IF(A23&lt;'Données projet'!$A$62,$AF$205^A23,IF(A23='Données projet'!$A$62,'Données projet'!$B$62,AI22+AH23-AQ22)))</f>
        <v>237.2</v>
      </c>
      <c r="AJ23" s="13">
        <f>AI23*VLOOKUP('Données projet'!$B$10,Paramètres!$A$1:$I$89,3,0)*VLOOKUP('Données projet'!$B$10,Paramètres!$A$1:$I$89,5,0)</f>
        <v>121.37049599999999</v>
      </c>
      <c r="AK23" s="13">
        <f t="shared" si="35"/>
        <v>31.994433412126856</v>
      </c>
      <c r="AL23" s="20">
        <f t="shared" si="4"/>
        <v>267.11058539278758</v>
      </c>
      <c r="AM23" s="59">
        <f t="shared" si="5"/>
        <v>548.22169650389878</v>
      </c>
      <c r="AN23" s="59">
        <f ca="1">AVERAGE(OFFSET($AM$3,0,0,'Données projet'!$E$10+1,1))-AVERAGE(OFFSET($H$3,0,0,'Données projet'!$E$10+1,1))</f>
        <v>131.37595978892654</v>
      </c>
      <c r="AO23" s="59">
        <f t="shared" si="36"/>
        <v>365.64697698878865</v>
      </c>
      <c r="AP23" s="15">
        <f>IF(ISNA(VLOOKUP(A23,'Données projet'!$A$61:$I$81,3,0)),0,VLOOKUP(A23,'Données projet'!$A$61:$I$81,3,0))</f>
        <v>4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6">
        <f t="shared" si="1"/>
        <v>299.84937234200714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23.980000000000008</v>
      </c>
      <c r="N24" s="13">
        <f>IF('Données projet'!$A$36&gt;35,N23+M24-V23,IF(A24&lt;'Données projet'!$A$36,$K$205^A24,IF(A24='Données projet'!$A$36,'Données projet'!$B$36,N23+M24-V23)))</f>
        <v>280.38</v>
      </c>
      <c r="O24" s="13">
        <f>N24*VLOOKUP('Données projet'!$B$9,Paramètres!$A$1:$I$89,3,0)*VLOOKUP('Données projet'!$B$9,Paramètres!$A$1:$I$89,5,0)</f>
        <v>142.5900528</v>
      </c>
      <c r="P24" s="13">
        <f t="shared" si="33"/>
        <v>36.889715709268252</v>
      </c>
      <c r="Q24" s="20">
        <f t="shared" si="2"/>
        <v>312.59393015364213</v>
      </c>
      <c r="R24" s="59">
        <f t="shared" si="0"/>
        <v>594.92726348697545</v>
      </c>
      <c r="S24" s="59">
        <f ca="1">AVERAGE(OFFSET($R$3,0,0,'Données projet'!$E$9+1,1))-AVERAGE(OFFSET($H$3,0,0,'Données projet'!$E$9+1,1))</f>
        <v>141.98581704643658</v>
      </c>
      <c r="T24" s="59">
        <f t="shared" si="34"/>
        <v>396.03373990407204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21.780000000000008</v>
      </c>
      <c r="AI24" s="13">
        <f>IF('Données projet'!$A$62&gt;35,AI23+AH24-AQ23,IF(A24&lt;'Données projet'!$A$62,$AF$205^A24,IF(A24='Données projet'!$A$62,'Données projet'!$B$62,AI23+AH24-AQ23)))</f>
        <v>258.98</v>
      </c>
      <c r="AJ24" s="13">
        <f>AI24*VLOOKUP('Données projet'!$B$10,Paramètres!$A$1:$I$89,3,0)*VLOOKUP('Données projet'!$B$10,Paramètres!$A$1:$I$89,5,0)</f>
        <v>132.51488640000002</v>
      </c>
      <c r="AK24" s="13">
        <f t="shared" si="35"/>
        <v>34.57682612679001</v>
      </c>
      <c r="AL24" s="20">
        <f t="shared" si="4"/>
        <v>291.01806598415931</v>
      </c>
      <c r="AM24" s="59">
        <f t="shared" si="5"/>
        <v>573.35139931749268</v>
      </c>
      <c r="AN24" s="59">
        <f ca="1">AVERAGE(OFFSET($AM$3,0,0,'Données projet'!$E$10+1,1))-AVERAGE(OFFSET($H$3,0,0,'Données projet'!$E$10+1,1))</f>
        <v>131.37595978892654</v>
      </c>
      <c r="AO24" s="59">
        <f t="shared" si="36"/>
        <v>365.64697698878865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6">
        <f t="shared" si="1"/>
        <v>301.84538199666349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23.980000000000008</v>
      </c>
      <c r="N25" s="13">
        <f>IF('Données projet'!$A$36&gt;35,N24+M25-V24,IF(A25&lt;'Données projet'!$A$36,$K$205^A25,IF(A25='Données projet'!$A$36,'Données projet'!$B$36,N24+M25-V24)))</f>
        <v>304.36</v>
      </c>
      <c r="O25" s="13">
        <f>N25*VLOOKUP('Données projet'!$B$9,Paramètres!$A$1:$I$89,3,0)*VLOOKUP('Données projet'!$B$9,Paramètres!$A$1:$I$89,5,0)</f>
        <v>154.7853216</v>
      </c>
      <c r="P25" s="13">
        <f t="shared" si="33"/>
        <v>39.664071567914775</v>
      </c>
      <c r="Q25" s="20">
        <f t="shared" si="2"/>
        <v>338.66602643411824</v>
      </c>
      <c r="R25" s="59">
        <f t="shared" si="0"/>
        <v>622.22158198967372</v>
      </c>
      <c r="S25" s="59">
        <f ca="1">AVERAGE(OFFSET($R$3,0,0,'Données projet'!$E$9+1,1))-AVERAGE(OFFSET($H$3,0,0,'Données projet'!$E$9+1,1))</f>
        <v>141.98581704643658</v>
      </c>
      <c r="T25" s="59">
        <f t="shared" si="34"/>
        <v>396.03373990407204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21.780000000000008</v>
      </c>
      <c r="AI25" s="13">
        <f>IF('Données projet'!$A$62&gt;35,AI24+AH25-AQ24,IF(A25&lt;'Données projet'!$A$62,$AF$205^A25,IF(A25='Données projet'!$A$62,'Données projet'!$B$62,AI24+AH25-AQ24)))</f>
        <v>280.76000000000005</v>
      </c>
      <c r="AJ25" s="13">
        <f>AI25*VLOOKUP('Données projet'!$B$10,Paramètres!$A$1:$I$89,3,0)*VLOOKUP('Données projet'!$B$10,Paramètres!$A$1:$I$89,5,0)</f>
        <v>143.65927680000004</v>
      </c>
      <c r="AK25" s="13">
        <f t="shared" si="35"/>
        <v>37.134031442945776</v>
      </c>
      <c r="AL25" s="20">
        <f t="shared" si="4"/>
        <v>314.88167852313063</v>
      </c>
      <c r="AM25" s="59">
        <f t="shared" si="5"/>
        <v>598.43723407868617</v>
      </c>
      <c r="AN25" s="59">
        <f ca="1">AVERAGE(OFFSET($AM$3,0,0,'Données projet'!$E$10+1,1))-AVERAGE(OFFSET($H$3,0,0,'Données projet'!$E$10+1,1))</f>
        <v>131.37595978892654</v>
      </c>
      <c r="AO25" s="59">
        <f t="shared" si="36"/>
        <v>365.64697698878865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6">
        <f t="shared" si="1"/>
        <v>303.83903031512267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23.980000000000008</v>
      </c>
      <c r="N26" s="13">
        <f>IF('Données projet'!$A$36&gt;35,N25+M26-V25,IF(A26&lt;'Données projet'!$A$36,$K$205^A26,IF(A26='Données projet'!$A$36,'Données projet'!$B$36,N25+M26-V25)))</f>
        <v>328.34000000000003</v>
      </c>
      <c r="O26" s="13">
        <f>N26*VLOOKUP('Données projet'!$B$9,Paramètres!$A$1:$I$89,3,0)*VLOOKUP('Données projet'!$B$9,Paramètres!$A$1:$I$89,5,0)</f>
        <v>166.98059040000001</v>
      </c>
      <c r="P26" s="13">
        <f t="shared" si="33"/>
        <v>42.413072573904124</v>
      </c>
      <c r="Q26" s="20">
        <f t="shared" si="2"/>
        <v>364.69396301288299</v>
      </c>
      <c r="R26" s="59">
        <f t="shared" si="0"/>
        <v>649.47174079066076</v>
      </c>
      <c r="S26" s="59">
        <f ca="1">AVERAGE(OFFSET($R$3,0,0,'Données projet'!$E$9+1,1))-AVERAGE(OFFSET($H$3,0,0,'Données projet'!$E$9+1,1))</f>
        <v>141.98581704643658</v>
      </c>
      <c r="T26" s="59">
        <f t="shared" si="34"/>
        <v>396.03373990407204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21.780000000000008</v>
      </c>
      <c r="AI26" s="13">
        <f>IF('Données projet'!$A$62&gt;35,AI25+AH26-AQ25,IF(A26&lt;'Données projet'!$A$62,$AF$205^A26,IF(A26='Données projet'!$A$62,'Données projet'!$B$62,AI25+AH26-AQ25)))</f>
        <v>302.54000000000008</v>
      </c>
      <c r="AJ26" s="13">
        <f>AI26*VLOOKUP('Données projet'!$B$10,Paramètres!$A$1:$I$89,3,0)*VLOOKUP('Données projet'!$B$10,Paramètres!$A$1:$I$89,5,0)</f>
        <v>154.80366720000004</v>
      </c>
      <c r="AK26" s="13">
        <f t="shared" si="35"/>
        <v>39.668225430742744</v>
      </c>
      <c r="AL26" s="20">
        <f t="shared" si="4"/>
        <v>338.70521299854369</v>
      </c>
      <c r="AM26" s="59">
        <f t="shared" si="5"/>
        <v>623.48299077632146</v>
      </c>
      <c r="AN26" s="59">
        <f ca="1">AVERAGE(OFFSET($AM$3,0,0,'Données projet'!$E$10+1,1))-AVERAGE(OFFSET($H$3,0,0,'Données projet'!$E$10+1,1))</f>
        <v>131.37595978892654</v>
      </c>
      <c r="AO26" s="59">
        <f t="shared" si="36"/>
        <v>365.64697698878865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6">
        <f t="shared" si="1"/>
        <v>305.83043169862646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23.980000000000008</v>
      </c>
      <c r="N27" s="13">
        <f>IF('Données projet'!$A$36&gt;35,N26+M27-V26,IF(A27&lt;'Données projet'!$A$36,$K$205^A27,IF(A27='Données projet'!$A$36,'Données projet'!$B$36,N26+M27-V26)))</f>
        <v>352.32000000000005</v>
      </c>
      <c r="O27" s="13">
        <f>N27*VLOOKUP('Données projet'!$B$9,Paramètres!$A$1:$I$89,3,0)*VLOOKUP('Données projet'!$B$9,Paramètres!$A$1:$I$89,5,0)</f>
        <v>179.17585920000005</v>
      </c>
      <c r="P27" s="13">
        <f t="shared" si="33"/>
        <v>45.13878107969326</v>
      </c>
      <c r="Q27" s="20">
        <f t="shared" si="2"/>
        <v>390.68133182046586</v>
      </c>
      <c r="R27" s="59">
        <f t="shared" si="0"/>
        <v>676.68133182046586</v>
      </c>
      <c r="S27" s="59">
        <f ca="1">AVERAGE(OFFSET($R$3,0,0,'Données projet'!$E$9+1,1))-AVERAGE(OFFSET($H$3,0,0,'Données projet'!$E$9+1,1))</f>
        <v>141.98581704643658</v>
      </c>
      <c r="T27" s="59">
        <f t="shared" si="34"/>
        <v>396.03373990407204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21.780000000000008</v>
      </c>
      <c r="AI27" s="13">
        <f>IF('Données projet'!$A$62&gt;35,AI26+AH27-AQ26,IF(A27&lt;'Données projet'!$A$62,$AF$205^A27,IF(A27='Données projet'!$A$62,'Données projet'!$B$62,AI26+AH27-AQ26)))</f>
        <v>324.32000000000011</v>
      </c>
      <c r="AJ27" s="13">
        <f>AI27*VLOOKUP('Données projet'!$B$10,Paramètres!$A$1:$I$89,3,0)*VLOOKUP('Données projet'!$B$10,Paramètres!$A$1:$I$89,5,0)</f>
        <v>165.94805760000006</v>
      </c>
      <c r="AK27" s="13">
        <f t="shared" si="35"/>
        <v>42.181253089929669</v>
      </c>
      <c r="AL27" s="20">
        <f t="shared" si="4"/>
        <v>362.49188278496086</v>
      </c>
      <c r="AM27" s="59">
        <f t="shared" si="5"/>
        <v>648.49188278496081</v>
      </c>
      <c r="AN27" s="59">
        <f ca="1">AVERAGE(OFFSET($AM$3,0,0,'Données projet'!$E$10+1,1))-AVERAGE(OFFSET($H$3,0,0,'Données projet'!$E$10+1,1))</f>
        <v>131.37595978892654</v>
      </c>
      <c r="AO27" s="59">
        <f t="shared" si="36"/>
        <v>365.64697698878865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6">
        <f t="shared" si="1"/>
        <v>307.81969047561677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376.3</v>
      </c>
      <c r="L28" s="12">
        <f>VLOOKUP(A28,'Données projet'!$A$35:$I$55,9,0)</f>
        <v>23.980000000000008</v>
      </c>
      <c r="M28" s="12">
        <f t="array" ref="M28">INDEX(L:L,MIN(IF(ISNUMBER(L28:L224),ROW(L28:L224),"")))</f>
        <v>23.980000000000008</v>
      </c>
      <c r="N28" s="13">
        <f>IF('Données projet'!$A$36&gt;35,N27+M28-V27,IF(A28&lt;'Données projet'!$A$36,$K$205^A28,IF(A28='Données projet'!$A$36,'Données projet'!$B$36,N27+M28-V27)))</f>
        <v>376.30000000000007</v>
      </c>
      <c r="O28" s="13">
        <f>N28*VLOOKUP('Données projet'!$B$9,Paramètres!$A$1:$I$89,3,0)*VLOOKUP('Données projet'!$B$9,Paramètres!$A$1:$I$89,5,0)</f>
        <v>191.37112800000006</v>
      </c>
      <c r="P28" s="13">
        <f t="shared" si="33"/>
        <v>47.84296280811472</v>
      </c>
      <c r="Q28" s="20">
        <f t="shared" si="2"/>
        <v>416.63120815746657</v>
      </c>
      <c r="R28" s="59">
        <f t="shared" si="0"/>
        <v>703.8534303796888</v>
      </c>
      <c r="S28" s="59">
        <f ca="1">AVERAGE(OFFSET($R$3,0,0,'Données projet'!$E$9+1,1))-AVERAGE(OFFSET($H$3,0,0,'Données projet'!$E$9+1,1))</f>
        <v>141.98581704643658</v>
      </c>
      <c r="T28" s="59">
        <f t="shared" si="34"/>
        <v>396.03373990407204</v>
      </c>
      <c r="U28" s="15">
        <f>IF(ISNA(VLOOKUP(A28,'Données projet'!$A$35:$I$55,3,0)),0,VLOOKUP(A28,'Données projet'!$A$35:$I$55,3,0))</f>
        <v>5</v>
      </c>
      <c r="V28" s="15">
        <f>IF(ISNA(VLOOKUP(A28,'Données projet'!$A$35:$I$55,4,0)),0,VLOOKUP(A28,'Données projet'!$A$35:$I$55,4,0))</f>
        <v>376.3</v>
      </c>
      <c r="W28" s="16">
        <f>IF(ISNA(VLOOKUP(A28,'Données projet'!$A$35:$I$55,5,0)),0%,VLOOKUP(A28,'Données projet'!$A$35:$I$55,5,0)*VLOOKUP('Données projet'!$B$9,Paramètres!$A$1:$I$89,7,0))</f>
        <v>0.48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0.1</v>
      </c>
      <c r="Z28" s="21">
        <f>EXP(-LN(2)/35)*Z27+(1-EXP(-LN(2)/35))/(LN(2)/35)*V28*W28*VLOOKUP('Données projet'!$B$9,Paramètres!$A$1:$I$89,3,0)*0.475*44/12</f>
        <v>101.54645448086821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18.056380994639284</v>
      </c>
      <c r="AC28" s="22">
        <f t="shared" si="3"/>
        <v>119.60283547550749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346.1</v>
      </c>
      <c r="AG28" s="12">
        <f>VLOOKUP(A28,'Données projet'!$A$61:$I$81,9,0)</f>
        <v>21.780000000000008</v>
      </c>
      <c r="AH28" s="12">
        <f t="array" ref="AH28">INDEX(AG:AG,MIN(IF(ISNUMBER(AG28:AG224),ROW(AG28:AG224),"")))</f>
        <v>21.780000000000008</v>
      </c>
      <c r="AI28" s="13">
        <f>IF('Données projet'!$A$62&gt;35,AI27+AH28-AQ27,IF(A28&lt;'Données projet'!$A$62,$AF$205^A28,IF(A28='Données projet'!$A$62,'Données projet'!$B$62,AI27+AH28-AQ27)))</f>
        <v>346.10000000000014</v>
      </c>
      <c r="AJ28" s="13">
        <f>AI28*VLOOKUP('Données projet'!$B$10,Paramètres!$A$1:$I$89,3,0)*VLOOKUP('Données projet'!$B$10,Paramètres!$A$1:$I$89,5,0)</f>
        <v>177.09244800000008</v>
      </c>
      <c r="AK28" s="13">
        <f t="shared" si="35"/>
        <v>44.674697593597998</v>
      </c>
      <c r="AL28" s="20">
        <f t="shared" si="4"/>
        <v>386.24444524218325</v>
      </c>
      <c r="AM28" s="59">
        <f t="shared" si="5"/>
        <v>673.46666746440542</v>
      </c>
      <c r="AN28" s="59">
        <f ca="1">AVERAGE(OFFSET($AM$3,0,0,'Données projet'!$E$10+1,1))-AVERAGE(OFFSET($H$3,0,0,'Données projet'!$E$10+1,1))</f>
        <v>131.37595978892654</v>
      </c>
      <c r="AO28" s="59">
        <f t="shared" si="36"/>
        <v>365.64697698878865</v>
      </c>
      <c r="AP28" s="15">
        <f>IF(ISNA(VLOOKUP(A28,'Données projet'!$A$61:$I$81,3,0)),0,VLOOKUP(A28,'Données projet'!$A$61:$I$81,3,0))</f>
        <v>5</v>
      </c>
      <c r="AQ28" s="15">
        <f>IF(ISNA(VLOOKUP(A28,'Données projet'!$A$61:$I$81,4,0)),0,VLOOKUP(A28,'Données projet'!$A$61:$I$81,4,0))</f>
        <v>346.1</v>
      </c>
      <c r="AR28" s="16">
        <f>IF(ISNA(VLOOKUP(A28,'Données projet'!$A$61:$I$81,5,0)),0%,VLOOKUP(A28,'Données projet'!$A$61:$I$81,5,0)*VLOOKUP('Données projet'!$B$10,Paramètres!$A$1:$I$89,7,0))</f>
        <v>0.48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0.1</v>
      </c>
      <c r="AU28" s="21">
        <f>EXP(-LN(2)/35)*AU27+(1-EXP(-LN(2)/35))/(LN(2)/35)*AQ28*AR28*VLOOKUP('Données projet'!$B$10,Paramètres!$A$1:$I$89,3,0)*0.475*44/12</f>
        <v>93.969818737430046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16.709149106135516</v>
      </c>
      <c r="AX28" s="21">
        <f t="shared" si="6"/>
        <v>110.67896784356556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6">
        <f t="shared" si="1"/>
        <v>309.80690215583428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5.6843418860808015E-14</v>
      </c>
      <c r="O29" s="13">
        <f>N29*VLOOKUP('Données projet'!$B$9,Paramètres!$A$1:$I$89,3,0)*VLOOKUP('Données projet'!$B$9,Paramètres!$A$1:$I$89,5,0)</f>
        <v>2.8908289095852525E-14</v>
      </c>
      <c r="P29" s="13">
        <f t="shared" si="33"/>
        <v>5.0177780569126974E-13</v>
      </c>
      <c r="Q29" s="20">
        <f t="shared" si="2"/>
        <v>9.2427828175423786E-13</v>
      </c>
      <c r="R29" s="59">
        <f t="shared" si="0"/>
        <v>288.44444444444537</v>
      </c>
      <c r="S29" s="59">
        <f ca="1">AVERAGE(OFFSET($R$3,0,0,'Données projet'!$E$9+1,1))-AVERAGE(OFFSET($H$3,0,0,'Données projet'!$E$9+1,1))</f>
        <v>141.98581704643658</v>
      </c>
      <c r="T29" s="59">
        <f t="shared" si="34"/>
        <v>396.03373990407204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99.555190445719816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12.767789444997335</v>
      </c>
      <c r="AC29" s="22">
        <f t="shared" si="3"/>
        <v>112.32297989071715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1.1368683772161603E-13</v>
      </c>
      <c r="AJ29" s="13">
        <f>AI29*VLOOKUP('Données projet'!$B$10,Paramètres!$A$1:$I$89,3,0)*VLOOKUP('Données projet'!$B$10,Paramètres!$A$1:$I$89,5,0)</f>
        <v>5.8171281125396493E-14</v>
      </c>
      <c r="AK29" s="13">
        <f t="shared" si="35"/>
        <v>9.3078335657893568E-13</v>
      </c>
      <c r="AL29" s="20">
        <f t="shared" si="4"/>
        <v>1.7224293273350452E-12</v>
      </c>
      <c r="AM29" s="59">
        <f t="shared" si="5"/>
        <v>288.44444444444616</v>
      </c>
      <c r="AN29" s="59">
        <f ca="1">AVERAGE(OFFSET($AM$3,0,0,'Données projet'!$E$10+1,1))-AVERAGE(OFFSET($H$3,0,0,'Données projet'!$E$10+1,1))</f>
        <v>131.37595978892654</v>
      </c>
      <c r="AO29" s="59">
        <f t="shared" si="36"/>
        <v>365.64697698878865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92.12712790791899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11.815152640805563</v>
      </c>
      <c r="AX29" s="21">
        <f t="shared" si="6"/>
        <v>103.94228054872455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6">
        <f t="shared" si="1"/>
        <v>311.79215448605208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5.6843418860808015E-14</v>
      </c>
      <c r="O30" s="13">
        <f>N30*VLOOKUP('Données projet'!$B$9,Paramètres!$A$1:$I$89,3,0)*VLOOKUP('Données projet'!$B$9,Paramètres!$A$1:$I$89,5,0)</f>
        <v>2.8908289095852525E-14</v>
      </c>
      <c r="P30" s="13">
        <f t="shared" si="33"/>
        <v>5.0177780569126974E-13</v>
      </c>
      <c r="Q30" s="20">
        <f t="shared" si="2"/>
        <v>9.2427828175423786E-13</v>
      </c>
      <c r="R30" s="59">
        <f t="shared" si="0"/>
        <v>289.6666666666676</v>
      </c>
      <c r="S30" s="59">
        <f ca="1">AVERAGE(OFFSET($R$3,0,0,'Données projet'!$E$9+1,1))-AVERAGE(OFFSET($H$3,0,0,'Données projet'!$E$9+1,1))</f>
        <v>141.98581704643658</v>
      </c>
      <c r="T30" s="59">
        <f t="shared" si="34"/>
        <v>396.03373990407204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97.602973883749556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9.0281904973196418</v>
      </c>
      <c r="AC30" s="22">
        <f t="shared" si="3"/>
        <v>106.6311643810692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1.1368683772161603E-13</v>
      </c>
      <c r="AJ30" s="13">
        <f>AI30*VLOOKUP('Données projet'!$B$10,Paramètres!$A$1:$I$89,3,0)*VLOOKUP('Données projet'!$B$10,Paramètres!$A$1:$I$89,5,0)</f>
        <v>5.8171281125396493E-14</v>
      </c>
      <c r="AK30" s="13">
        <f t="shared" si="35"/>
        <v>9.3078335657893568E-13</v>
      </c>
      <c r="AL30" s="20">
        <f t="shared" si="4"/>
        <v>1.7224293273350452E-12</v>
      </c>
      <c r="AM30" s="59">
        <f t="shared" si="5"/>
        <v>289.66666666666839</v>
      </c>
      <c r="AN30" s="59">
        <f ca="1">AVERAGE(OFFSET($AM$3,0,0,'Données projet'!$E$10+1,1))-AVERAGE(OFFSET($H$3,0,0,'Données projet'!$E$10+1,1))</f>
        <v>131.37595978892654</v>
      </c>
      <c r="AO30" s="59">
        <f t="shared" si="36"/>
        <v>365.64697698878865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90.320571121644221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8.3545745530677582</v>
      </c>
      <c r="AX30" s="21">
        <f t="shared" si="6"/>
        <v>98.675145674711985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6">
        <f t="shared" si="1"/>
        <v>313.77552834500773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5.6843418860808015E-14</v>
      </c>
      <c r="O31" s="13">
        <f>N31*VLOOKUP('Données projet'!$B$9,Paramètres!$A$1:$I$89,3,0)*VLOOKUP('Données projet'!$B$9,Paramètres!$A$1:$I$89,5,0)</f>
        <v>2.8908289095852525E-14</v>
      </c>
      <c r="P31" s="13">
        <f t="shared" si="33"/>
        <v>5.0177780569126974E-13</v>
      </c>
      <c r="Q31" s="20">
        <f t="shared" si="2"/>
        <v>9.2427828175423786E-13</v>
      </c>
      <c r="R31" s="59">
        <f t="shared" si="0"/>
        <v>290.88888888888977</v>
      </c>
      <c r="S31" s="59">
        <f ca="1">AVERAGE(OFFSET($R$3,0,0,'Données projet'!$E$9+1,1))-AVERAGE(OFFSET($H$3,0,0,'Données projet'!$E$9+1,1))</f>
        <v>141.98581704643658</v>
      </c>
      <c r="T31" s="59">
        <f t="shared" si="34"/>
        <v>396.03373990407204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95.689039097825003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6.3838947224986677</v>
      </c>
      <c r="AC31" s="22">
        <f t="shared" si="3"/>
        <v>102.07293382032367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1.1368683772161603E-13</v>
      </c>
      <c r="AJ31" s="13">
        <f>AI31*VLOOKUP('Données projet'!$B$10,Paramètres!$A$1:$I$89,3,0)*VLOOKUP('Données projet'!$B$10,Paramètres!$A$1:$I$89,5,0)</f>
        <v>5.8171281125396493E-14</v>
      </c>
      <c r="AK31" s="13">
        <f t="shared" si="35"/>
        <v>9.3078335657893568E-13</v>
      </c>
      <c r="AL31" s="20">
        <f t="shared" si="4"/>
        <v>1.7224293273350452E-12</v>
      </c>
      <c r="AM31" s="59">
        <f t="shared" si="5"/>
        <v>290.88888888889056</v>
      </c>
      <c r="AN31" s="59">
        <f ca="1">AVERAGE(OFFSET($AM$3,0,0,'Données projet'!$E$10+1,1))-AVERAGE(OFFSET($H$3,0,0,'Données projet'!$E$10+1,1))</f>
        <v>131.37595978892654</v>
      </c>
      <c r="AO31" s="59">
        <f t="shared" si="36"/>
        <v>365.64697698878865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88.549439812057471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5.9075763204027814</v>
      </c>
      <c r="AX31" s="21">
        <f t="shared" si="6"/>
        <v>94.457016132460254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6">
        <f t="shared" si="1"/>
        <v>315.75709850689469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5.6843418860808015E-14</v>
      </c>
      <c r="O32" s="13">
        <f>N32*VLOOKUP('Données projet'!$B$9,Paramètres!$A$1:$I$89,3,0)*VLOOKUP('Données projet'!$B$9,Paramètres!$A$1:$I$89,5,0)</f>
        <v>2.8908289095852525E-14</v>
      </c>
      <c r="P32" s="13">
        <f t="shared" si="33"/>
        <v>5.0177780569126974E-13</v>
      </c>
      <c r="Q32" s="20">
        <f t="shared" si="2"/>
        <v>9.2427828175423786E-13</v>
      </c>
      <c r="R32" s="59">
        <f t="shared" si="0"/>
        <v>292.11111111111205</v>
      </c>
      <c r="S32" s="59">
        <f ca="1">AVERAGE(OFFSET($R$3,0,0,'Données projet'!$E$9+1,1))-AVERAGE(OFFSET($H$3,0,0,'Données projet'!$E$9+1,1))</f>
        <v>141.98581704643658</v>
      </c>
      <c r="T32" s="59">
        <f t="shared" si="34"/>
        <v>396.03373990407204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93.812635405667478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4.5140952486598209</v>
      </c>
      <c r="AC32" s="22">
        <f t="shared" si="3"/>
        <v>98.326730654327292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1.1368683772161603E-13</v>
      </c>
      <c r="AJ32" s="13">
        <f>AI32*VLOOKUP('Données projet'!$B$10,Paramètres!$A$1:$I$89,3,0)*VLOOKUP('Données projet'!$B$10,Paramètres!$A$1:$I$89,5,0)</f>
        <v>5.8171281125396493E-14</v>
      </c>
      <c r="AK32" s="13">
        <f t="shared" si="35"/>
        <v>9.3078335657893568E-13</v>
      </c>
      <c r="AL32" s="20">
        <f t="shared" si="4"/>
        <v>1.7224293273350452E-12</v>
      </c>
      <c r="AM32" s="59">
        <f t="shared" si="5"/>
        <v>292.11111111111285</v>
      </c>
      <c r="AN32" s="59">
        <f ca="1">AVERAGE(OFFSET($AM$3,0,0,'Données projet'!$E$10+1,1))-AVERAGE(OFFSET($H$3,0,0,'Données projet'!$E$10+1,1))</f>
        <v>131.37595978892654</v>
      </c>
      <c r="AO32" s="59">
        <f t="shared" si="36"/>
        <v>365.64697698878865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86.813039307168282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4.1772872765338791</v>
      </c>
      <c r="AX32" s="21">
        <f t="shared" si="6"/>
        <v>90.990326583702156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6">
        <f t="shared" si="1"/>
        <v>317.73693429658658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5.6843418860808015E-14</v>
      </c>
      <c r="O33" s="13">
        <f>N33*VLOOKUP('Données projet'!$B$9,Paramètres!$A$1:$I$89,3,0)*VLOOKUP('Données projet'!$B$9,Paramètres!$A$1:$I$89,5,0)</f>
        <v>2.8908289095852525E-14</v>
      </c>
      <c r="P33" s="13">
        <f t="shared" si="33"/>
        <v>5.0177780569126974E-13</v>
      </c>
      <c r="Q33" s="20">
        <f t="shared" si="2"/>
        <v>9.2427828175423786E-13</v>
      </c>
      <c r="R33" s="59">
        <f t="shared" si="0"/>
        <v>293.33333333333422</v>
      </c>
      <c r="S33" s="59">
        <f ca="1">AVERAGE(OFFSET($R$3,0,0,'Données projet'!$E$9+1,1))-AVERAGE(OFFSET($H$3,0,0,'Données projet'!$E$9+1,1))</f>
        <v>141.98581704643658</v>
      </c>
      <c r="T33" s="59">
        <f t="shared" si="34"/>
        <v>396.03373990407204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91.973026845419923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3.1919473612493339</v>
      </c>
      <c r="AC33" s="22">
        <f t="shared" si="3"/>
        <v>95.164974206669257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1.1368683772161603E-13</v>
      </c>
      <c r="AJ33" s="13">
        <f>AI33*VLOOKUP('Données projet'!$B$10,Paramètres!$A$1:$I$89,3,0)*VLOOKUP('Données projet'!$B$10,Paramètres!$A$1:$I$89,5,0)</f>
        <v>5.8171281125396493E-14</v>
      </c>
      <c r="AK33" s="13">
        <f t="shared" si="35"/>
        <v>9.3078335657893568E-13</v>
      </c>
      <c r="AL33" s="20">
        <f t="shared" si="4"/>
        <v>1.7224293273350452E-12</v>
      </c>
      <c r="AM33" s="59">
        <f t="shared" si="5"/>
        <v>293.33333333333502</v>
      </c>
      <c r="AN33" s="59">
        <f ca="1">AVERAGE(OFFSET($AM$3,0,0,'Données projet'!$E$10+1,1))-AVERAGE(OFFSET($H$3,0,0,'Données projet'!$E$10+1,1))</f>
        <v>131.37595978892654</v>
      </c>
      <c r="AO33" s="59">
        <f t="shared" si="36"/>
        <v>365.64697698878865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85.110688557080238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2.9537881602013907</v>
      </c>
      <c r="AX33" s="21">
        <f t="shared" si="6"/>
        <v>88.064476717281622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6">
        <f t="shared" si="1"/>
        <v>319.71510015504356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5.6843418860808015E-14</v>
      </c>
      <c r="O34" s="13">
        <f>N34*VLOOKUP('Données projet'!$B$9,Paramètres!$A$1:$I$89,3,0)*VLOOKUP('Données projet'!$B$9,Paramètres!$A$1:$I$89,5,0)</f>
        <v>2.8908289095852525E-14</v>
      </c>
      <c r="P34" s="13">
        <f t="shared" si="33"/>
        <v>5.0177780569126974E-13</v>
      </c>
      <c r="Q34" s="20">
        <f t="shared" si="2"/>
        <v>9.2427828175423786E-13</v>
      </c>
      <c r="R34" s="59">
        <f t="shared" si="0"/>
        <v>293.33333333333422</v>
      </c>
      <c r="S34" s="59">
        <f ca="1">AVERAGE(OFFSET($R$3,0,0,'Données projet'!$E$9+1,1))-AVERAGE(OFFSET($H$3,0,0,'Données projet'!$E$9+1,1))</f>
        <v>141.98581704643658</v>
      </c>
      <c r="T34" s="59">
        <f t="shared" si="34"/>
        <v>396.03373990407204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90.169491886988396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2.2570476243299105</v>
      </c>
      <c r="AC34" s="22">
        <f t="shared" si="3"/>
        <v>92.42653951131831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1.1368683772161603E-13</v>
      </c>
      <c r="AJ34" s="13">
        <f>AI34*VLOOKUP('Données projet'!$B$10,Paramètres!$A$1:$I$89,3,0)*VLOOKUP('Données projet'!$B$10,Paramètres!$A$1:$I$89,5,0)</f>
        <v>5.8171281125396493E-14</v>
      </c>
      <c r="AK34" s="13">
        <f t="shared" si="35"/>
        <v>9.3078335657893568E-13</v>
      </c>
      <c r="AL34" s="20">
        <f t="shared" si="4"/>
        <v>1.7224293273350452E-12</v>
      </c>
      <c r="AM34" s="59">
        <f t="shared" si="5"/>
        <v>293.33333333333502</v>
      </c>
      <c r="AN34" s="59">
        <f ca="1">AVERAGE(OFFSET($AM$3,0,0,'Données projet'!$E$10+1,1))-AVERAGE(OFFSET($H$3,0,0,'Données projet'!$E$10+1,1))</f>
        <v>131.37595978892654</v>
      </c>
      <c r="AO34" s="59">
        <f t="shared" si="36"/>
        <v>365.64697698878865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83.441719866869988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2.0886436382669396</v>
      </c>
      <c r="AX34" s="21">
        <f t="shared" si="6"/>
        <v>85.530363505136933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6">
        <f t="shared" si="1"/>
        <v>321.69165612971409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5.6843418860808015E-14</v>
      </c>
      <c r="O35" s="13">
        <f>N35*VLOOKUP('Données projet'!$B$9,Paramètres!$A$1:$I$89,3,0)*VLOOKUP('Données projet'!$B$9,Paramètres!$A$1:$I$89,5,0)</f>
        <v>2.8908289095852525E-14</v>
      </c>
      <c r="P35" s="13">
        <f t="shared" si="33"/>
        <v>5.0177780569126974E-13</v>
      </c>
      <c r="Q35" s="20">
        <f t="shared" ref="Q35:Q66" si="53">(O35+P35)*0.475*44/12</f>
        <v>9.2427828175423786E-13</v>
      </c>
      <c r="R35" s="59">
        <f t="shared" si="0"/>
        <v>293.33333333333422</v>
      </c>
      <c r="S35" s="59">
        <f ca="1">AVERAGE(OFFSET($R$3,0,0,'Données projet'!$E$9+1,1))-AVERAGE(OFFSET($H$3,0,0,'Données projet'!$E$9+1,1))</f>
        <v>141.98581704643658</v>
      </c>
      <c r="T35" s="59">
        <f t="shared" si="34"/>
        <v>396.03373990407204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88.401323149044003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1.5959736806246669</v>
      </c>
      <c r="AC35" s="22">
        <f t="shared" si="3"/>
        <v>89.99729682966867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1.1368683772161603E-13</v>
      </c>
      <c r="AJ35" s="13">
        <f>AI35*VLOOKUP('Données projet'!$B$10,Paramètres!$A$1:$I$89,3,0)*VLOOKUP('Données projet'!$B$10,Paramètres!$A$1:$I$89,5,0)</f>
        <v>5.8171281125396493E-14</v>
      </c>
      <c r="AK35" s="13">
        <f t="shared" si="35"/>
        <v>9.3078335657893568E-13</v>
      </c>
      <c r="AL35" s="20">
        <f t="shared" si="4"/>
        <v>1.7224293273350452E-12</v>
      </c>
      <c r="AM35" s="59">
        <f t="shared" si="5"/>
        <v>293.33333333333502</v>
      </c>
      <c r="AN35" s="59">
        <f ca="1">AVERAGE(OFFSET($AM$3,0,0,'Données projet'!$E$10+1,1))-AVERAGE(OFFSET($H$3,0,0,'Données projet'!$E$10+1,1))</f>
        <v>131.37595978892654</v>
      </c>
      <c r="AO35" s="59">
        <f t="shared" si="36"/>
        <v>365.64697698878865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81.805478634704386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1.4768940801006953</v>
      </c>
      <c r="AX35" s="21">
        <f t="shared" si="6"/>
        <v>83.282372714805078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6">
        <f t="shared" si="1"/>
        <v>323.66665830191403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5.6843418860808015E-14</v>
      </c>
      <c r="O36" s="13">
        <f>N36*VLOOKUP('Données projet'!$B$9,Paramètres!$A$1:$I$89,3,0)*VLOOKUP('Données projet'!$B$9,Paramètres!$A$1:$I$89,5,0)</f>
        <v>2.8908289095852525E-14</v>
      </c>
      <c r="P36" s="13">
        <f t="shared" si="33"/>
        <v>5.0177780569126974E-13</v>
      </c>
      <c r="Q36" s="20">
        <f t="shared" si="53"/>
        <v>9.2427828175423786E-13</v>
      </c>
      <c r="R36" s="59">
        <f t="shared" si="0"/>
        <v>293.33333333333422</v>
      </c>
      <c r="S36" s="59">
        <f ca="1">AVERAGE(OFFSET($R$3,0,0,'Données projet'!$E$9+1,1))-AVERAGE(OFFSET($H$3,0,0,'Données projet'!$E$9+1,1))</f>
        <v>141.98581704643658</v>
      </c>
      <c r="T36" s="59">
        <f t="shared" si="34"/>
        <v>396.03373990407204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86.667827121574263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1.1285238121649552</v>
      </c>
      <c r="AC36" s="22">
        <f t="shared" si="3"/>
        <v>87.79635093373922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1.1368683772161603E-13</v>
      </c>
      <c r="AJ36" s="13">
        <f>AI36*VLOOKUP('Données projet'!$B$10,Paramètres!$A$1:$I$89,3,0)*VLOOKUP('Données projet'!$B$10,Paramètres!$A$1:$I$89,5,0)</f>
        <v>5.8171281125396493E-14</v>
      </c>
      <c r="AK36" s="13">
        <f t="shared" si="35"/>
        <v>9.3078335657893568E-13</v>
      </c>
      <c r="AL36" s="20">
        <f t="shared" si="4"/>
        <v>1.7224293273350452E-12</v>
      </c>
      <c r="AM36" s="59">
        <f t="shared" si="5"/>
        <v>293.33333333333502</v>
      </c>
      <c r="AN36" s="59">
        <f ca="1">AVERAGE(OFFSET($AM$3,0,0,'Données projet'!$E$10+1,1))-AVERAGE(OFFSET($H$3,0,0,'Données projet'!$E$10+1,1))</f>
        <v>131.37595978892654</v>
      </c>
      <c r="AO36" s="59">
        <f t="shared" si="36"/>
        <v>365.64697698878865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80.201323095092931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1.0443218191334698</v>
      </c>
      <c r="AX36" s="21">
        <f t="shared" si="6"/>
        <v>81.245644914226403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6">
        <f t="shared" si="1"/>
        <v>325.64015916094684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5.6843418860808015E-14</v>
      </c>
      <c r="O37" s="13">
        <f>N37*VLOOKUP('Données projet'!$B$9,Paramètres!$A$1:$I$89,3,0)*VLOOKUP('Données projet'!$B$9,Paramètres!$A$1:$I$89,5,0)</f>
        <v>2.8908289095852525E-14</v>
      </c>
      <c r="P37" s="13">
        <f t="shared" si="33"/>
        <v>5.0177780569126974E-13</v>
      </c>
      <c r="Q37" s="20">
        <f t="shared" si="53"/>
        <v>9.2427828175423786E-13</v>
      </c>
      <c r="R37" s="59">
        <f t="shared" si="0"/>
        <v>293.33333333333422</v>
      </c>
      <c r="S37" s="59">
        <f ca="1">AVERAGE(OFFSET($R$3,0,0,'Données projet'!$E$9+1,1))-AVERAGE(OFFSET($H$3,0,0,'Données projet'!$E$9+1,1))</f>
        <v>141.98581704643658</v>
      </c>
      <c r="T37" s="59">
        <f t="shared" si="34"/>
        <v>396.03373990407204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84.968323893875038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0.79798684031233347</v>
      </c>
      <c r="AC37" s="22">
        <f t="shared" si="3"/>
        <v>85.766310734187371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1.1368683772161603E-13</v>
      </c>
      <c r="AJ37" s="13">
        <f>AI37*VLOOKUP('Données projet'!$B$10,Paramètres!$A$1:$I$89,3,0)*VLOOKUP('Données projet'!$B$10,Paramètres!$A$1:$I$89,5,0)</f>
        <v>5.8171281125396493E-14</v>
      </c>
      <c r="AK37" s="13">
        <f t="shared" si="35"/>
        <v>9.3078335657893568E-13</v>
      </c>
      <c r="AL37" s="20">
        <f t="shared" si="4"/>
        <v>1.7224293273350452E-12</v>
      </c>
      <c r="AM37" s="59">
        <f t="shared" si="5"/>
        <v>293.33333333333502</v>
      </c>
      <c r="AN37" s="59">
        <f ca="1">AVERAGE(OFFSET($AM$3,0,0,'Données projet'!$E$10+1,1))-AVERAGE(OFFSET($H$3,0,0,'Données projet'!$E$10+1,1))</f>
        <v>131.37595978892654</v>
      </c>
      <c r="AO37" s="59">
        <f t="shared" si="36"/>
        <v>365.64697698878865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78.628624067174997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0.73844704005034767</v>
      </c>
      <c r="AX37" s="21">
        <f t="shared" si="6"/>
        <v>79.367071107225343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6">
        <f t="shared" si="1"/>
        <v>327.61220793297304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5.6843418860808015E-14</v>
      </c>
      <c r="O38" s="13">
        <f>N38*VLOOKUP('Données projet'!$B$9,Paramètres!$A$1:$I$89,3,0)*VLOOKUP('Données projet'!$B$9,Paramètres!$A$1:$I$89,5,0)</f>
        <v>2.8908289095852525E-14</v>
      </c>
      <c r="P38" s="13">
        <f t="shared" si="33"/>
        <v>5.0177780569126974E-13</v>
      </c>
      <c r="Q38" s="20">
        <f t="shared" si="53"/>
        <v>9.2427828175423786E-13</v>
      </c>
      <c r="R38" s="59">
        <f t="shared" si="0"/>
        <v>293.33333333333422</v>
      </c>
      <c r="S38" s="59">
        <f ca="1">AVERAGE(OFFSET($R$3,0,0,'Données projet'!$E$9+1,1))-AVERAGE(OFFSET($H$3,0,0,'Données projet'!$E$9+1,1))</f>
        <v>141.98581704643658</v>
      </c>
      <c r="T38" s="59">
        <f t="shared" si="34"/>
        <v>396.03373990407204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83.302146887876376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0.56426190608247762</v>
      </c>
      <c r="AC38" s="22">
        <f t="shared" si="3"/>
        <v>83.866408793958854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1.1368683772161603E-13</v>
      </c>
      <c r="AJ38" s="13">
        <f>AI38*VLOOKUP('Données projet'!$B$10,Paramètres!$A$1:$I$89,3,0)*VLOOKUP('Données projet'!$B$10,Paramètres!$A$1:$I$89,5,0)</f>
        <v>5.8171281125396493E-14</v>
      </c>
      <c r="AK38" s="13">
        <f t="shared" si="35"/>
        <v>9.3078335657893568E-13</v>
      </c>
      <c r="AL38" s="20">
        <f t="shared" si="4"/>
        <v>1.7224293273350452E-12</v>
      </c>
      <c r="AM38" s="59">
        <f t="shared" si="5"/>
        <v>293.33333333333502</v>
      </c>
      <c r="AN38" s="59">
        <f ca="1">AVERAGE(OFFSET($AM$3,0,0,'Données projet'!$E$10+1,1))-AVERAGE(OFFSET($H$3,0,0,'Données projet'!$E$10+1,1))</f>
        <v>131.37595978892654</v>
      </c>
      <c r="AO38" s="59">
        <f t="shared" si="36"/>
        <v>365.64697698878865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77.086764707942848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0.52216090956673489</v>
      </c>
      <c r="AX38" s="21">
        <f t="shared" si="6"/>
        <v>77.608925617509584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6">
        <f t="shared" si="1"/>
        <v>329.58285087123795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5.6843418860808015E-14</v>
      </c>
      <c r="O39" s="13">
        <f>N39*VLOOKUP('Données projet'!$B$9,Paramètres!$A$1:$I$89,3,0)*VLOOKUP('Données projet'!$B$9,Paramètres!$A$1:$I$89,5,0)</f>
        <v>2.8908289095852525E-14</v>
      </c>
      <c r="P39" s="13">
        <f t="shared" si="33"/>
        <v>5.0177780569126974E-13</v>
      </c>
      <c r="Q39" s="20">
        <f t="shared" si="53"/>
        <v>9.2427828175423786E-13</v>
      </c>
      <c r="R39" s="59">
        <f t="shared" si="0"/>
        <v>293.33333333333422</v>
      </c>
      <c r="S39" s="59">
        <f ca="1">AVERAGE(OFFSET($R$3,0,0,'Données projet'!$E$9+1,1))-AVERAGE(OFFSET($H$3,0,0,'Données projet'!$E$9+1,1))</f>
        <v>141.98581704643658</v>
      </c>
      <c r="T39" s="59">
        <f t="shared" si="34"/>
        <v>396.03373990407204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81.668642596697723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0.39899342015616673</v>
      </c>
      <c r="AC39" s="22">
        <f t="shared" si="3"/>
        <v>82.067636016853896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1.1368683772161603E-13</v>
      </c>
      <c r="AJ39" s="13">
        <f>AI39*VLOOKUP('Données projet'!$B$10,Paramètres!$A$1:$I$89,3,0)*VLOOKUP('Données projet'!$B$10,Paramètres!$A$1:$I$89,5,0)</f>
        <v>5.8171281125396493E-14</v>
      </c>
      <c r="AK39" s="13">
        <f t="shared" si="35"/>
        <v>9.3078335657893568E-13</v>
      </c>
      <c r="AL39" s="20">
        <f t="shared" si="4"/>
        <v>1.7224293273350452E-12</v>
      </c>
      <c r="AM39" s="59">
        <f t="shared" si="5"/>
        <v>293.33333333333502</v>
      </c>
      <c r="AN39" s="59">
        <f ca="1">AVERAGE(OFFSET($AM$3,0,0,'Données projet'!$E$10+1,1))-AVERAGE(OFFSET($H$3,0,0,'Données projet'!$E$10+1,1))</f>
        <v>131.37595978892654</v>
      </c>
      <c r="AO39" s="59">
        <f t="shared" si="36"/>
        <v>365.64697698878865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75.575140270303891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0.36922352002517383</v>
      </c>
      <c r="AX39" s="21">
        <f t="shared" si="6"/>
        <v>75.944363790329064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6">
        <f t="shared" si="1"/>
        <v>331.55213151314524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5.6843418860808015E-14</v>
      </c>
      <c r="O40" s="13">
        <f>N40*VLOOKUP('Données projet'!$B$9,Paramètres!$A$1:$I$89,3,0)*VLOOKUP('Données projet'!$B$9,Paramètres!$A$1:$I$89,5,0)</f>
        <v>2.8908289095852525E-14</v>
      </c>
      <c r="P40" s="13">
        <f t="shared" si="33"/>
        <v>5.0177780569126974E-13</v>
      </c>
      <c r="Q40" s="20">
        <f t="shared" si="53"/>
        <v>9.2427828175423786E-13</v>
      </c>
      <c r="R40" s="59">
        <f t="shared" si="0"/>
        <v>293.33333333333422</v>
      </c>
      <c r="S40" s="59">
        <f ca="1">AVERAGE(OFFSET($R$3,0,0,'Données projet'!$E$9+1,1))-AVERAGE(OFFSET($H$3,0,0,'Données projet'!$E$9+1,1))</f>
        <v>141.98581704643658</v>
      </c>
      <c r="T40" s="59">
        <f t="shared" si="34"/>
        <v>396.03373990407204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80.067170328329837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0.28213095304123881</v>
      </c>
      <c r="AC40" s="22">
        <f t="shared" si="3"/>
        <v>80.349301281371069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1.1368683772161603E-13</v>
      </c>
      <c r="AJ40" s="13">
        <f>AI40*VLOOKUP('Données projet'!$B$10,Paramètres!$A$1:$I$89,3,0)*VLOOKUP('Données projet'!$B$10,Paramètres!$A$1:$I$89,5,0)</f>
        <v>5.8171281125396493E-14</v>
      </c>
      <c r="AK40" s="13">
        <f t="shared" si="35"/>
        <v>9.3078335657893568E-13</v>
      </c>
      <c r="AL40" s="20">
        <f t="shared" si="4"/>
        <v>1.7224293273350452E-12</v>
      </c>
      <c r="AM40" s="59">
        <f t="shared" si="5"/>
        <v>293.33333333333502</v>
      </c>
      <c r="AN40" s="59">
        <f ca="1">AVERAGE(OFFSET($AM$3,0,0,'Données projet'!$E$10+1,1))-AVERAGE(OFFSET($H$3,0,0,'Données projet'!$E$10+1,1))</f>
        <v>131.37595978892654</v>
      </c>
      <c r="AO40" s="59">
        <f t="shared" si="36"/>
        <v>365.64697698878865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74.093157865887164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0.26108045478336744</v>
      </c>
      <c r="AX40" s="21">
        <f t="shared" si="6"/>
        <v>74.354238320670532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6">
        <f t="shared" si="1"/>
        <v>333.52009090875754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5.6843418860808015E-14</v>
      </c>
      <c r="O41" s="13">
        <f>N41*VLOOKUP('Données projet'!$B$9,Paramètres!$A$1:$I$89,3,0)*VLOOKUP('Données projet'!$B$9,Paramètres!$A$1:$I$89,5,0)</f>
        <v>2.8908289095852525E-14</v>
      </c>
      <c r="P41" s="13">
        <f t="shared" si="33"/>
        <v>5.0177780569126974E-13</v>
      </c>
      <c r="Q41" s="20">
        <f t="shared" si="53"/>
        <v>9.2427828175423786E-13</v>
      </c>
      <c r="R41" s="59">
        <f t="shared" si="0"/>
        <v>293.33333333333422</v>
      </c>
      <c r="S41" s="59">
        <f ca="1">AVERAGE(OFFSET($R$3,0,0,'Données projet'!$E$9+1,1))-AVERAGE(OFFSET($H$3,0,0,'Données projet'!$E$9+1,1))</f>
        <v>141.98581704643658</v>
      </c>
      <c r="T41" s="59">
        <f t="shared" si="34"/>
        <v>396.03373990407204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78.497101954343023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0.19949671007808337</v>
      </c>
      <c r="AC41" s="22">
        <f t="shared" si="3"/>
        <v>78.696598664421103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1.1368683772161603E-13</v>
      </c>
      <c r="AJ41" s="13">
        <f>AI41*VLOOKUP('Données projet'!$B$10,Paramètres!$A$1:$I$89,3,0)*VLOOKUP('Données projet'!$B$10,Paramètres!$A$1:$I$89,5,0)</f>
        <v>5.8171281125396493E-14</v>
      </c>
      <c r="AK41" s="13">
        <f t="shared" si="35"/>
        <v>9.3078335657893568E-13</v>
      </c>
      <c r="AL41" s="20">
        <f t="shared" si="4"/>
        <v>1.7224293273350452E-12</v>
      </c>
      <c r="AM41" s="59">
        <f t="shared" si="5"/>
        <v>293.33333333333502</v>
      </c>
      <c r="AN41" s="59">
        <f ca="1">AVERAGE(OFFSET($AM$3,0,0,'Données projet'!$E$10+1,1))-AVERAGE(OFFSET($H$3,0,0,'Données projet'!$E$10+1,1))</f>
        <v>131.37595978892654</v>
      </c>
      <c r="AO41" s="59">
        <f t="shared" si="36"/>
        <v>365.64697698878865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72.640236232501039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0.18461176001258692</v>
      </c>
      <c r="AX41" s="21">
        <f t="shared" si="6"/>
        <v>72.824847992513625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6">
        <f t="shared" si="1"/>
        <v>335.48676782456732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5.6843418860808015E-14</v>
      </c>
      <c r="O42" s="13">
        <f>N42*VLOOKUP('Données projet'!$B$9,Paramètres!$A$1:$I$89,3,0)*VLOOKUP('Données projet'!$B$9,Paramètres!$A$1:$I$89,5,0)</f>
        <v>2.8908289095852525E-14</v>
      </c>
      <c r="P42" s="13">
        <f t="shared" si="33"/>
        <v>5.0177780569126974E-13</v>
      </c>
      <c r="Q42" s="20">
        <f t="shared" si="53"/>
        <v>9.2427828175423786E-13</v>
      </c>
      <c r="R42" s="59">
        <f t="shared" si="0"/>
        <v>293.33333333333422</v>
      </c>
      <c r="S42" s="59">
        <f ca="1">AVERAGE(OFFSET($R$3,0,0,'Données projet'!$E$9+1,1))-AVERAGE(OFFSET($H$3,0,0,'Données projet'!$E$9+1,1))</f>
        <v>141.98581704643658</v>
      </c>
      <c r="T42" s="59">
        <f t="shared" si="34"/>
        <v>396.03373990407204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76.957821663522935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0.1410654765206194</v>
      </c>
      <c r="AC42" s="22">
        <f t="shared" si="3"/>
        <v>77.098887140043558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1.1368683772161603E-13</v>
      </c>
      <c r="AJ42" s="13">
        <f>AI42*VLOOKUP('Données projet'!$B$10,Paramètres!$A$1:$I$89,3,0)*VLOOKUP('Données projet'!$B$10,Paramètres!$A$1:$I$89,5,0)</f>
        <v>5.8171281125396493E-14</v>
      </c>
      <c r="AK42" s="13">
        <f t="shared" si="35"/>
        <v>9.3078335657893568E-13</v>
      </c>
      <c r="AL42" s="20">
        <f t="shared" si="4"/>
        <v>1.7224293273350452E-12</v>
      </c>
      <c r="AM42" s="59">
        <f t="shared" si="5"/>
        <v>293.33333333333502</v>
      </c>
      <c r="AN42" s="59">
        <f ca="1">AVERAGE(OFFSET($AM$3,0,0,'Données projet'!$E$10+1,1))-AVERAGE(OFFSET($H$3,0,0,'Données projet'!$E$10+1,1))</f>
        <v>131.37595978892654</v>
      </c>
      <c r="AO42" s="59">
        <f t="shared" si="36"/>
        <v>365.64697698878865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71.215805506150929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0.13054022739168372</v>
      </c>
      <c r="AX42" s="21">
        <f t="shared" si="6"/>
        <v>71.346345733542606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6">
        <f t="shared" si="1"/>
        <v>337.45219892578052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5.6843418860808015E-14</v>
      </c>
      <c r="O43" s="13">
        <f>N43*VLOOKUP('Données projet'!$B$9,Paramètres!$A$1:$I$89,3,0)*VLOOKUP('Données projet'!$B$9,Paramètres!$A$1:$I$89,5,0)</f>
        <v>2.8908289095852525E-14</v>
      </c>
      <c r="P43" s="13">
        <f t="shared" si="33"/>
        <v>5.0177780569126974E-13</v>
      </c>
      <c r="Q43" s="20">
        <f t="shared" si="53"/>
        <v>9.2427828175423786E-13</v>
      </c>
      <c r="R43" s="59">
        <f t="shared" si="0"/>
        <v>293.33333333333422</v>
      </c>
      <c r="S43" s="59">
        <f ca="1">AVERAGE(OFFSET($R$3,0,0,'Données projet'!$E$9+1,1))-AVERAGE(OFFSET($H$3,0,0,'Données projet'!$E$9+1,1))</f>
        <v>141.98581704643658</v>
      </c>
      <c r="T43" s="59">
        <f t="shared" si="34"/>
        <v>396.03373990407204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75.448725720337563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9.9748355039041683E-2</v>
      </c>
      <c r="AC43" s="22">
        <f t="shared" si="3"/>
        <v>75.548474075376603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1.1368683772161603E-13</v>
      </c>
      <c r="AJ43" s="13">
        <f>AI43*VLOOKUP('Données projet'!$B$10,Paramètres!$A$1:$I$89,3,0)*VLOOKUP('Données projet'!$B$10,Paramètres!$A$1:$I$89,5,0)</f>
        <v>5.8171281125396493E-14</v>
      </c>
      <c r="AK43" s="13">
        <f t="shared" si="35"/>
        <v>9.3078335657893568E-13</v>
      </c>
      <c r="AL43" s="20">
        <f t="shared" si="4"/>
        <v>1.7224293273350452E-12</v>
      </c>
      <c r="AM43" s="59">
        <f t="shared" si="5"/>
        <v>293.33333333333502</v>
      </c>
      <c r="AN43" s="59">
        <f ca="1">AVERAGE(OFFSET($AM$3,0,0,'Données projet'!$E$10+1,1))-AVERAGE(OFFSET($H$3,0,0,'Données projet'!$E$10+1,1))</f>
        <v>131.37595978892654</v>
      </c>
      <c r="AO43" s="59">
        <f t="shared" si="36"/>
        <v>365.64697698878865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69.81930699752759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9.2305880006293459E-2</v>
      </c>
      <c r="AX43" s="21">
        <f t="shared" si="6"/>
        <v>69.911612877533884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6">
        <f t="shared" si="1"/>
        <v>339.41641893985832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5.6843418860808015E-14</v>
      </c>
      <c r="O44" s="13">
        <f>N44*VLOOKUP('Données projet'!$B$9,Paramètres!$A$1:$I$89,3,0)*VLOOKUP('Données projet'!$B$9,Paramètres!$A$1:$I$89,5,0)</f>
        <v>2.8908289095852525E-14</v>
      </c>
      <c r="P44" s="13">
        <f t="shared" si="33"/>
        <v>5.0177780569126974E-13</v>
      </c>
      <c r="Q44" s="20">
        <f t="shared" si="53"/>
        <v>9.2427828175423786E-13</v>
      </c>
      <c r="R44" s="59">
        <f t="shared" si="0"/>
        <v>293.33333333333422</v>
      </c>
      <c r="S44" s="59">
        <f ca="1">AVERAGE(OFFSET($R$3,0,0,'Données projet'!$E$9+1,1))-AVERAGE(OFFSET($H$3,0,0,'Données projet'!$E$9+1,1))</f>
        <v>141.98581704643658</v>
      </c>
      <c r="T44" s="59">
        <f t="shared" si="34"/>
        <v>396.03373990407204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73.96922222814041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7.0532738260309702E-2</v>
      </c>
      <c r="AC44" s="22">
        <f t="shared" si="3"/>
        <v>74.039754966400722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1.1368683772161603E-13</v>
      </c>
      <c r="AJ44" s="13">
        <f>AI44*VLOOKUP('Données projet'!$B$10,Paramètres!$A$1:$I$89,3,0)*VLOOKUP('Données projet'!$B$10,Paramètres!$A$1:$I$89,5,0)</f>
        <v>5.8171281125396493E-14</v>
      </c>
      <c r="AK44" s="13">
        <f t="shared" si="35"/>
        <v>9.3078335657893568E-13</v>
      </c>
      <c r="AL44" s="20">
        <f t="shared" si="4"/>
        <v>1.7224293273350452E-12</v>
      </c>
      <c r="AM44" s="59">
        <f t="shared" si="5"/>
        <v>293.33333333333502</v>
      </c>
      <c r="AN44" s="59">
        <f ca="1">AVERAGE(OFFSET($AM$3,0,0,'Données projet'!$E$10+1,1))-AVERAGE(OFFSET($H$3,0,0,'Données projet'!$E$10+1,1))</f>
        <v>131.37595978892654</v>
      </c>
      <c r="AO44" s="59">
        <f t="shared" si="36"/>
        <v>365.64697698878865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68.450192972878369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6.5270113695841861E-2</v>
      </c>
      <c r="AX44" s="21">
        <f t="shared" si="6"/>
        <v>68.515463086574215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6">
        <f t="shared" si="1"/>
        <v>341.37946080365469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5.6843418860808015E-14</v>
      </c>
      <c r="O45" s="13">
        <f>N45*VLOOKUP('Données projet'!$B$9,Paramètres!$A$1:$I$89,3,0)*VLOOKUP('Données projet'!$B$9,Paramètres!$A$1:$I$89,5,0)</f>
        <v>2.8908289095852525E-14</v>
      </c>
      <c r="P45" s="13">
        <f t="shared" si="33"/>
        <v>5.0177780569126974E-13</v>
      </c>
      <c r="Q45" s="20">
        <f t="shared" si="53"/>
        <v>9.2427828175423786E-13</v>
      </c>
      <c r="R45" s="59">
        <f t="shared" si="0"/>
        <v>293.33333333333422</v>
      </c>
      <c r="S45" s="59">
        <f ca="1">AVERAGE(OFFSET($R$3,0,0,'Données projet'!$E$9+1,1))-AVERAGE(OFFSET($H$3,0,0,'Données projet'!$E$9+1,1))</f>
        <v>141.98581704643658</v>
      </c>
      <c r="T45" s="59">
        <f t="shared" si="34"/>
        <v>396.03373990407204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72.518730897017221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4.9874177519520842E-2</v>
      </c>
      <c r="AC45" s="22">
        <f t="shared" si="3"/>
        <v>72.568605074536748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1.1368683772161603E-13</v>
      </c>
      <c r="AJ45" s="13">
        <f>AI45*VLOOKUP('Données projet'!$B$10,Paramètres!$A$1:$I$89,3,0)*VLOOKUP('Données projet'!$B$10,Paramètres!$A$1:$I$89,5,0)</f>
        <v>5.8171281125396493E-14</v>
      </c>
      <c r="AK45" s="13">
        <f t="shared" si="35"/>
        <v>9.3078335657893568E-13</v>
      </c>
      <c r="AL45" s="20">
        <f t="shared" si="4"/>
        <v>1.7224293273350452E-12</v>
      </c>
      <c r="AM45" s="59">
        <f t="shared" si="5"/>
        <v>293.33333333333502</v>
      </c>
      <c r="AN45" s="59">
        <f ca="1">AVERAGE(OFFSET($AM$3,0,0,'Données projet'!$E$10+1,1))-AVERAGE(OFFSET($H$3,0,0,'Données projet'!$E$10+1,1))</f>
        <v>131.37595978892654</v>
      </c>
      <c r="AO45" s="59">
        <f t="shared" si="36"/>
        <v>365.64697698878865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67.107926439175415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4.6152940003146729E-2</v>
      </c>
      <c r="AX45" s="21">
        <f t="shared" si="6"/>
        <v>67.154079379178569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6">
        <f t="shared" si="1"/>
        <v>343.34135579614605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5.6843418860808015E-14</v>
      </c>
      <c r="O46" s="13">
        <f>N46*VLOOKUP('Données projet'!$B$9,Paramètres!$A$1:$I$89,3,0)*VLOOKUP('Données projet'!$B$9,Paramètres!$A$1:$I$89,5,0)</f>
        <v>2.8908289095852525E-14</v>
      </c>
      <c r="P46" s="13">
        <f t="shared" si="33"/>
        <v>5.0177780569126974E-13</v>
      </c>
      <c r="Q46" s="20">
        <f t="shared" si="53"/>
        <v>9.2427828175423786E-13</v>
      </c>
      <c r="R46" s="59">
        <f t="shared" si="0"/>
        <v>293.33333333333422</v>
      </c>
      <c r="S46" s="59">
        <f ca="1">AVERAGE(OFFSET($R$3,0,0,'Données projet'!$E$9+1,1))-AVERAGE(OFFSET($H$3,0,0,'Données projet'!$E$9+1,1))</f>
        <v>141.98581704643658</v>
      </c>
      <c r="T46" s="59">
        <f t="shared" si="34"/>
        <v>396.03373990407204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71.096682816185009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3.5266369130154851E-2</v>
      </c>
      <c r="AC46" s="22">
        <f t="shared" si="3"/>
        <v>71.131949185315165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1.1368683772161603E-13</v>
      </c>
      <c r="AJ46" s="13">
        <f>AI46*VLOOKUP('Données projet'!$B$10,Paramètres!$A$1:$I$89,3,0)*VLOOKUP('Données projet'!$B$10,Paramètres!$A$1:$I$89,5,0)</f>
        <v>5.8171281125396493E-14</v>
      </c>
      <c r="AK46" s="13">
        <f t="shared" si="35"/>
        <v>9.3078335657893568E-13</v>
      </c>
      <c r="AL46" s="20">
        <f t="shared" si="4"/>
        <v>1.7224293273350452E-12</v>
      </c>
      <c r="AM46" s="59">
        <f t="shared" si="5"/>
        <v>293.33333333333502</v>
      </c>
      <c r="AN46" s="59">
        <f ca="1">AVERAGE(OFFSET($AM$3,0,0,'Données projet'!$E$10+1,1))-AVERAGE(OFFSET($H$3,0,0,'Données projet'!$E$10+1,1))</f>
        <v>131.37595978892654</v>
      </c>
      <c r="AO46" s="59">
        <f t="shared" si="36"/>
        <v>365.64697698878865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65.791980933496632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3.263505684792093E-2</v>
      </c>
      <c r="AX46" s="21">
        <f t="shared" si="6"/>
        <v>65.824615990344554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6">
        <f t="shared" si="1"/>
        <v>345.30213365846572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5.6843418860808015E-14</v>
      </c>
      <c r="O47" s="13">
        <f>N47*VLOOKUP('Données projet'!$B$9,Paramètres!$A$1:$I$89,3,0)*VLOOKUP('Données projet'!$B$9,Paramètres!$A$1:$I$89,5,0)</f>
        <v>2.8908289095852525E-14</v>
      </c>
      <c r="P47" s="13">
        <f t="shared" si="33"/>
        <v>5.0177780569126974E-13</v>
      </c>
      <c r="Q47" s="20">
        <f t="shared" si="53"/>
        <v>9.2427828175423786E-13</v>
      </c>
      <c r="R47" s="59">
        <f t="shared" si="0"/>
        <v>293.33333333333422</v>
      </c>
      <c r="S47" s="59">
        <f ca="1">AVERAGE(OFFSET($R$3,0,0,'Données projet'!$E$9+1,1))-AVERAGE(OFFSET($H$3,0,0,'Données projet'!$E$9+1,1))</f>
        <v>141.98581704643658</v>
      </c>
      <c r="T47" s="59">
        <f t="shared" si="34"/>
        <v>396.03373990407204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69.702520230854233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2.4937088759760421E-2</v>
      </c>
      <c r="AC47" s="22">
        <f t="shared" si="3"/>
        <v>69.72745731961399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1.1368683772161603E-13</v>
      </c>
      <c r="AJ47" s="13">
        <f>AI47*VLOOKUP('Données projet'!$B$10,Paramètres!$A$1:$I$89,3,0)*VLOOKUP('Données projet'!$B$10,Paramètres!$A$1:$I$89,5,0)</f>
        <v>5.8171281125396493E-14</v>
      </c>
      <c r="AK47" s="13">
        <f t="shared" si="35"/>
        <v>9.3078335657893568E-13</v>
      </c>
      <c r="AL47" s="20">
        <f t="shared" si="4"/>
        <v>1.7224293273350452E-12</v>
      </c>
      <c r="AM47" s="59">
        <f t="shared" si="5"/>
        <v>293.33333333333502</v>
      </c>
      <c r="AN47" s="59">
        <f ca="1">AVERAGE(OFFSET($AM$3,0,0,'Données projet'!$E$10+1,1))-AVERAGE(OFFSET($H$3,0,0,'Données projet'!$E$10+1,1))</f>
        <v>131.37595978892654</v>
      </c>
      <c r="AO47" s="59">
        <f t="shared" si="36"/>
        <v>365.64697698878865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64.501840316536715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2.3076470001573365E-2</v>
      </c>
      <c r="AX47" s="21">
        <f t="shared" si="6"/>
        <v>64.524916786538284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6">
        <f t="shared" si="1"/>
        <v>347.2618227027192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5.6843418860808015E-14</v>
      </c>
      <c r="O48" s="13">
        <f>N48*VLOOKUP('Données projet'!$B$9,Paramètres!$A$1:$I$89,3,0)*VLOOKUP('Données projet'!$B$9,Paramètres!$A$1:$I$89,5,0)</f>
        <v>2.8908289095852525E-14</v>
      </c>
      <c r="P48" s="13">
        <f t="shared" si="33"/>
        <v>5.0177780569126974E-13</v>
      </c>
      <c r="Q48" s="20">
        <f t="shared" si="53"/>
        <v>9.2427828175423786E-13</v>
      </c>
      <c r="R48" s="59">
        <f t="shared" si="0"/>
        <v>293.33333333333422</v>
      </c>
      <c r="S48" s="59">
        <f ca="1">AVERAGE(OFFSET($R$3,0,0,'Données projet'!$E$9+1,1))-AVERAGE(OFFSET($H$3,0,0,'Données projet'!$E$9+1,1))</f>
        <v>141.98581704643658</v>
      </c>
      <c r="T48" s="59">
        <f t="shared" si="34"/>
        <v>396.03373990407204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68.335696323466578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1.7633184565077425E-2</v>
      </c>
      <c r="AC48" s="22">
        <f t="shared" si="3"/>
        <v>68.353329508031649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1.1368683772161603E-13</v>
      </c>
      <c r="AJ48" s="13">
        <f>AI48*VLOOKUP('Données projet'!$B$10,Paramètres!$A$1:$I$89,3,0)*VLOOKUP('Données projet'!$B$10,Paramètres!$A$1:$I$89,5,0)</f>
        <v>5.8171281125396493E-14</v>
      </c>
      <c r="AK48" s="13">
        <f t="shared" si="35"/>
        <v>9.3078335657893568E-13</v>
      </c>
      <c r="AL48" s="20">
        <f t="shared" si="4"/>
        <v>1.7224293273350452E-12</v>
      </c>
      <c r="AM48" s="59">
        <f t="shared" si="5"/>
        <v>293.33333333333502</v>
      </c>
      <c r="AN48" s="59">
        <f ca="1">AVERAGE(OFFSET($AM$3,0,0,'Données projet'!$E$10+1,1))-AVERAGE(OFFSET($H$3,0,0,'Données projet'!$E$10+1,1))</f>
        <v>131.37595978892654</v>
      </c>
      <c r="AO48" s="59">
        <f t="shared" si="36"/>
        <v>365.64697698878865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63.236998570167302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1.6317528423960465E-2</v>
      </c>
      <c r="AX48" s="21">
        <f t="shared" si="6"/>
        <v>63.253316098591263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6">
        <f t="shared" si="1"/>
        <v>349.22044991085374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5.6843418860808015E-14</v>
      </c>
      <c r="O49" s="13">
        <f>N49*VLOOKUP('Données projet'!$B$9,Paramètres!$A$1:$I$89,3,0)*VLOOKUP('Données projet'!$B$9,Paramètres!$A$1:$I$89,5,0)</f>
        <v>2.8908289095852525E-14</v>
      </c>
      <c r="P49" s="13">
        <f t="shared" si="33"/>
        <v>5.0177780569126974E-13</v>
      </c>
      <c r="Q49" s="20">
        <f t="shared" si="53"/>
        <v>9.2427828175423786E-13</v>
      </c>
      <c r="R49" s="59">
        <f t="shared" si="0"/>
        <v>293.33333333333422</v>
      </c>
      <c r="S49" s="59">
        <f ca="1">AVERAGE(OFFSET($R$3,0,0,'Données projet'!$E$9+1,1))-AVERAGE(OFFSET($H$3,0,0,'Données projet'!$E$9+1,1))</f>
        <v>141.98581704643658</v>
      </c>
      <c r="T49" s="59">
        <f t="shared" si="34"/>
        <v>396.03373990407204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66.99567499922253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1.246854437988021E-2</v>
      </c>
      <c r="AC49" s="22">
        <f t="shared" si="3"/>
        <v>67.008143543602415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1.1368683772161603E-13</v>
      </c>
      <c r="AJ49" s="13">
        <f>AI49*VLOOKUP('Données projet'!$B$10,Paramètres!$A$1:$I$89,3,0)*VLOOKUP('Données projet'!$B$10,Paramètres!$A$1:$I$89,5,0)</f>
        <v>5.8171281125396493E-14</v>
      </c>
      <c r="AK49" s="13">
        <f t="shared" si="35"/>
        <v>9.3078335657893568E-13</v>
      </c>
      <c r="AL49" s="20">
        <f t="shared" si="4"/>
        <v>1.7224293273350452E-12</v>
      </c>
      <c r="AM49" s="59">
        <f t="shared" si="5"/>
        <v>293.33333333333502</v>
      </c>
      <c r="AN49" s="59">
        <f ca="1">AVERAGE(OFFSET($AM$3,0,0,'Données projet'!$E$10+1,1))-AVERAGE(OFFSET($H$3,0,0,'Données projet'!$E$10+1,1))</f>
        <v>131.37595978892654</v>
      </c>
      <c r="AO49" s="59">
        <f t="shared" si="36"/>
        <v>365.64697698878865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61.996959598966903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1.1538235000786682E-2</v>
      </c>
      <c r="AX49" s="21">
        <f t="shared" si="6"/>
        <v>62.008497833967688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6">
        <f t="shared" si="1"/>
        <v>351.17804102468818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5.6843418860808015E-14</v>
      </c>
      <c r="O50" s="13">
        <f>N50*VLOOKUP('Données projet'!$B$9,Paramètres!$A$1:$I$89,3,0)*VLOOKUP('Données projet'!$B$9,Paramètres!$A$1:$I$89,5,0)</f>
        <v>2.8908289095852525E-14</v>
      </c>
      <c r="P50" s="13">
        <f t="shared" si="33"/>
        <v>5.0177780569126974E-13</v>
      </c>
      <c r="Q50" s="20">
        <f t="shared" si="53"/>
        <v>9.2427828175423786E-13</v>
      </c>
      <c r="R50" s="59">
        <f t="shared" si="0"/>
        <v>293.33333333333422</v>
      </c>
      <c r="S50" s="59">
        <f ca="1">AVERAGE(OFFSET($R$3,0,0,'Données projet'!$E$9+1,1))-AVERAGE(OFFSET($H$3,0,0,'Données projet'!$E$9+1,1))</f>
        <v>141.98581704643658</v>
      </c>
      <c r="T50" s="59">
        <f t="shared" si="34"/>
        <v>396.03373990407204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65.681930675814613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8.8165922825387127E-3</v>
      </c>
      <c r="AC50" s="22">
        <f t="shared" si="3"/>
        <v>65.690747268097155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1.1368683772161603E-13</v>
      </c>
      <c r="AJ50" s="13">
        <f>AI50*VLOOKUP('Données projet'!$B$10,Paramètres!$A$1:$I$89,3,0)*VLOOKUP('Données projet'!$B$10,Paramètres!$A$1:$I$89,5,0)</f>
        <v>5.8171281125396493E-14</v>
      </c>
      <c r="AK50" s="13">
        <f t="shared" si="35"/>
        <v>9.3078335657893568E-13</v>
      </c>
      <c r="AL50" s="20">
        <f t="shared" si="4"/>
        <v>1.7224293273350452E-12</v>
      </c>
      <c r="AM50" s="59">
        <f t="shared" si="5"/>
        <v>293.33333333333502</v>
      </c>
      <c r="AN50" s="59">
        <f ca="1">AVERAGE(OFFSET($AM$3,0,0,'Données projet'!$E$10+1,1))-AVERAGE(OFFSET($H$3,0,0,'Données projet'!$E$10+1,1))</f>
        <v>131.37595978892654</v>
      </c>
      <c r="AO50" s="59">
        <f t="shared" si="36"/>
        <v>365.64697698878865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60.781237035642654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8.1587642119802326E-3</v>
      </c>
      <c r="AX50" s="21">
        <f t="shared" si="6"/>
        <v>60.789395799854631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6">
        <f t="shared" si="1"/>
        <v>353.13462062806445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5.6843418860808015E-14</v>
      </c>
      <c r="O51" s="13">
        <f>N51*VLOOKUP('Données projet'!$B$9,Paramètres!$A$1:$I$89,3,0)*VLOOKUP('Données projet'!$B$9,Paramètres!$A$1:$I$89,5,0)</f>
        <v>2.8908289095852525E-14</v>
      </c>
      <c r="P51" s="13">
        <f t="shared" si="33"/>
        <v>5.0177780569126974E-13</v>
      </c>
      <c r="Q51" s="20">
        <f t="shared" si="53"/>
        <v>9.2427828175423786E-13</v>
      </c>
      <c r="R51" s="59">
        <f t="shared" si="0"/>
        <v>293.33333333333422</v>
      </c>
      <c r="S51" s="59">
        <f ca="1">AVERAGE(OFFSET($R$3,0,0,'Données projet'!$E$9+1,1))-AVERAGE(OFFSET($H$3,0,0,'Données projet'!$E$9+1,1))</f>
        <v>141.98581704643658</v>
      </c>
      <c r="T51" s="59">
        <f t="shared" si="34"/>
        <v>396.03373990407204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64.39394807728381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6.2342721899401052E-3</v>
      </c>
      <c r="AC51" s="22">
        <f t="shared" si="3"/>
        <v>64.400182349473752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1.1368683772161603E-13</v>
      </c>
      <c r="AJ51" s="13">
        <f>AI51*VLOOKUP('Données projet'!$B$10,Paramètres!$A$1:$I$89,3,0)*VLOOKUP('Données projet'!$B$10,Paramètres!$A$1:$I$89,5,0)</f>
        <v>5.8171281125396493E-14</v>
      </c>
      <c r="AK51" s="13">
        <f t="shared" si="35"/>
        <v>9.3078335657893568E-13</v>
      </c>
      <c r="AL51" s="20">
        <f t="shared" si="4"/>
        <v>1.7224293273350452E-12</v>
      </c>
      <c r="AM51" s="59">
        <f t="shared" si="5"/>
        <v>293.33333333333502</v>
      </c>
      <c r="AN51" s="59">
        <f ca="1">AVERAGE(OFFSET($AM$3,0,0,'Données projet'!$E$10+1,1))-AVERAGE(OFFSET($H$3,0,0,'Données projet'!$E$10+1,1))</f>
        <v>131.37595978892654</v>
      </c>
      <c r="AO51" s="59">
        <f t="shared" si="36"/>
        <v>365.64697698878865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59.589354050267652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5.7691175003933412E-3</v>
      </c>
      <c r="AX51" s="21">
        <f t="shared" si="6"/>
        <v>59.595123167768044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6">
        <f t="shared" si="1"/>
        <v>355.09021222196009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5.6843418860808015E-14</v>
      </c>
      <c r="O52" s="13">
        <f>N52*VLOOKUP('Données projet'!$B$9,Paramètres!$A$1:$I$89,3,0)*VLOOKUP('Données projet'!$B$9,Paramètres!$A$1:$I$89,5,0)</f>
        <v>2.8908289095852525E-14</v>
      </c>
      <c r="P52" s="13">
        <f t="shared" si="33"/>
        <v>5.0177780569126974E-13</v>
      </c>
      <c r="Q52" s="20">
        <f t="shared" si="53"/>
        <v>9.2427828175423786E-13</v>
      </c>
      <c r="R52" s="59">
        <f t="shared" si="0"/>
        <v>293.33333333333422</v>
      </c>
      <c r="S52" s="59">
        <f ca="1">AVERAGE(OFFSET($R$3,0,0,'Données projet'!$E$9+1,1))-AVERAGE(OFFSET($H$3,0,0,'Données projet'!$E$9+1,1))</f>
        <v>141.98581704643658</v>
      </c>
      <c r="T52" s="59">
        <f t="shared" si="34"/>
        <v>396.03373990407204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63.131222031918377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4.4082961412693564E-3</v>
      </c>
      <c r="AC52" s="22">
        <f t="shared" si="3"/>
        <v>63.135630328059648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1.1368683772161603E-13</v>
      </c>
      <c r="AJ52" s="13">
        <f>AI52*VLOOKUP('Données projet'!$B$10,Paramètres!$A$1:$I$89,3,0)*VLOOKUP('Données projet'!$B$10,Paramètres!$A$1:$I$89,5,0)</f>
        <v>5.8171281125396493E-14</v>
      </c>
      <c r="AK52" s="13">
        <f t="shared" si="35"/>
        <v>9.3078335657893568E-13</v>
      </c>
      <c r="AL52" s="20">
        <f t="shared" si="4"/>
        <v>1.7224293273350452E-12</v>
      </c>
      <c r="AM52" s="59">
        <f t="shared" si="5"/>
        <v>293.33333333333502</v>
      </c>
      <c r="AN52" s="59">
        <f ca="1">AVERAGE(OFFSET($AM$3,0,0,'Données projet'!$E$10+1,1))-AVERAGE(OFFSET($H$3,0,0,'Données projet'!$E$10+1,1))</f>
        <v>131.37595978892654</v>
      </c>
      <c r="AO52" s="59">
        <f t="shared" si="36"/>
        <v>365.64697698878865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58.420843163259015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4.0793821059901163E-3</v>
      </c>
      <c r="AX52" s="21">
        <f t="shared" si="6"/>
        <v>58.424922545365007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6">
        <f t="shared" si="1"/>
        <v>357.0448382932957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5.6843418860808015E-14</v>
      </c>
      <c r="O53" s="13">
        <f>N53*VLOOKUP('Données projet'!$B$9,Paramètres!$A$1:$I$89,3,0)*VLOOKUP('Données projet'!$B$9,Paramètres!$A$1:$I$89,5,0)</f>
        <v>2.8908289095852525E-14</v>
      </c>
      <c r="P53" s="13">
        <f t="shared" si="33"/>
        <v>5.0177780569126974E-13</v>
      </c>
      <c r="Q53" s="20">
        <f t="shared" si="53"/>
        <v>9.2427828175423786E-13</v>
      </c>
      <c r="R53" s="59">
        <f t="shared" si="0"/>
        <v>293.33333333333422</v>
      </c>
      <c r="S53" s="59">
        <f ca="1">AVERAGE(OFFSET($R$3,0,0,'Données projet'!$E$9+1,1))-AVERAGE(OFFSET($H$3,0,0,'Données projet'!$E$9+1,1))</f>
        <v>141.98581704643658</v>
      </c>
      <c r="T53" s="59">
        <f t="shared" si="34"/>
        <v>396.03373990407204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61.893257274115719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3.1171360949700526E-3</v>
      </c>
      <c r="AC53" s="22">
        <f t="shared" si="3"/>
        <v>61.89637441021069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1.1368683772161603E-13</v>
      </c>
      <c r="AJ53" s="13">
        <f>AI53*VLOOKUP('Données projet'!$B$10,Paramètres!$A$1:$I$89,3,0)*VLOOKUP('Données projet'!$B$10,Paramètres!$A$1:$I$89,5,0)</f>
        <v>5.8171281125396493E-14</v>
      </c>
      <c r="AK53" s="13">
        <f t="shared" si="35"/>
        <v>9.3078335657893568E-13</v>
      </c>
      <c r="AL53" s="20">
        <f t="shared" si="4"/>
        <v>1.7224293273350452E-12</v>
      </c>
      <c r="AM53" s="59">
        <f t="shared" si="5"/>
        <v>293.33333333333502</v>
      </c>
      <c r="AN53" s="59">
        <f ca="1">AVERAGE(OFFSET($AM$3,0,0,'Données projet'!$E$10+1,1))-AVERAGE(OFFSET($H$3,0,0,'Données projet'!$E$10+1,1))</f>
        <v>131.37595978892654</v>
      </c>
      <c r="AO53" s="59">
        <f t="shared" si="36"/>
        <v>365.64697698878865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57.275246062023349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2.8845587501966706E-3</v>
      </c>
      <c r="AX53" s="21">
        <f t="shared" si="6"/>
        <v>57.278130620773545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6">
        <f t="shared" si="1"/>
        <v>358.99852037808239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5.6843418860808015E-14</v>
      </c>
      <c r="O54" s="13">
        <f>N54*VLOOKUP('Données projet'!$B$9,Paramètres!$A$1:$I$89,3,0)*VLOOKUP('Données projet'!$B$9,Paramètres!$A$1:$I$89,5,0)</f>
        <v>2.8908289095852525E-14</v>
      </c>
      <c r="P54" s="13">
        <f t="shared" si="33"/>
        <v>5.0177780569126974E-13</v>
      </c>
      <c r="Q54" s="20">
        <f t="shared" si="53"/>
        <v>9.2427828175423786E-13</v>
      </c>
      <c r="R54" s="59">
        <f t="shared" si="0"/>
        <v>293.33333333333422</v>
      </c>
      <c r="S54" s="59">
        <f ca="1">AVERAGE(OFFSET($R$3,0,0,'Données projet'!$E$9+1,1))-AVERAGE(OFFSET($H$3,0,0,'Données projet'!$E$9+1,1))</f>
        <v>141.98581704643658</v>
      </c>
      <c r="T54" s="59">
        <f t="shared" si="34"/>
        <v>396.03373990407204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60.679568250129627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2.2041480706346782E-3</v>
      </c>
      <c r="AC54" s="22">
        <f t="shared" si="3"/>
        <v>60.681772398200259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1.1368683772161603E-13</v>
      </c>
      <c r="AJ54" s="13">
        <f>AI54*VLOOKUP('Données projet'!$B$10,Paramètres!$A$1:$I$89,3,0)*VLOOKUP('Données projet'!$B$10,Paramètres!$A$1:$I$89,5,0)</f>
        <v>5.8171281125396493E-14</v>
      </c>
      <c r="AK54" s="13">
        <f t="shared" si="35"/>
        <v>9.3078335657893568E-13</v>
      </c>
      <c r="AL54" s="20">
        <f t="shared" si="4"/>
        <v>1.7224293273350452E-12</v>
      </c>
      <c r="AM54" s="59">
        <f t="shared" si="5"/>
        <v>293.33333333333502</v>
      </c>
      <c r="AN54" s="59">
        <f ca="1">AVERAGE(OFFSET($AM$3,0,0,'Données projet'!$E$10+1,1))-AVERAGE(OFFSET($H$3,0,0,'Données projet'!$E$10+1,1))</f>
        <v>131.37595978892654</v>
      </c>
      <c r="AO54" s="59">
        <f t="shared" si="36"/>
        <v>365.64697698878865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56.152113421197676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2.0396910529950582E-3</v>
      </c>
      <c r="AX54" s="21">
        <f t="shared" si="6"/>
        <v>56.154153112250668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6">
        <f t="shared" si="1"/>
        <v>360.95127911947662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5.6843418860808015E-14</v>
      </c>
      <c r="O55" s="13">
        <f>N55*VLOOKUP('Données projet'!$B$9,Paramètres!$A$1:$I$89,3,0)*VLOOKUP('Données projet'!$B$9,Paramètres!$A$1:$I$89,5,0)</f>
        <v>2.8908289095852525E-14</v>
      </c>
      <c r="P55" s="13">
        <f t="shared" si="33"/>
        <v>5.0177780569126974E-13</v>
      </c>
      <c r="Q55" s="20">
        <f t="shared" si="53"/>
        <v>9.2427828175423786E-13</v>
      </c>
      <c r="R55" s="59">
        <f t="shared" si="0"/>
        <v>293.33333333333422</v>
      </c>
      <c r="S55" s="59">
        <f ca="1">AVERAGE(OFFSET($R$3,0,0,'Données projet'!$E$9+1,1))-AVERAGE(OFFSET($H$3,0,0,'Données projet'!$E$9+1,1))</f>
        <v>141.98581704643658</v>
      </c>
      <c r="T55" s="59">
        <f t="shared" si="34"/>
        <v>396.03373990407204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59.489678927626699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1.5585680474850263E-3</v>
      </c>
      <c r="AC55" s="22">
        <f t="shared" si="3"/>
        <v>59.491237495674184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1.1368683772161603E-13</v>
      </c>
      <c r="AJ55" s="13">
        <f>AI55*VLOOKUP('Données projet'!$B$10,Paramètres!$A$1:$I$89,3,0)*VLOOKUP('Données projet'!$B$10,Paramètres!$A$1:$I$89,5,0)</f>
        <v>5.8171281125396493E-14</v>
      </c>
      <c r="AK55" s="13">
        <f t="shared" si="35"/>
        <v>9.3078335657893568E-13</v>
      </c>
      <c r="AL55" s="20">
        <f t="shared" si="4"/>
        <v>1.7224293273350452E-12</v>
      </c>
      <c r="AM55" s="59">
        <f t="shared" si="5"/>
        <v>293.33333333333502</v>
      </c>
      <c r="AN55" s="59">
        <f ca="1">AVERAGE(OFFSET($AM$3,0,0,'Données projet'!$E$10+1,1))-AVERAGE(OFFSET($H$3,0,0,'Données projet'!$E$10+1,1))</f>
        <v>131.37595978892654</v>
      </c>
      <c r="AO55" s="59">
        <f t="shared" si="36"/>
        <v>365.64697698878865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55.051004726415329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1.4422793750983353E-3</v>
      </c>
      <c r="AX55" s="21">
        <f t="shared" si="6"/>
        <v>55.052447005790427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6">
        <f t="shared" si="1"/>
        <v>362.90313432124293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5.6843418860808015E-14</v>
      </c>
      <c r="O56" s="13">
        <f>N56*VLOOKUP('Données projet'!$B$9,Paramètres!$A$1:$I$89,3,0)*VLOOKUP('Données projet'!$B$9,Paramètres!$A$1:$I$89,5,0)</f>
        <v>2.8908289095852525E-14</v>
      </c>
      <c r="P56" s="13">
        <f t="shared" si="33"/>
        <v>5.0177780569126974E-13</v>
      </c>
      <c r="Q56" s="20">
        <f t="shared" si="53"/>
        <v>9.2427828175423786E-13</v>
      </c>
      <c r="R56" s="59">
        <f t="shared" si="0"/>
        <v>293.33333333333422</v>
      </c>
      <c r="S56" s="59">
        <f ca="1">AVERAGE(OFFSET($R$3,0,0,'Données projet'!$E$9+1,1))-AVERAGE(OFFSET($H$3,0,0,'Données projet'!$E$9+1,1))</f>
        <v>141.98581704643658</v>
      </c>
      <c r="T56" s="59">
        <f t="shared" si="34"/>
        <v>396.03373990407204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58.323122608977229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1.1020740353173391E-3</v>
      </c>
      <c r="AC56" s="22">
        <f t="shared" si="3"/>
        <v>58.324224683012545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1.1368683772161603E-13</v>
      </c>
      <c r="AJ56" s="13">
        <f>AI56*VLOOKUP('Données projet'!$B$10,Paramètres!$A$1:$I$89,3,0)*VLOOKUP('Données projet'!$B$10,Paramètres!$A$1:$I$89,5,0)</f>
        <v>5.8171281125396493E-14</v>
      </c>
      <c r="AK56" s="13">
        <f t="shared" si="35"/>
        <v>9.3078335657893568E-13</v>
      </c>
      <c r="AL56" s="20">
        <f t="shared" si="4"/>
        <v>1.7224293273350452E-12</v>
      </c>
      <c r="AM56" s="59">
        <f t="shared" si="5"/>
        <v>293.33333333333502</v>
      </c>
      <c r="AN56" s="59">
        <f ca="1">AVERAGE(OFFSET($AM$3,0,0,'Données projet'!$E$10+1,1))-AVERAGE(OFFSET($H$3,0,0,'Données projet'!$E$10+1,1))</f>
        <v>131.37595978892654</v>
      </c>
      <c r="AO56" s="59">
        <f t="shared" si="36"/>
        <v>365.64697698878865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53.971488101527676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1.0198455264975291E-3</v>
      </c>
      <c r="AX56" s="21">
        <f t="shared" si="6"/>
        <v>53.972507947054176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6">
        <f t="shared" si="1"/>
        <v>364.85410499706774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5.6843418860808015E-14</v>
      </c>
      <c r="O57" s="13">
        <f>N57*VLOOKUP('Données projet'!$B$9,Paramètres!$A$1:$I$89,3,0)*VLOOKUP('Données projet'!$B$9,Paramètres!$A$1:$I$89,5,0)</f>
        <v>2.8908289095852525E-14</v>
      </c>
      <c r="P57" s="13">
        <f t="shared" si="33"/>
        <v>5.0177780569126974E-13</v>
      </c>
      <c r="Q57" s="20">
        <f t="shared" si="53"/>
        <v>9.2427828175423786E-13</v>
      </c>
      <c r="R57" s="59">
        <f t="shared" si="0"/>
        <v>293.33333333333422</v>
      </c>
      <c r="S57" s="59">
        <f ca="1">AVERAGE(OFFSET($R$3,0,0,'Données projet'!$E$9+1,1))-AVERAGE(OFFSET($H$3,0,0,'Données projet'!$E$9+1,1))</f>
        <v>141.98581704643658</v>
      </c>
      <c r="T57" s="59">
        <f t="shared" si="34"/>
        <v>396.03373990407204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57.179441748207374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7.7928402374251315E-4</v>
      </c>
      <c r="AC57" s="22">
        <f t="shared" si="3"/>
        <v>57.180221032231117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1.1368683772161603E-13</v>
      </c>
      <c r="AJ57" s="13">
        <f>AI57*VLOOKUP('Données projet'!$B$10,Paramètres!$A$1:$I$89,3,0)*VLOOKUP('Données projet'!$B$10,Paramètres!$A$1:$I$89,5,0)</f>
        <v>5.8171281125396493E-14</v>
      </c>
      <c r="AK57" s="13">
        <f t="shared" si="35"/>
        <v>9.3078335657893568E-13</v>
      </c>
      <c r="AL57" s="20">
        <f t="shared" si="4"/>
        <v>1.7224293273350452E-12</v>
      </c>
      <c r="AM57" s="59">
        <f t="shared" si="5"/>
        <v>293.33333333333502</v>
      </c>
      <c r="AN57" s="59">
        <f ca="1">AVERAGE(OFFSET($AM$3,0,0,'Données projet'!$E$10+1,1))-AVERAGE(OFFSET($H$3,0,0,'Données projet'!$E$10+1,1))</f>
        <v>131.37595978892654</v>
      </c>
      <c r="AO57" s="59">
        <f t="shared" si="36"/>
        <v>365.64697698878865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52.913140139213944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7.2113968754916765E-4</v>
      </c>
      <c r="AX57" s="21">
        <f t="shared" si="6"/>
        <v>52.913861278901493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6">
        <f t="shared" si="1"/>
        <v>366.80420941611692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5.6843418860808015E-14</v>
      </c>
      <c r="O58" s="13">
        <f>N58*VLOOKUP('Données projet'!$B$9,Paramètres!$A$1:$I$89,3,0)*VLOOKUP('Données projet'!$B$9,Paramètres!$A$1:$I$89,5,0)</f>
        <v>2.8908289095852525E-14</v>
      </c>
      <c r="P58" s="13">
        <f t="shared" si="33"/>
        <v>5.0177780569126974E-13</v>
      </c>
      <c r="Q58" s="20">
        <f t="shared" si="53"/>
        <v>9.2427828175423786E-13</v>
      </c>
      <c r="R58" s="59">
        <f t="shared" si="0"/>
        <v>293.33333333333422</v>
      </c>
      <c r="S58" s="59">
        <f ca="1">AVERAGE(OFFSET($R$3,0,0,'Données projet'!$E$9+1,1))-AVERAGE(OFFSET($H$3,0,0,'Données projet'!$E$9+1,1))</f>
        <v>141.98581704643658</v>
      </c>
      <c r="T58" s="59">
        <f t="shared" si="34"/>
        <v>396.03373990407204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56.058187771540773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5.5103701765866955E-4</v>
      </c>
      <c r="AC58" s="22">
        <f t="shared" si="3"/>
        <v>56.058738808558431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1.1368683772161603E-13</v>
      </c>
      <c r="AJ58" s="13">
        <f>AI58*VLOOKUP('Données projet'!$B$10,Paramètres!$A$1:$I$89,3,0)*VLOOKUP('Données projet'!$B$10,Paramètres!$A$1:$I$89,5,0)</f>
        <v>5.8171281125396493E-14</v>
      </c>
      <c r="AK58" s="13">
        <f t="shared" si="35"/>
        <v>9.3078335657893568E-13</v>
      </c>
      <c r="AL58" s="20">
        <f t="shared" si="4"/>
        <v>1.7224293273350452E-12</v>
      </c>
      <c r="AM58" s="59">
        <f t="shared" si="5"/>
        <v>293.33333333333502</v>
      </c>
      <c r="AN58" s="59">
        <f ca="1">AVERAGE(OFFSET($AM$3,0,0,'Données projet'!$E$10+1,1))-AVERAGE(OFFSET($H$3,0,0,'Données projet'!$E$10+1,1))</f>
        <v>131.37595978892654</v>
      </c>
      <c r="AO58" s="59">
        <f t="shared" si="36"/>
        <v>365.64697698878865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51.87554573491267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5.0992276324876454E-4</v>
      </c>
      <c r="AX58" s="21">
        <f t="shared" si="6"/>
        <v>51.87605565767592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6">
        <f t="shared" si="1"/>
        <v>368.75346514518651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5.6843418860808015E-14</v>
      </c>
      <c r="O59" s="13">
        <f>N59*VLOOKUP('Données projet'!$B$9,Paramètres!$A$1:$I$89,3,0)*VLOOKUP('Données projet'!$B$9,Paramètres!$A$1:$I$89,5,0)</f>
        <v>2.8908289095852525E-14</v>
      </c>
      <c r="P59" s="13">
        <f t="shared" si="33"/>
        <v>5.0177780569126974E-13</v>
      </c>
      <c r="Q59" s="20">
        <f t="shared" si="53"/>
        <v>9.2427828175423786E-13</v>
      </c>
      <c r="R59" s="59">
        <f t="shared" si="0"/>
        <v>293.33333333333422</v>
      </c>
      <c r="S59" s="59">
        <f ca="1">AVERAGE(OFFSET($R$3,0,0,'Données projet'!$E$9+1,1))-AVERAGE(OFFSET($H$3,0,0,'Données projet'!$E$9+1,1))</f>
        <v>141.98581704643658</v>
      </c>
      <c r="T59" s="59">
        <f t="shared" si="34"/>
        <v>396.03373990407204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54.958920901459209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3.8964201187125658E-4</v>
      </c>
      <c r="AC59" s="22">
        <f t="shared" si="3"/>
        <v>54.959310543471076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1.1368683772161603E-13</v>
      </c>
      <c r="AJ59" s="13">
        <f>AI59*VLOOKUP('Données projet'!$B$10,Paramètres!$A$1:$I$89,3,0)*VLOOKUP('Données projet'!$B$10,Paramètres!$A$1:$I$89,5,0)</f>
        <v>5.8171281125396493E-14</v>
      </c>
      <c r="AK59" s="13">
        <f t="shared" si="35"/>
        <v>9.3078335657893568E-13</v>
      </c>
      <c r="AL59" s="20">
        <f t="shared" si="4"/>
        <v>1.7224293273350452E-12</v>
      </c>
      <c r="AM59" s="59">
        <f t="shared" si="5"/>
        <v>293.33333333333502</v>
      </c>
      <c r="AN59" s="59">
        <f ca="1">AVERAGE(OFFSET($AM$3,0,0,'Données projet'!$E$10+1,1))-AVERAGE(OFFSET($H$3,0,0,'Données projet'!$E$10+1,1))</f>
        <v>131.37595978892654</v>
      </c>
      <c r="AO59" s="59">
        <f t="shared" si="36"/>
        <v>365.64697698878865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50.858297924009648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3.6056984377458382E-4</v>
      </c>
      <c r="AX59" s="21">
        <f t="shared" si="6"/>
        <v>50.858658493853426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6">
        <f t="shared" si="1"/>
        <v>370.70188908775697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5.6843418860808015E-14</v>
      </c>
      <c r="O60" s="13">
        <f>N60*VLOOKUP('Données projet'!$B$9,Paramètres!$A$1:$I$89,3,0)*VLOOKUP('Données projet'!$B$9,Paramètres!$A$1:$I$89,5,0)</f>
        <v>2.8908289095852525E-14</v>
      </c>
      <c r="P60" s="13">
        <f t="shared" si="33"/>
        <v>5.0177780569126974E-13</v>
      </c>
      <c r="Q60" s="20">
        <f t="shared" si="53"/>
        <v>9.2427828175423786E-13</v>
      </c>
      <c r="R60" s="59">
        <f t="shared" si="0"/>
        <v>293.33333333333422</v>
      </c>
      <c r="S60" s="59">
        <f ca="1">AVERAGE(OFFSET($R$3,0,0,'Données projet'!$E$9+1,1))-AVERAGE(OFFSET($H$3,0,0,'Données projet'!$E$9+1,1))</f>
        <v>141.98581704643658</v>
      </c>
      <c r="T60" s="59">
        <f t="shared" si="34"/>
        <v>396.03373990407204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53.881209984213356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2.7551850882933477E-4</v>
      </c>
      <c r="AC60" s="22">
        <f t="shared" si="3"/>
        <v>53.881485502722185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1.1368683772161603E-13</v>
      </c>
      <c r="AJ60" s="13">
        <f>AI60*VLOOKUP('Données projet'!$B$10,Paramètres!$A$1:$I$89,3,0)*VLOOKUP('Données projet'!$B$10,Paramètres!$A$1:$I$89,5,0)</f>
        <v>5.8171281125396493E-14</v>
      </c>
      <c r="AK60" s="13">
        <f t="shared" si="35"/>
        <v>9.3078335657893568E-13</v>
      </c>
      <c r="AL60" s="20">
        <f t="shared" si="4"/>
        <v>1.7224293273350452E-12</v>
      </c>
      <c r="AM60" s="59">
        <f t="shared" si="5"/>
        <v>293.33333333333502</v>
      </c>
      <c r="AN60" s="59">
        <f ca="1">AVERAGE(OFFSET($AM$3,0,0,'Données projet'!$E$10+1,1))-AVERAGE(OFFSET($H$3,0,0,'Données projet'!$E$10+1,1))</f>
        <v>131.37595978892654</v>
      </c>
      <c r="AO60" s="59">
        <f t="shared" si="36"/>
        <v>365.64697698878865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49.860997722218535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2.5496138162438227E-4</v>
      </c>
      <c r="AX60" s="21">
        <f t="shared" si="6"/>
        <v>49.861252683600156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6">
        <f t="shared" si="1"/>
        <v>372.6494975202296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5.6843418860808015E-14</v>
      </c>
      <c r="O61" s="13">
        <f>N61*VLOOKUP('Données projet'!$B$9,Paramètres!$A$1:$I$89,3,0)*VLOOKUP('Données projet'!$B$9,Paramètres!$A$1:$I$89,5,0)</f>
        <v>2.8908289095852525E-14</v>
      </c>
      <c r="P61" s="13">
        <f t="shared" si="33"/>
        <v>5.0177780569126974E-13</v>
      </c>
      <c r="Q61" s="20">
        <f t="shared" si="53"/>
        <v>9.2427828175423786E-13</v>
      </c>
      <c r="R61" s="59">
        <f t="shared" si="0"/>
        <v>293.33333333333422</v>
      </c>
      <c r="S61" s="59">
        <f ca="1">AVERAGE(OFFSET($R$3,0,0,'Données projet'!$E$9+1,1))-AVERAGE(OFFSET($H$3,0,0,'Données projet'!$E$9+1,1))</f>
        <v>141.98581704643658</v>
      </c>
      <c r="T61" s="59">
        <f t="shared" si="34"/>
        <v>396.03373990407204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52.824632320715942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1.9482100593562829E-4</v>
      </c>
      <c r="AC61" s="22">
        <f t="shared" si="3"/>
        <v>52.824827141721876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1.1368683772161603E-13</v>
      </c>
      <c r="AJ61" s="13">
        <f>AI61*VLOOKUP('Données projet'!$B$10,Paramètres!$A$1:$I$89,3,0)*VLOOKUP('Données projet'!$B$10,Paramètres!$A$1:$I$89,5,0)</f>
        <v>5.8171281125396493E-14</v>
      </c>
      <c r="AK61" s="13">
        <f t="shared" si="35"/>
        <v>9.3078335657893568E-13</v>
      </c>
      <c r="AL61" s="20">
        <f t="shared" si="4"/>
        <v>1.7224293273350452E-12</v>
      </c>
      <c r="AM61" s="59">
        <f t="shared" si="5"/>
        <v>293.33333333333502</v>
      </c>
      <c r="AN61" s="59">
        <f ca="1">AVERAGE(OFFSET($AM$3,0,0,'Données projet'!$E$10+1,1))-AVERAGE(OFFSET($H$3,0,0,'Données projet'!$E$10+1,1))</f>
        <v>131.37595978892654</v>
      </c>
      <c r="AO61" s="59">
        <f t="shared" si="36"/>
        <v>365.64697698878865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48.883253969091484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1.8028492188729191E-4</v>
      </c>
      <c r="AX61" s="21">
        <f t="shared" si="6"/>
        <v>48.883434254013373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6">
        <f t="shared" si="1"/>
        <v>374.59630612559323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5.6843418860808015E-14</v>
      </c>
      <c r="O62" s="13">
        <f>N62*VLOOKUP('Données projet'!$B$9,Paramètres!$A$1:$I$89,3,0)*VLOOKUP('Données projet'!$B$9,Paramètres!$A$1:$I$89,5,0)</f>
        <v>2.8908289095852525E-14</v>
      </c>
      <c r="P62" s="13">
        <f t="shared" si="33"/>
        <v>5.0177780569126974E-13</v>
      </c>
      <c r="Q62" s="20">
        <f t="shared" si="53"/>
        <v>9.2427828175423786E-13</v>
      </c>
      <c r="R62" s="59">
        <f t="shared" si="0"/>
        <v>293.33333333333422</v>
      </c>
      <c r="S62" s="59">
        <f ca="1">AVERAGE(OFFSET($R$3,0,0,'Données projet'!$E$9+1,1))-AVERAGE(OFFSET($H$3,0,0,'Données projet'!$E$9+1,1))</f>
        <v>141.98581704643658</v>
      </c>
      <c r="T62" s="59">
        <f t="shared" si="34"/>
        <v>396.03373990407204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51.78877350075097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1.3775925441466739E-4</v>
      </c>
      <c r="AC62" s="22">
        <f t="shared" si="3"/>
        <v>51.788911260005385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1.1368683772161603E-13</v>
      </c>
      <c r="AJ62" s="13">
        <f>AI62*VLOOKUP('Données projet'!$B$10,Paramètres!$A$1:$I$89,3,0)*VLOOKUP('Données projet'!$B$10,Paramètres!$A$1:$I$89,5,0)</f>
        <v>5.8171281125396493E-14</v>
      </c>
      <c r="AK62" s="13">
        <f t="shared" si="35"/>
        <v>9.3078335657893568E-13</v>
      </c>
      <c r="AL62" s="20">
        <f t="shared" si="4"/>
        <v>1.7224293273350452E-12</v>
      </c>
      <c r="AM62" s="59">
        <f t="shared" si="5"/>
        <v>293.33333333333502</v>
      </c>
      <c r="AN62" s="59">
        <f ca="1">AVERAGE(OFFSET($AM$3,0,0,'Données projet'!$E$10+1,1))-AVERAGE(OFFSET($H$3,0,0,'Données projet'!$E$10+1,1))</f>
        <v>131.37595978892654</v>
      </c>
      <c r="AO62" s="59">
        <f t="shared" si="36"/>
        <v>365.64697698878865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47.924683174598449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1.2748069081219113E-4</v>
      </c>
      <c r="AX62" s="21">
        <f t="shared" si="6"/>
        <v>47.924810655289264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6">
        <f t="shared" si="1"/>
        <v>376.54233002474325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5.6843418860808015E-14</v>
      </c>
      <c r="O63" s="13">
        <f>N63*VLOOKUP('Données projet'!$B$9,Paramètres!$A$1:$I$89,3,0)*VLOOKUP('Données projet'!$B$9,Paramètres!$A$1:$I$89,5,0)</f>
        <v>2.8908289095852525E-14</v>
      </c>
      <c r="P63" s="13">
        <f t="shared" si="33"/>
        <v>5.0177780569126974E-13</v>
      </c>
      <c r="Q63" s="20">
        <f t="shared" si="53"/>
        <v>9.2427828175423786E-13</v>
      </c>
      <c r="R63" s="59">
        <f t="shared" si="0"/>
        <v>293.33333333333422</v>
      </c>
      <c r="S63" s="59">
        <f ca="1">AVERAGE(OFFSET($R$3,0,0,'Données projet'!$E$9+1,1))-AVERAGE(OFFSET($H$3,0,0,'Données projet'!$E$9+1,1))</f>
        <v>141.98581704643658</v>
      </c>
      <c r="T63" s="59">
        <f t="shared" si="34"/>
        <v>396.03373990407204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50.773227240434018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9.7410502967814144E-5</v>
      </c>
      <c r="AC63" s="22">
        <f t="shared" si="3"/>
        <v>50.773324650936985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1.1368683772161603E-13</v>
      </c>
      <c r="AJ63" s="13">
        <f>AI63*VLOOKUP('Données projet'!$B$10,Paramètres!$A$1:$I$89,3,0)*VLOOKUP('Données projet'!$B$10,Paramètres!$A$1:$I$89,5,0)</f>
        <v>5.8171281125396493E-14</v>
      </c>
      <c r="AK63" s="13">
        <f t="shared" si="35"/>
        <v>9.3078335657893568E-13</v>
      </c>
      <c r="AL63" s="20">
        <f t="shared" si="4"/>
        <v>1.7224293273350452E-12</v>
      </c>
      <c r="AM63" s="59">
        <f t="shared" si="5"/>
        <v>293.33333333333502</v>
      </c>
      <c r="AN63" s="59">
        <f ca="1">AVERAGE(OFFSET($AM$3,0,0,'Données projet'!$E$10+1,1))-AVERAGE(OFFSET($H$3,0,0,'Données projet'!$E$10+1,1))</f>
        <v>131.37595978892654</v>
      </c>
      <c r="AO63" s="59">
        <f t="shared" si="36"/>
        <v>365.64697698878865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46.984909368714973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9.0142460943645956E-5</v>
      </c>
      <c r="AX63" s="21">
        <f t="shared" si="6"/>
        <v>46.984999511175914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6">
        <f t="shared" si="1"/>
        <v>378.48758380565391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5.6843418860808015E-14</v>
      </c>
      <c r="O64" s="13">
        <f>N64*VLOOKUP('Données projet'!$B$9,Paramètres!$A$1:$I$89,3,0)*VLOOKUP('Données projet'!$B$9,Paramètres!$A$1:$I$89,5,0)</f>
        <v>2.8908289095852525E-14</v>
      </c>
      <c r="P64" s="13">
        <f t="shared" si="33"/>
        <v>5.0177780569126974E-13</v>
      </c>
      <c r="Q64" s="20">
        <f t="shared" si="53"/>
        <v>9.2427828175423786E-13</v>
      </c>
      <c r="R64" s="59">
        <f t="shared" si="0"/>
        <v>293.33333333333422</v>
      </c>
      <c r="S64" s="59">
        <f ca="1">AVERAGE(OFFSET($R$3,0,0,'Données projet'!$E$9+1,1))-AVERAGE(OFFSET($H$3,0,0,'Données projet'!$E$9+1,1))</f>
        <v>141.98581704643658</v>
      </c>
      <c r="T64" s="59">
        <f t="shared" si="34"/>
        <v>396.03373990407204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49.77759522285983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6.8879627207333693E-5</v>
      </c>
      <c r="AC64" s="22">
        <f t="shared" si="3"/>
        <v>49.777664102487037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1.1368683772161603E-13</v>
      </c>
      <c r="AJ64" s="13">
        <f>AI64*VLOOKUP('Données projet'!$B$10,Paramètres!$A$1:$I$89,3,0)*VLOOKUP('Données projet'!$B$10,Paramètres!$A$1:$I$89,5,0)</f>
        <v>5.8171281125396493E-14</v>
      </c>
      <c r="AK64" s="13">
        <f t="shared" si="35"/>
        <v>9.3078335657893568E-13</v>
      </c>
      <c r="AL64" s="20">
        <f t="shared" si="4"/>
        <v>1.7224293273350452E-12</v>
      </c>
      <c r="AM64" s="59">
        <f t="shared" si="5"/>
        <v>293.33333333333502</v>
      </c>
      <c r="AN64" s="59">
        <f ca="1">AVERAGE(OFFSET($AM$3,0,0,'Données projet'!$E$10+1,1))-AVERAGE(OFFSET($H$3,0,0,'Données projet'!$E$10+1,1))</f>
        <v>131.37595978892654</v>
      </c>
      <c r="AO64" s="59">
        <f t="shared" si="36"/>
        <v>365.64697698878865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46.063563953959445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6.3740345406095567E-5</v>
      </c>
      <c r="AX64" s="21">
        <f t="shared" si="6"/>
        <v>46.063627694304849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6">
        <f t="shared" si="1"/>
        <v>380.43208155058352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5.6843418860808015E-14</v>
      </c>
      <c r="O65" s="13">
        <f>N65*VLOOKUP('Données projet'!$B$9,Paramètres!$A$1:$I$89,3,0)*VLOOKUP('Données projet'!$B$9,Paramètres!$A$1:$I$89,5,0)</f>
        <v>2.8908289095852525E-14</v>
      </c>
      <c r="P65" s="13">
        <f t="shared" si="33"/>
        <v>5.0177780569126974E-13</v>
      </c>
      <c r="Q65" s="20">
        <f t="shared" si="53"/>
        <v>9.2427828175423786E-13</v>
      </c>
      <c r="R65" s="59">
        <f t="shared" si="0"/>
        <v>293.33333333333422</v>
      </c>
      <c r="S65" s="59">
        <f ca="1">AVERAGE(OFFSET($R$3,0,0,'Données projet'!$E$9+1,1))-AVERAGE(OFFSET($H$3,0,0,'Données projet'!$E$9+1,1))</f>
        <v>141.98581704643658</v>
      </c>
      <c r="T65" s="59">
        <f t="shared" si="34"/>
        <v>396.03373990407204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48.8014869418747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4.8705251483907072E-5</v>
      </c>
      <c r="AC65" s="22">
        <f t="shared" si="3"/>
        <v>48.801535647126187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1.1368683772161603E-13</v>
      </c>
      <c r="AJ65" s="13">
        <f>AI65*VLOOKUP('Données projet'!$B$10,Paramètres!$A$1:$I$89,3,0)*VLOOKUP('Données projet'!$B$10,Paramètres!$A$1:$I$89,5,0)</f>
        <v>5.8171281125396493E-14</v>
      </c>
      <c r="AK65" s="13">
        <f t="shared" si="35"/>
        <v>9.3078335657893568E-13</v>
      </c>
      <c r="AL65" s="20">
        <f t="shared" si="4"/>
        <v>1.7224293273350452E-12</v>
      </c>
      <c r="AM65" s="59">
        <f t="shared" si="5"/>
        <v>293.33333333333502</v>
      </c>
      <c r="AN65" s="59">
        <f ca="1">AVERAGE(OFFSET($AM$3,0,0,'Données projet'!$E$10+1,1))-AVERAGE(OFFSET($H$3,0,0,'Données projet'!$E$10+1,1))</f>
        <v>131.37595978892654</v>
      </c>
      <c r="AO65" s="59">
        <f t="shared" si="36"/>
        <v>365.64697698878865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45.160285560822061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4.5071230471822978E-5</v>
      </c>
      <c r="AX65" s="21">
        <f t="shared" si="6"/>
        <v>45.160330632052535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6">
        <f t="shared" si="1"/>
        <v>382.37583686147428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5.6843418860808015E-14</v>
      </c>
      <c r="O66" s="13">
        <f>N66*VLOOKUP('Données projet'!$B$9,Paramètres!$A$1:$I$89,3,0)*VLOOKUP('Données projet'!$B$9,Paramètres!$A$1:$I$89,5,0)</f>
        <v>2.8908289095852525E-14</v>
      </c>
      <c r="P66" s="13">
        <f t="shared" si="33"/>
        <v>5.0177780569126974E-13</v>
      </c>
      <c r="Q66" s="20">
        <f t="shared" si="53"/>
        <v>9.2427828175423786E-13</v>
      </c>
      <c r="R66" s="59">
        <f t="shared" si="0"/>
        <v>293.33333333333422</v>
      </c>
      <c r="S66" s="59">
        <f ca="1">AVERAGE(OFFSET($R$3,0,0,'Données projet'!$E$9+1,1))-AVERAGE(OFFSET($H$3,0,0,'Données projet'!$E$9+1,1))</f>
        <v>141.98581704643658</v>
      </c>
      <c r="T66" s="59">
        <f t="shared" si="34"/>
        <v>396.03373990407204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47.844519548912423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3.4439813603666847E-5</v>
      </c>
      <c r="AC66" s="22">
        <f t="shared" si="3"/>
        <v>47.844553988726027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1.1368683772161603E-13</v>
      </c>
      <c r="AJ66" s="13">
        <f>AI66*VLOOKUP('Données projet'!$B$10,Paramètres!$A$1:$I$89,3,0)*VLOOKUP('Données projet'!$B$10,Paramètres!$A$1:$I$89,5,0)</f>
        <v>5.8171281125396493E-14</v>
      </c>
      <c r="AK66" s="13">
        <f t="shared" si="35"/>
        <v>9.3078335657893568E-13</v>
      </c>
      <c r="AL66" s="20">
        <f t="shared" si="4"/>
        <v>1.7224293273350452E-12</v>
      </c>
      <c r="AM66" s="59">
        <f t="shared" si="5"/>
        <v>293.33333333333502</v>
      </c>
      <c r="AN66" s="59">
        <f ca="1">AVERAGE(OFFSET($AM$3,0,0,'Données projet'!$E$10+1,1))-AVERAGE(OFFSET($H$3,0,0,'Données projet'!$E$10+1,1))</f>
        <v>131.37595978892654</v>
      </c>
      <c r="AO66" s="59">
        <f t="shared" si="36"/>
        <v>365.64697698878865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44.274719906028686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3.1870172703047784E-5</v>
      </c>
      <c r="AX66" s="21">
        <f t="shared" si="6"/>
        <v>44.274751776201391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6">
        <f t="shared" si="1"/>
        <v>384.31886288369424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5.6843418860808015E-14</v>
      </c>
      <c r="O67" s="13">
        <f>N67*VLOOKUP('Données projet'!$B$9,Paramètres!$A$1:$I$89,3,0)*VLOOKUP('Données projet'!$B$9,Paramètres!$A$1:$I$89,5,0)</f>
        <v>2.8908289095852525E-14</v>
      </c>
      <c r="P67" s="13">
        <f t="shared" si="33"/>
        <v>5.0177780569126974E-13</v>
      </c>
      <c r="Q67" s="20">
        <f t="shared" ref="Q67:Q98" si="54">(O67+P67)*0.475*44/12</f>
        <v>9.2427828175423786E-13</v>
      </c>
      <c r="R67" s="59">
        <f t="shared" ref="R67:R130" si="55">Q67+(I67+J67)*44/12</f>
        <v>293.33333333333422</v>
      </c>
      <c r="S67" s="59">
        <f ca="1">AVERAGE(OFFSET($R$3,0,0,'Données projet'!$E$9+1,1))-AVERAGE(OFFSET($H$3,0,0,'Données projet'!$E$9+1,1))</f>
        <v>141.98581704643658</v>
      </c>
      <c r="T67" s="59">
        <f t="shared" si="34"/>
        <v>396.03373990407204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46.906317702833668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2.4352625741953536E-5</v>
      </c>
      <c r="AC67" s="22">
        <f t="shared" si="3"/>
        <v>46.906342055459412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1.1368683772161603E-13</v>
      </c>
      <c r="AJ67" s="13">
        <f>AI67*VLOOKUP('Données projet'!$B$10,Paramètres!$A$1:$I$89,3,0)*VLOOKUP('Données projet'!$B$10,Paramètres!$A$1:$I$89,5,0)</f>
        <v>5.8171281125396493E-14</v>
      </c>
      <c r="AK67" s="13">
        <f t="shared" si="35"/>
        <v>9.3078335657893568E-13</v>
      </c>
      <c r="AL67" s="20">
        <f t="shared" si="4"/>
        <v>1.7224293273350452E-12</v>
      </c>
      <c r="AM67" s="59">
        <f t="shared" si="5"/>
        <v>293.33333333333502</v>
      </c>
      <c r="AN67" s="59">
        <f ca="1">AVERAGE(OFFSET($AM$3,0,0,'Données projet'!$E$10+1,1))-AVERAGE(OFFSET($H$3,0,0,'Données projet'!$E$10+1,1))</f>
        <v>131.37595978892654</v>
      </c>
      <c r="AO67" s="59">
        <f t="shared" si="36"/>
        <v>365.64697698878865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43.406519653584091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2.2535615235911489E-5</v>
      </c>
      <c r="AX67" s="21">
        <f t="shared" si="6"/>
        <v>43.406542189199328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6">
        <f t="shared" ref="H68:H131" si="56">(B68+E68+F68)*44/12+(C68+D68)*0.475*44/12</f>
        <v>386.26117232825266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5.6843418860808015E-14</v>
      </c>
      <c r="O68" s="13">
        <f>N68*VLOOKUP('Données projet'!$B$9,Paramètres!$A$1:$I$89,3,0)*VLOOKUP('Données projet'!$B$9,Paramètres!$A$1:$I$89,5,0)</f>
        <v>2.8908289095852525E-14</v>
      </c>
      <c r="P68" s="13">
        <f t="shared" si="33"/>
        <v>5.0177780569126974E-13</v>
      </c>
      <c r="Q68" s="20">
        <f t="shared" si="54"/>
        <v>9.2427828175423786E-13</v>
      </c>
      <c r="R68" s="59">
        <f t="shared" si="55"/>
        <v>293.33333333333422</v>
      </c>
      <c r="S68" s="59">
        <f ca="1">AVERAGE(OFFSET($R$3,0,0,'Données projet'!$E$9+1,1))-AVERAGE(OFFSET($H$3,0,0,'Données projet'!$E$9+1,1))</f>
        <v>141.98581704643658</v>
      </c>
      <c r="T68" s="59">
        <f t="shared" si="34"/>
        <v>396.03373990407204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45.986513422709891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1.7219906801833423E-5</v>
      </c>
      <c r="AC68" s="22">
        <f t="shared" ref="AC68:AC131" si="57">SUM(Z68:AB68)</f>
        <v>45.986530642616692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1.1368683772161603E-13</v>
      </c>
      <c r="AJ68" s="13">
        <f>AI68*VLOOKUP('Données projet'!$B$10,Paramètres!$A$1:$I$89,3,0)*VLOOKUP('Données projet'!$B$10,Paramètres!$A$1:$I$89,5,0)</f>
        <v>5.8171281125396493E-14</v>
      </c>
      <c r="AK68" s="13">
        <f t="shared" si="35"/>
        <v>9.3078335657893568E-13</v>
      </c>
      <c r="AL68" s="20">
        <f t="shared" ref="AL68:AL131" si="58">(AJ68+AK68)*0.475*44/12</f>
        <v>1.7224293273350452E-12</v>
      </c>
      <c r="AM68" s="59">
        <f t="shared" ref="AM68:AM131" si="59">AL68+(AD68+AE68)*44/12</f>
        <v>293.33333333333502</v>
      </c>
      <c r="AN68" s="59">
        <f ca="1">AVERAGE(OFFSET($AM$3,0,0,'Données projet'!$E$10+1,1))-AVERAGE(OFFSET($H$3,0,0,'Données projet'!$E$10+1,1))</f>
        <v>131.37595978892654</v>
      </c>
      <c r="AO68" s="59">
        <f t="shared" si="36"/>
        <v>365.64697698878865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42.555344278540069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1.5935086351523892E-5</v>
      </c>
      <c r="AX68" s="21">
        <f t="shared" ref="AX68:AX131" si="60">SUM(AU68:AW68)</f>
        <v>42.555360213626422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6">
        <f t="shared" si="56"/>
        <v>388.20277749261015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5.6843418860808015E-14</v>
      </c>
      <c r="O69" s="13">
        <f>N69*VLOOKUP('Données projet'!$B$9,Paramètres!$A$1:$I$89,3,0)*VLOOKUP('Données projet'!$B$9,Paramètres!$A$1:$I$89,5,0)</f>
        <v>2.8908289095852525E-14</v>
      </c>
      <c r="P69" s="13">
        <f t="shared" ref="P69:P132" si="87">EXP(-1.0587+0.8836*LN(O69)+0.284)</f>
        <v>5.0177780569126974E-13</v>
      </c>
      <c r="Q69" s="20">
        <f t="shared" si="54"/>
        <v>9.2427828175423786E-13</v>
      </c>
      <c r="R69" s="59">
        <f t="shared" si="55"/>
        <v>293.33333333333422</v>
      </c>
      <c r="S69" s="59">
        <f ca="1">AVERAGE(OFFSET($R$3,0,0,'Données projet'!$E$9+1,1))-AVERAGE(OFFSET($H$3,0,0,'Données projet'!$E$9+1,1))</f>
        <v>141.98581704643658</v>
      </c>
      <c r="T69" s="59">
        <f t="shared" ref="T69:T132" si="88">$T$3</f>
        <v>396.03373990407204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45.084745943494127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1.2176312870976768E-5</v>
      </c>
      <c r="AC69" s="22">
        <f t="shared" si="57"/>
        <v>45.084758119806999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1.1368683772161603E-13</v>
      </c>
      <c r="AJ69" s="13">
        <f>AI69*VLOOKUP('Données projet'!$B$10,Paramètres!$A$1:$I$89,3,0)*VLOOKUP('Données projet'!$B$10,Paramètres!$A$1:$I$89,5,0)</f>
        <v>5.8171281125396493E-14</v>
      </c>
      <c r="AK69" s="13">
        <f t="shared" ref="AK69:AK132" si="89">EXP(-1.0587+0.8836*LN(AJ69)+0.284)</f>
        <v>9.3078335657893568E-13</v>
      </c>
      <c r="AL69" s="20">
        <f t="shared" si="58"/>
        <v>1.7224293273350452E-12</v>
      </c>
      <c r="AM69" s="59">
        <f t="shared" si="59"/>
        <v>293.33333333333502</v>
      </c>
      <c r="AN69" s="59">
        <f ca="1">AVERAGE(OFFSET($AM$3,0,0,'Données projet'!$E$10+1,1))-AVERAGE(OFFSET($H$3,0,0,'Données projet'!$E$10+1,1))</f>
        <v>131.37595978892654</v>
      </c>
      <c r="AO69" s="59">
        <f t="shared" ref="AO69:AO132" si="90">$AO$3</f>
        <v>365.64697698878865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41.720859933434944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1.1267807617955744E-5</v>
      </c>
      <c r="AX69" s="21">
        <f t="shared" si="60"/>
        <v>41.720871201242559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6">
        <f t="shared" si="56"/>
        <v>390.14369028019127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5.6843418860808015E-14</v>
      </c>
      <c r="O70" s="13">
        <f>N70*VLOOKUP('Données projet'!$B$9,Paramètres!$A$1:$I$89,3,0)*VLOOKUP('Données projet'!$B$9,Paramètres!$A$1:$I$89,5,0)</f>
        <v>2.8908289095852525E-14</v>
      </c>
      <c r="P70" s="13">
        <f t="shared" si="87"/>
        <v>5.0177780569126974E-13</v>
      </c>
      <c r="Q70" s="20">
        <f t="shared" si="54"/>
        <v>9.2427828175423786E-13</v>
      </c>
      <c r="R70" s="59">
        <f t="shared" si="55"/>
        <v>293.33333333333422</v>
      </c>
      <c r="S70" s="59">
        <f ca="1">AVERAGE(OFFSET($R$3,0,0,'Données projet'!$E$9+1,1))-AVERAGE(OFFSET($H$3,0,0,'Données projet'!$E$9+1,1))</f>
        <v>141.98581704643658</v>
      </c>
      <c r="T70" s="59">
        <f t="shared" si="88"/>
        <v>396.03373990407204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44.200661574521931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8.6099534009167117E-6</v>
      </c>
      <c r="AC70" s="22">
        <f t="shared" si="57"/>
        <v>44.200670184475335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1.1368683772161603E-13</v>
      </c>
      <c r="AJ70" s="13">
        <f>AI70*VLOOKUP('Données projet'!$B$10,Paramètres!$A$1:$I$89,3,0)*VLOOKUP('Données projet'!$B$10,Paramètres!$A$1:$I$89,5,0)</f>
        <v>5.8171281125396493E-14</v>
      </c>
      <c r="AK70" s="13">
        <f t="shared" si="89"/>
        <v>9.3078335657893568E-13</v>
      </c>
      <c r="AL70" s="20">
        <f t="shared" si="58"/>
        <v>1.7224293273350452E-12</v>
      </c>
      <c r="AM70" s="59">
        <f t="shared" si="59"/>
        <v>293.33333333333502</v>
      </c>
      <c r="AN70" s="59">
        <f ca="1">AVERAGE(OFFSET($AM$3,0,0,'Données projet'!$E$10+1,1))-AVERAGE(OFFSET($H$3,0,0,'Données projet'!$E$10+1,1))</f>
        <v>131.37595978892654</v>
      </c>
      <c r="AO70" s="59">
        <f t="shared" si="90"/>
        <v>365.64697698878865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40.902739317352143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7.9675431757619459E-6</v>
      </c>
      <c r="AX70" s="21">
        <f t="shared" si="60"/>
        <v>40.90274728489532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6">
        <f t="shared" si="56"/>
        <v>392.08392221869906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5.6843418860808015E-14</v>
      </c>
      <c r="O71" s="13">
        <f>N71*VLOOKUP('Données projet'!$B$9,Paramètres!$A$1:$I$89,3,0)*VLOOKUP('Données projet'!$B$9,Paramètres!$A$1:$I$89,5,0)</f>
        <v>2.8908289095852525E-14</v>
      </c>
      <c r="P71" s="13">
        <f t="shared" si="87"/>
        <v>5.0177780569126974E-13</v>
      </c>
      <c r="Q71" s="20">
        <f t="shared" si="54"/>
        <v>9.2427828175423786E-13</v>
      </c>
      <c r="R71" s="59">
        <f t="shared" si="55"/>
        <v>293.33333333333422</v>
      </c>
      <c r="S71" s="59">
        <f ca="1">AVERAGE(OFFSET($R$3,0,0,'Données projet'!$E$9+1,1))-AVERAGE(OFFSET($H$3,0,0,'Données projet'!$E$9+1,1))</f>
        <v>141.98581704643658</v>
      </c>
      <c r="T71" s="59">
        <f t="shared" si="88"/>
        <v>396.03373990407204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43.33391356078706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6.088156435488384E-6</v>
      </c>
      <c r="AC71" s="22">
        <f t="shared" si="57"/>
        <v>43.333919648943493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1.1368683772161603E-13</v>
      </c>
      <c r="AJ71" s="13">
        <f>AI71*VLOOKUP('Données projet'!$B$10,Paramètres!$A$1:$I$89,3,0)*VLOOKUP('Données projet'!$B$10,Paramètres!$A$1:$I$89,5,0)</f>
        <v>5.8171281125396493E-14</v>
      </c>
      <c r="AK71" s="13">
        <f t="shared" si="89"/>
        <v>9.3078335657893568E-13</v>
      </c>
      <c r="AL71" s="20">
        <f t="shared" si="58"/>
        <v>1.7224293273350452E-12</v>
      </c>
      <c r="AM71" s="59">
        <f t="shared" si="59"/>
        <v>293.33333333333502</v>
      </c>
      <c r="AN71" s="59">
        <f ca="1">AVERAGE(OFFSET($AM$3,0,0,'Données projet'!$E$10+1,1))-AVERAGE(OFFSET($H$3,0,0,'Données projet'!$E$10+1,1))</f>
        <v>131.37595978892654</v>
      </c>
      <c r="AO71" s="59">
        <f t="shared" si="90"/>
        <v>365.64697698878865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40.100661547546423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5.6339038089778722E-6</v>
      </c>
      <c r="AX71" s="21">
        <f t="shared" si="60"/>
        <v>40.100667181450234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6">
        <f t="shared" si="56"/>
        <v>394.02348447732243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5.6843418860808015E-14</v>
      </c>
      <c r="O72" s="13">
        <f>N72*VLOOKUP('Données projet'!$B$9,Paramètres!$A$1:$I$89,3,0)*VLOOKUP('Données projet'!$B$9,Paramètres!$A$1:$I$89,5,0)</f>
        <v>2.8908289095852525E-14</v>
      </c>
      <c r="P72" s="13">
        <f t="shared" si="87"/>
        <v>5.0177780569126974E-13</v>
      </c>
      <c r="Q72" s="20">
        <f t="shared" si="54"/>
        <v>9.2427828175423786E-13</v>
      </c>
      <c r="R72" s="59">
        <f t="shared" si="55"/>
        <v>293.33333333333422</v>
      </c>
      <c r="S72" s="59">
        <f ca="1">AVERAGE(OFFSET($R$3,0,0,'Données projet'!$E$9+1,1))-AVERAGE(OFFSET($H$3,0,0,'Données projet'!$E$9+1,1))</f>
        <v>141.98581704643658</v>
      </c>
      <c r="T72" s="59">
        <f t="shared" si="88"/>
        <v>396.03373990407204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42.484161946937448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4.3049767004583558E-6</v>
      </c>
      <c r="AC72" s="22">
        <f t="shared" si="57"/>
        <v>42.484166251914147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1.1368683772161603E-13</v>
      </c>
      <c r="AJ72" s="13">
        <f>AI72*VLOOKUP('Données projet'!$B$10,Paramètres!$A$1:$I$89,3,0)*VLOOKUP('Données projet'!$B$10,Paramètres!$A$1:$I$89,5,0)</f>
        <v>5.8171281125396493E-14</v>
      </c>
      <c r="AK72" s="13">
        <f t="shared" si="89"/>
        <v>9.3078335657893568E-13</v>
      </c>
      <c r="AL72" s="20">
        <f t="shared" si="58"/>
        <v>1.7224293273350452E-12</v>
      </c>
      <c r="AM72" s="59">
        <f t="shared" si="59"/>
        <v>293.33333333333502</v>
      </c>
      <c r="AN72" s="59">
        <f ca="1">AVERAGE(OFFSET($AM$3,0,0,'Données projet'!$E$10+1,1))-AVERAGE(OFFSET($H$3,0,0,'Données projet'!$E$10+1,1))</f>
        <v>131.37595978892654</v>
      </c>
      <c r="AO72" s="59">
        <f t="shared" si="90"/>
        <v>365.64697698878865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39.314312033587456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3.983771587880973E-6</v>
      </c>
      <c r="AX72" s="21">
        <f t="shared" si="60"/>
        <v>39.31431601735904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6">
        <f t="shared" si="56"/>
        <v>395.96238788291669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5.6843418860808015E-14</v>
      </c>
      <c r="O73" s="13">
        <f>N73*VLOOKUP('Données projet'!$B$9,Paramètres!$A$1:$I$89,3,0)*VLOOKUP('Données projet'!$B$9,Paramètres!$A$1:$I$89,5,0)</f>
        <v>2.8908289095852525E-14</v>
      </c>
      <c r="P73" s="13">
        <f t="shared" si="87"/>
        <v>5.0177780569126974E-13</v>
      </c>
      <c r="Q73" s="20">
        <f t="shared" si="54"/>
        <v>9.2427828175423786E-13</v>
      </c>
      <c r="R73" s="59">
        <f t="shared" si="55"/>
        <v>293.33333333333422</v>
      </c>
      <c r="S73" s="59">
        <f ca="1">AVERAGE(OFFSET($R$3,0,0,'Données projet'!$E$9+1,1))-AVERAGE(OFFSET($H$3,0,0,'Données projet'!$E$9+1,1))</f>
        <v>141.98581704643658</v>
      </c>
      <c r="T73" s="59">
        <f t="shared" si="88"/>
        <v>396.03373990407204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41.651073443938117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3.044078217744192E-6</v>
      </c>
      <c r="AC73" s="22">
        <f t="shared" si="57"/>
        <v>41.651076488016336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1.1368683772161603E-13</v>
      </c>
      <c r="AJ73" s="13">
        <f>AI73*VLOOKUP('Données projet'!$B$10,Paramètres!$A$1:$I$89,3,0)*VLOOKUP('Données projet'!$B$10,Paramètres!$A$1:$I$89,5,0)</f>
        <v>5.8171281125396493E-14</v>
      </c>
      <c r="AK73" s="13">
        <f t="shared" si="89"/>
        <v>9.3078335657893568E-13</v>
      </c>
      <c r="AL73" s="20">
        <f t="shared" si="58"/>
        <v>1.7224293273350452E-12</v>
      </c>
      <c r="AM73" s="59">
        <f t="shared" si="59"/>
        <v>293.33333333333502</v>
      </c>
      <c r="AN73" s="59">
        <f ca="1">AVERAGE(OFFSET($AM$3,0,0,'Données projet'!$E$10+1,1))-AVERAGE(OFFSET($H$3,0,0,'Données projet'!$E$10+1,1))</f>
        <v>131.37595978892654</v>
      </c>
      <c r="AO73" s="59">
        <f t="shared" si="90"/>
        <v>365.64697698878865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38.543382353971381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2.8169519044889361E-6</v>
      </c>
      <c r="AX73" s="21">
        <f t="shared" si="60"/>
        <v>38.543385170923287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6">
        <f t="shared" si="56"/>
        <v>397.90064293523346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5.6843418860808015E-14</v>
      </c>
      <c r="O74" s="13">
        <f>N74*VLOOKUP('Données projet'!$B$9,Paramètres!$A$1:$I$89,3,0)*VLOOKUP('Données projet'!$B$9,Paramètres!$A$1:$I$89,5,0)</f>
        <v>2.8908289095852525E-14</v>
      </c>
      <c r="P74" s="13">
        <f t="shared" si="87"/>
        <v>5.0177780569126974E-13</v>
      </c>
      <c r="Q74" s="20">
        <f t="shared" si="54"/>
        <v>9.2427828175423786E-13</v>
      </c>
      <c r="R74" s="59">
        <f t="shared" si="55"/>
        <v>293.33333333333422</v>
      </c>
      <c r="S74" s="59">
        <f ca="1">AVERAGE(OFFSET($R$3,0,0,'Données projet'!$E$9+1,1))-AVERAGE(OFFSET($H$3,0,0,'Données projet'!$E$9+1,1))</f>
        <v>141.98581704643658</v>
      </c>
      <c r="T74" s="59">
        <f t="shared" si="88"/>
        <v>396.03373990407204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40.83432129834879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2.1524883502291779E-6</v>
      </c>
      <c r="AC74" s="22">
        <f t="shared" si="57"/>
        <v>40.83432345083714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1.1368683772161603E-13</v>
      </c>
      <c r="AJ74" s="13">
        <f>AI74*VLOOKUP('Données projet'!$B$10,Paramètres!$A$1:$I$89,3,0)*VLOOKUP('Données projet'!$B$10,Paramètres!$A$1:$I$89,5,0)</f>
        <v>5.8171281125396493E-14</v>
      </c>
      <c r="AK74" s="13">
        <f t="shared" si="89"/>
        <v>9.3078335657893568E-13</v>
      </c>
      <c r="AL74" s="20">
        <f t="shared" si="58"/>
        <v>1.7224293273350452E-12</v>
      </c>
      <c r="AM74" s="59">
        <f t="shared" si="59"/>
        <v>293.33333333333502</v>
      </c>
      <c r="AN74" s="59">
        <f ca="1">AVERAGE(OFFSET($AM$3,0,0,'Données projet'!$E$10+1,1))-AVERAGE(OFFSET($H$3,0,0,'Données projet'!$E$10+1,1))</f>
        <v>131.37595978892654</v>
      </c>
      <c r="AO74" s="59">
        <f t="shared" si="90"/>
        <v>365.64697698878865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37.787570135151903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1.9918857939404865E-6</v>
      </c>
      <c r="AX74" s="21">
        <f t="shared" si="60"/>
        <v>37.787572127037699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6">
        <f t="shared" si="56"/>
        <v>399.83825982126905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5.6843418860808015E-14</v>
      </c>
      <c r="O75" s="13">
        <f>N75*VLOOKUP('Données projet'!$B$9,Paramètres!$A$1:$I$89,3,0)*VLOOKUP('Données projet'!$B$9,Paramètres!$A$1:$I$89,5,0)</f>
        <v>2.8908289095852525E-14</v>
      </c>
      <c r="P75" s="13">
        <f t="shared" si="87"/>
        <v>5.0177780569126974E-13</v>
      </c>
      <c r="Q75" s="20">
        <f t="shared" si="54"/>
        <v>9.2427828175423786E-13</v>
      </c>
      <c r="R75" s="59">
        <f t="shared" si="55"/>
        <v>293.33333333333422</v>
      </c>
      <c r="S75" s="59">
        <f ca="1">AVERAGE(OFFSET($R$3,0,0,'Données projet'!$E$9+1,1))-AVERAGE(OFFSET($H$3,0,0,'Données projet'!$E$9+1,1))</f>
        <v>141.98581704643658</v>
      </c>
      <c r="T75" s="59">
        <f t="shared" si="88"/>
        <v>396.03373990407204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40.033585164164855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1.522039108872096E-6</v>
      </c>
      <c r="AC75" s="22">
        <f t="shared" si="57"/>
        <v>40.033586686203961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1.1368683772161603E-13</v>
      </c>
      <c r="AJ75" s="13">
        <f>AI75*VLOOKUP('Données projet'!$B$10,Paramètres!$A$1:$I$89,3,0)*VLOOKUP('Données projet'!$B$10,Paramètres!$A$1:$I$89,5,0)</f>
        <v>5.8171281125396493E-14</v>
      </c>
      <c r="AK75" s="13">
        <f t="shared" si="89"/>
        <v>9.3078335657893568E-13</v>
      </c>
      <c r="AL75" s="20">
        <f t="shared" si="58"/>
        <v>1.7224293273350452E-12</v>
      </c>
      <c r="AM75" s="59">
        <f t="shared" si="59"/>
        <v>293.33333333333502</v>
      </c>
      <c r="AN75" s="59">
        <f ca="1">AVERAGE(OFFSET($AM$3,0,0,'Données projet'!$E$10+1,1))-AVERAGE(OFFSET($H$3,0,0,'Données projet'!$E$10+1,1))</f>
        <v>131.37595978892654</v>
      </c>
      <c r="AO75" s="59">
        <f t="shared" si="90"/>
        <v>365.64697698878865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37.04657893294354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1.4084759522444681E-6</v>
      </c>
      <c r="AX75" s="21">
        <f t="shared" si="60"/>
        <v>37.046580341419492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6">
        <f t="shared" si="56"/>
        <v>401.77524842879154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5.6843418860808015E-14</v>
      </c>
      <c r="O76" s="13">
        <f>N76*VLOOKUP('Données projet'!$B$9,Paramètres!$A$1:$I$89,3,0)*VLOOKUP('Données projet'!$B$9,Paramètres!$A$1:$I$89,5,0)</f>
        <v>2.8908289095852525E-14</v>
      </c>
      <c r="P76" s="13">
        <f t="shared" si="87"/>
        <v>5.0177780569126974E-13</v>
      </c>
      <c r="Q76" s="20">
        <f t="shared" si="54"/>
        <v>9.2427828175423786E-13</v>
      </c>
      <c r="R76" s="59">
        <f t="shared" si="55"/>
        <v>293.33333333333422</v>
      </c>
      <c r="S76" s="59">
        <f ca="1">AVERAGE(OFFSET($R$3,0,0,'Données projet'!$E$9+1,1))-AVERAGE(OFFSET($H$3,0,0,'Données projet'!$E$9+1,1))</f>
        <v>141.98581704643658</v>
      </c>
      <c r="T76" s="59">
        <f t="shared" si="88"/>
        <v>396.03373990407204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39.248550977171448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1.076244175114589E-6</v>
      </c>
      <c r="AC76" s="22">
        <f t="shared" si="57"/>
        <v>39.248552053415622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1.1368683772161603E-13</v>
      </c>
      <c r="AJ76" s="13">
        <f>AI76*VLOOKUP('Données projet'!$B$10,Paramètres!$A$1:$I$89,3,0)*VLOOKUP('Données projet'!$B$10,Paramètres!$A$1:$I$89,5,0)</f>
        <v>5.8171281125396493E-14</v>
      </c>
      <c r="AK76" s="13">
        <f t="shared" si="89"/>
        <v>9.3078335657893568E-13</v>
      </c>
      <c r="AL76" s="20">
        <f t="shared" si="58"/>
        <v>1.7224293273350452E-12</v>
      </c>
      <c r="AM76" s="59">
        <f t="shared" si="59"/>
        <v>293.33333333333502</v>
      </c>
      <c r="AN76" s="59">
        <f ca="1">AVERAGE(OFFSET($AM$3,0,0,'Données projet'!$E$10+1,1))-AVERAGE(OFFSET($H$3,0,0,'Données projet'!$E$10+1,1))</f>
        <v>131.37595978892654</v>
      </c>
      <c r="AO76" s="59">
        <f t="shared" si="90"/>
        <v>365.64697698878865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36.320118116250477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9.9594289697024324E-7</v>
      </c>
      <c r="AX76" s="21">
        <f t="shared" si="60"/>
        <v>36.320119112193375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6">
        <f t="shared" si="56"/>
        <v>403.71161835910709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5.6843418860808015E-14</v>
      </c>
      <c r="O77" s="13">
        <f>N77*VLOOKUP('Données projet'!$B$9,Paramètres!$A$1:$I$89,3,0)*VLOOKUP('Données projet'!$B$9,Paramètres!$A$1:$I$89,5,0)</f>
        <v>2.8908289095852525E-14</v>
      </c>
      <c r="P77" s="13">
        <f t="shared" si="87"/>
        <v>5.0177780569126974E-13</v>
      </c>
      <c r="Q77" s="20">
        <f t="shared" si="54"/>
        <v>9.2427828175423786E-13</v>
      </c>
      <c r="R77" s="59">
        <f t="shared" si="55"/>
        <v>293.33333333333422</v>
      </c>
      <c r="S77" s="59">
        <f ca="1">AVERAGE(OFFSET($R$3,0,0,'Données projet'!$E$9+1,1))-AVERAGE(OFFSET($H$3,0,0,'Données projet'!$E$9+1,1))</f>
        <v>141.98581704643658</v>
      </c>
      <c r="T77" s="59">
        <f t="shared" si="88"/>
        <v>396.03373990407204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38.478910831761404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7.61019554436048E-7</v>
      </c>
      <c r="AC77" s="22">
        <f t="shared" si="57"/>
        <v>38.47891159278096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1.1368683772161603E-13</v>
      </c>
      <c r="AJ77" s="13">
        <f>AI77*VLOOKUP('Données projet'!$B$10,Paramètres!$A$1:$I$89,3,0)*VLOOKUP('Données projet'!$B$10,Paramètres!$A$1:$I$89,5,0)</f>
        <v>5.8171281125396493E-14</v>
      </c>
      <c r="AK77" s="13">
        <f t="shared" si="89"/>
        <v>9.3078335657893568E-13</v>
      </c>
      <c r="AL77" s="20">
        <f t="shared" si="58"/>
        <v>1.7224293273350452E-12</v>
      </c>
      <c r="AM77" s="59">
        <f t="shared" si="59"/>
        <v>293.33333333333502</v>
      </c>
      <c r="AN77" s="59">
        <f ca="1">AVERAGE(OFFSET($AM$3,0,0,'Données projet'!$E$10+1,1))-AVERAGE(OFFSET($H$3,0,0,'Données projet'!$E$10+1,1))</f>
        <v>131.37595978892654</v>
      </c>
      <c r="AO77" s="59">
        <f t="shared" si="90"/>
        <v>365.64697698878865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35.607902753075422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7.0423797612223403E-7</v>
      </c>
      <c r="AX77" s="21">
        <f t="shared" si="60"/>
        <v>35.607903457313398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6">
        <f t="shared" si="56"/>
        <v>405.64737893911513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5.6843418860808015E-14</v>
      </c>
      <c r="O78" s="13">
        <f>N78*VLOOKUP('Données projet'!$B$9,Paramètres!$A$1:$I$89,3,0)*VLOOKUP('Données projet'!$B$9,Paramètres!$A$1:$I$89,5,0)</f>
        <v>2.8908289095852525E-14</v>
      </c>
      <c r="P78" s="13">
        <f t="shared" si="87"/>
        <v>5.0177780569126974E-13</v>
      </c>
      <c r="Q78" s="20">
        <f t="shared" si="54"/>
        <v>9.2427828175423786E-13</v>
      </c>
      <c r="R78" s="59">
        <f t="shared" si="55"/>
        <v>293.33333333333422</v>
      </c>
      <c r="S78" s="59">
        <f ca="1">AVERAGE(OFFSET($R$3,0,0,'Données projet'!$E$9+1,1))-AVERAGE(OFFSET($H$3,0,0,'Données projet'!$E$9+1,1))</f>
        <v>141.98581704643658</v>
      </c>
      <c r="T78" s="59">
        <f t="shared" si="88"/>
        <v>396.03373990407204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37.724362860168718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5.3812208755729448E-7</v>
      </c>
      <c r="AC78" s="22">
        <f t="shared" si="57"/>
        <v>37.724363398290805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1.1368683772161603E-13</v>
      </c>
      <c r="AJ78" s="13">
        <f>AI78*VLOOKUP('Données projet'!$B$10,Paramètres!$A$1:$I$89,3,0)*VLOOKUP('Données projet'!$B$10,Paramètres!$A$1:$I$89,5,0)</f>
        <v>5.8171281125396493E-14</v>
      </c>
      <c r="AK78" s="13">
        <f t="shared" si="89"/>
        <v>9.3078335657893568E-13</v>
      </c>
      <c r="AL78" s="20">
        <f t="shared" si="58"/>
        <v>1.7224293273350452E-12</v>
      </c>
      <c r="AM78" s="59">
        <f t="shared" si="59"/>
        <v>293.33333333333502</v>
      </c>
      <c r="AN78" s="59">
        <f ca="1">AVERAGE(OFFSET($AM$3,0,0,'Données projet'!$E$10+1,1))-AVERAGE(OFFSET($H$3,0,0,'Données projet'!$E$10+1,1))</f>
        <v>131.37595978892654</v>
      </c>
      <c r="AO78" s="59">
        <f t="shared" si="90"/>
        <v>365.64697698878865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34.909653498763753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4.9797144848512162E-7</v>
      </c>
      <c r="AX78" s="21">
        <f t="shared" si="60"/>
        <v>34.909653996735202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6">
        <f t="shared" si="56"/>
        <v>407.58253923270354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5.6843418860808015E-14</v>
      </c>
      <c r="O79" s="13">
        <f>N79*VLOOKUP('Données projet'!$B$9,Paramètres!$A$1:$I$89,3,0)*VLOOKUP('Données projet'!$B$9,Paramètres!$A$1:$I$89,5,0)</f>
        <v>2.8908289095852525E-14</v>
      </c>
      <c r="P79" s="13">
        <f t="shared" si="87"/>
        <v>5.0177780569126974E-13</v>
      </c>
      <c r="Q79" s="20">
        <f t="shared" si="54"/>
        <v>9.2427828175423786E-13</v>
      </c>
      <c r="R79" s="59">
        <f t="shared" si="55"/>
        <v>293.33333333333422</v>
      </c>
      <c r="S79" s="59">
        <f ca="1">AVERAGE(OFFSET($R$3,0,0,'Données projet'!$E$9+1,1))-AVERAGE(OFFSET($H$3,0,0,'Données projet'!$E$9+1,1))</f>
        <v>141.98581704643658</v>
      </c>
      <c r="T79" s="59">
        <f t="shared" si="88"/>
        <v>396.03373990407204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36.984611114070148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3.80509777218024E-7</v>
      </c>
      <c r="AC79" s="22">
        <f t="shared" si="57"/>
        <v>36.984611494579923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1.1368683772161603E-13</v>
      </c>
      <c r="AJ79" s="13">
        <f>AI79*VLOOKUP('Données projet'!$B$10,Paramètres!$A$1:$I$89,3,0)*VLOOKUP('Données projet'!$B$10,Paramètres!$A$1:$I$89,5,0)</f>
        <v>5.8171281125396493E-14</v>
      </c>
      <c r="AK79" s="13">
        <f t="shared" si="89"/>
        <v>9.3078335657893568E-13</v>
      </c>
      <c r="AL79" s="20">
        <f t="shared" si="58"/>
        <v>1.7224293273350452E-12</v>
      </c>
      <c r="AM79" s="59">
        <f t="shared" si="59"/>
        <v>293.33333333333502</v>
      </c>
      <c r="AN79" s="59">
        <f ca="1">AVERAGE(OFFSET($AM$3,0,0,'Données projet'!$E$10+1,1))-AVERAGE(OFFSET($H$3,0,0,'Données projet'!$E$10+1,1))</f>
        <v>131.37595978892654</v>
      </c>
      <c r="AO79" s="59">
        <f t="shared" si="90"/>
        <v>365.64697698878865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34.225096486439142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3.5211898806111701E-7</v>
      </c>
      <c r="AX79" s="21">
        <f t="shared" si="60"/>
        <v>34.22509683855813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6">
        <f t="shared" si="56"/>
        <v>409.51710805152618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5.6843418860808015E-14</v>
      </c>
      <c r="O80" s="13">
        <f>N80*VLOOKUP('Données projet'!$B$9,Paramètres!$A$1:$I$89,3,0)*VLOOKUP('Données projet'!$B$9,Paramètres!$A$1:$I$89,5,0)</f>
        <v>2.8908289095852525E-14</v>
      </c>
      <c r="P80" s="13">
        <f t="shared" si="87"/>
        <v>5.0177780569126974E-13</v>
      </c>
      <c r="Q80" s="20">
        <f t="shared" si="54"/>
        <v>9.2427828175423786E-13</v>
      </c>
      <c r="R80" s="59">
        <f t="shared" si="55"/>
        <v>293.33333333333422</v>
      </c>
      <c r="S80" s="59">
        <f ca="1">AVERAGE(OFFSET($R$3,0,0,'Données projet'!$E$9+1,1))-AVERAGE(OFFSET($H$3,0,0,'Données projet'!$E$9+1,1))</f>
        <v>141.98581704643658</v>
      </c>
      <c r="T80" s="59">
        <f t="shared" si="88"/>
        <v>396.03373990407204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36.259365448508554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2.6906104377864724E-7</v>
      </c>
      <c r="AC80" s="22">
        <f t="shared" si="57"/>
        <v>36.259365717569601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1.1368683772161603E-13</v>
      </c>
      <c r="AJ80" s="13">
        <f>AI80*VLOOKUP('Données projet'!$B$10,Paramètres!$A$1:$I$89,3,0)*VLOOKUP('Données projet'!$B$10,Paramètres!$A$1:$I$89,5,0)</f>
        <v>5.8171281125396493E-14</v>
      </c>
      <c r="AK80" s="13">
        <f t="shared" si="89"/>
        <v>9.3078335657893568E-13</v>
      </c>
      <c r="AL80" s="20">
        <f t="shared" si="58"/>
        <v>1.7224293273350452E-12</v>
      </c>
      <c r="AM80" s="59">
        <f t="shared" si="59"/>
        <v>293.33333333333502</v>
      </c>
      <c r="AN80" s="59">
        <f ca="1">AVERAGE(OFFSET($AM$3,0,0,'Données projet'!$E$10+1,1))-AVERAGE(OFFSET($H$3,0,0,'Données projet'!$E$10+1,1))</f>
        <v>131.37595978892654</v>
      </c>
      <c r="AO80" s="59">
        <f t="shared" si="90"/>
        <v>365.64697698878865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33.553963219587665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2.4898572424256081E-7</v>
      </c>
      <c r="AX80" s="21">
        <f t="shared" si="60"/>
        <v>33.553963468573386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6">
        <f t="shared" si="56"/>
        <v>411.45109396520513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5.6843418860808015E-14</v>
      </c>
      <c r="O81" s="13">
        <f>N81*VLOOKUP('Données projet'!$B$9,Paramètres!$A$1:$I$89,3,0)*VLOOKUP('Données projet'!$B$9,Paramètres!$A$1:$I$89,5,0)</f>
        <v>2.8908289095852525E-14</v>
      </c>
      <c r="P81" s="13">
        <f t="shared" si="87"/>
        <v>5.0177780569126974E-13</v>
      </c>
      <c r="Q81" s="20">
        <f t="shared" si="54"/>
        <v>9.2427828175423786E-13</v>
      </c>
      <c r="R81" s="59">
        <f t="shared" si="55"/>
        <v>293.33333333333422</v>
      </c>
      <c r="S81" s="59">
        <f ca="1">AVERAGE(OFFSET($R$3,0,0,'Données projet'!$E$9+1,1))-AVERAGE(OFFSET($H$3,0,0,'Données projet'!$E$9+1,1))</f>
        <v>141.98581704643658</v>
      </c>
      <c r="T81" s="59">
        <f t="shared" si="88"/>
        <v>396.03373990407204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35.548341408092448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1.90254888609012E-7</v>
      </c>
      <c r="AC81" s="22">
        <f t="shared" si="57"/>
        <v>35.548341598347335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1.1368683772161603E-13</v>
      </c>
      <c r="AJ81" s="13">
        <f>AI81*VLOOKUP('Données projet'!$B$10,Paramètres!$A$1:$I$89,3,0)*VLOOKUP('Données projet'!$B$10,Paramètres!$A$1:$I$89,5,0)</f>
        <v>5.8171281125396493E-14</v>
      </c>
      <c r="AK81" s="13">
        <f t="shared" si="89"/>
        <v>9.3078335657893568E-13</v>
      </c>
      <c r="AL81" s="20">
        <f t="shared" si="58"/>
        <v>1.7224293273350452E-12</v>
      </c>
      <c r="AM81" s="59">
        <f t="shared" si="59"/>
        <v>293.33333333333502</v>
      </c>
      <c r="AN81" s="59">
        <f ca="1">AVERAGE(OFFSET($AM$3,0,0,'Données projet'!$E$10+1,1))-AVERAGE(OFFSET($H$3,0,0,'Données projet'!$E$10+1,1))</f>
        <v>131.37595978892654</v>
      </c>
      <c r="AO81" s="59">
        <f t="shared" si="90"/>
        <v>365.64697698878865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32.895990466748273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1.7605949403055851E-7</v>
      </c>
      <c r="AX81" s="21">
        <f t="shared" si="60"/>
        <v>32.895990642807767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6">
        <f t="shared" si="56"/>
        <v>413.38450531099431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5.6843418860808015E-14</v>
      </c>
      <c r="O82" s="13">
        <f>N82*VLOOKUP('Données projet'!$B$9,Paramètres!$A$1:$I$89,3,0)*VLOOKUP('Données projet'!$B$9,Paramètres!$A$1:$I$89,5,0)</f>
        <v>2.8908289095852525E-14</v>
      </c>
      <c r="P82" s="13">
        <f t="shared" si="87"/>
        <v>5.0177780569126974E-13</v>
      </c>
      <c r="Q82" s="20">
        <f t="shared" si="54"/>
        <v>9.2427828175423786E-13</v>
      </c>
      <c r="R82" s="59">
        <f t="shared" si="55"/>
        <v>293.33333333333422</v>
      </c>
      <c r="S82" s="59">
        <f ca="1">AVERAGE(OFFSET($R$3,0,0,'Données projet'!$E$9+1,1))-AVERAGE(OFFSET($H$3,0,0,'Données projet'!$E$9+1,1))</f>
        <v>141.98581704643658</v>
      </c>
      <c r="T82" s="59">
        <f t="shared" si="88"/>
        <v>396.03373990407204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34.85126011542706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1.3453052188932362E-7</v>
      </c>
      <c r="AC82" s="22">
        <f t="shared" si="57"/>
        <v>34.851260249957583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1.1368683772161603E-13</v>
      </c>
      <c r="AJ82" s="13">
        <f>AI82*VLOOKUP('Données projet'!$B$10,Paramètres!$A$1:$I$89,3,0)*VLOOKUP('Données projet'!$B$10,Paramètres!$A$1:$I$89,5,0)</f>
        <v>5.8171281125396493E-14</v>
      </c>
      <c r="AK82" s="13">
        <f t="shared" si="89"/>
        <v>9.3078335657893568E-13</v>
      </c>
      <c r="AL82" s="20">
        <f t="shared" si="58"/>
        <v>1.7224293273350452E-12</v>
      </c>
      <c r="AM82" s="59">
        <f t="shared" si="59"/>
        <v>293.33333333333502</v>
      </c>
      <c r="AN82" s="59">
        <f ca="1">AVERAGE(OFFSET($AM$3,0,0,'Données projet'!$E$10+1,1))-AVERAGE(OFFSET($H$3,0,0,'Données projet'!$E$10+1,1))</f>
        <v>131.37595978892654</v>
      </c>
      <c r="AO82" s="59">
        <f t="shared" si="90"/>
        <v>365.64697698878865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32.250920158268315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1.244928621212804E-7</v>
      </c>
      <c r="AX82" s="21">
        <f t="shared" si="60"/>
        <v>32.250920282761179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6">
        <f t="shared" si="56"/>
        <v>415.31735020294059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5.6843418860808015E-14</v>
      </c>
      <c r="O83" s="13">
        <f>N83*VLOOKUP('Données projet'!$B$9,Paramètres!$A$1:$I$89,3,0)*VLOOKUP('Données projet'!$B$9,Paramètres!$A$1:$I$89,5,0)</f>
        <v>2.8908289095852525E-14</v>
      </c>
      <c r="P83" s="13">
        <f t="shared" si="87"/>
        <v>5.0177780569126974E-13</v>
      </c>
      <c r="Q83" s="20">
        <f t="shared" si="54"/>
        <v>9.2427828175423786E-13</v>
      </c>
      <c r="R83" s="59">
        <f t="shared" si="55"/>
        <v>293.33333333333422</v>
      </c>
      <c r="S83" s="59">
        <f ca="1">AVERAGE(OFFSET($R$3,0,0,'Données projet'!$E$9+1,1))-AVERAGE(OFFSET($H$3,0,0,'Données projet'!$E$9+1,1))</f>
        <v>141.98581704643658</v>
      </c>
      <c r="T83" s="59">
        <f t="shared" si="88"/>
        <v>396.03373990407204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34.167848161733232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9.5127444304506E-8</v>
      </c>
      <c r="AC83" s="22">
        <f t="shared" si="57"/>
        <v>34.16784825686068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1.1368683772161603E-13</v>
      </c>
      <c r="AJ83" s="13">
        <f>AI83*VLOOKUP('Données projet'!$B$10,Paramètres!$A$1:$I$89,3,0)*VLOOKUP('Données projet'!$B$10,Paramètres!$A$1:$I$89,5,0)</f>
        <v>5.8171281125396493E-14</v>
      </c>
      <c r="AK83" s="13">
        <f t="shared" si="89"/>
        <v>9.3078335657893568E-13</v>
      </c>
      <c r="AL83" s="20">
        <f t="shared" si="58"/>
        <v>1.7224293273350452E-12</v>
      </c>
      <c r="AM83" s="59">
        <f t="shared" si="59"/>
        <v>293.33333333333502</v>
      </c>
      <c r="AN83" s="59">
        <f ca="1">AVERAGE(OFFSET($AM$3,0,0,'Données projet'!$E$10+1,1))-AVERAGE(OFFSET($H$3,0,0,'Données projet'!$E$10+1,1))</f>
        <v>131.37595978892654</v>
      </c>
      <c r="AO83" s="59">
        <f t="shared" si="90"/>
        <v>365.64697698878865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31.618499285083608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8.8029747015279254E-8</v>
      </c>
      <c r="AX83" s="21">
        <f t="shared" si="60"/>
        <v>31.618499373113355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6">
        <f t="shared" si="56"/>
        <v>417.24963654057308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5.6843418860808015E-14</v>
      </c>
      <c r="O84" s="13">
        <f>N84*VLOOKUP('Données projet'!$B$9,Paramètres!$A$1:$I$89,3,0)*VLOOKUP('Données projet'!$B$9,Paramètres!$A$1:$I$89,5,0)</f>
        <v>2.8908289095852525E-14</v>
      </c>
      <c r="P84" s="13">
        <f t="shared" si="87"/>
        <v>5.0177780569126974E-13</v>
      </c>
      <c r="Q84" s="20">
        <f t="shared" si="54"/>
        <v>9.2427828175423786E-13</v>
      </c>
      <c r="R84" s="59">
        <f t="shared" si="55"/>
        <v>293.33333333333422</v>
      </c>
      <c r="S84" s="59">
        <f ca="1">AVERAGE(OFFSET($R$3,0,0,'Données projet'!$E$9+1,1))-AVERAGE(OFFSET($H$3,0,0,'Données projet'!$E$9+1,1))</f>
        <v>141.98581704643658</v>
      </c>
      <c r="T84" s="59">
        <f t="shared" si="88"/>
        <v>396.03373990407204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33.497837499611208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6.726526094466181E-8</v>
      </c>
      <c r="AC84" s="22">
        <f t="shared" si="57"/>
        <v>33.49783756687647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1.1368683772161603E-13</v>
      </c>
      <c r="AJ84" s="13">
        <f>AI84*VLOOKUP('Données projet'!$B$10,Paramètres!$A$1:$I$89,3,0)*VLOOKUP('Données projet'!$B$10,Paramètres!$A$1:$I$89,5,0)</f>
        <v>5.8171281125396493E-14</v>
      </c>
      <c r="AK84" s="13">
        <f t="shared" si="89"/>
        <v>9.3078335657893568E-13</v>
      </c>
      <c r="AL84" s="20">
        <f t="shared" si="58"/>
        <v>1.7224293273350452E-12</v>
      </c>
      <c r="AM84" s="59">
        <f t="shared" si="59"/>
        <v>293.33333333333502</v>
      </c>
      <c r="AN84" s="59">
        <f ca="1">AVERAGE(OFFSET($AM$3,0,0,'Données projet'!$E$10+1,1))-AVERAGE(OFFSET($H$3,0,0,'Données projet'!$E$10+1,1))</f>
        <v>131.37595978892654</v>
      </c>
      <c r="AO84" s="59">
        <f t="shared" si="90"/>
        <v>365.64697698878865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30.998479799483409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6.2246431060640202E-8</v>
      </c>
      <c r="AX84" s="21">
        <f t="shared" si="60"/>
        <v>30.998479861729841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6">
        <f t="shared" si="56"/>
        <v>419.18137201715149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5.6843418860808015E-14</v>
      </c>
      <c r="O85" s="13">
        <f>N85*VLOOKUP('Données projet'!$B$9,Paramètres!$A$1:$I$89,3,0)*VLOOKUP('Données projet'!$B$9,Paramètres!$A$1:$I$89,5,0)</f>
        <v>2.8908289095852525E-14</v>
      </c>
      <c r="P85" s="13">
        <f t="shared" si="87"/>
        <v>5.0177780569126974E-13</v>
      </c>
      <c r="Q85" s="20">
        <f t="shared" si="54"/>
        <v>9.2427828175423786E-13</v>
      </c>
      <c r="R85" s="59">
        <f t="shared" si="55"/>
        <v>293.33333333333422</v>
      </c>
      <c r="S85" s="59">
        <f ca="1">AVERAGE(OFFSET($R$3,0,0,'Données projet'!$E$9+1,1))-AVERAGE(OFFSET($H$3,0,0,'Données projet'!$E$9+1,1))</f>
        <v>141.98581704643658</v>
      </c>
      <c r="T85" s="59">
        <f t="shared" si="88"/>
        <v>396.03373990407204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32.840965337907249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4.7563722152253E-8</v>
      </c>
      <c r="AC85" s="22">
        <f t="shared" si="57"/>
        <v>32.840965385470973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1.1368683772161603E-13</v>
      </c>
      <c r="AJ85" s="13">
        <f>AI85*VLOOKUP('Données projet'!$B$10,Paramètres!$A$1:$I$89,3,0)*VLOOKUP('Données projet'!$B$10,Paramètres!$A$1:$I$89,5,0)</f>
        <v>5.8171281125396493E-14</v>
      </c>
      <c r="AK85" s="13">
        <f t="shared" si="89"/>
        <v>9.3078335657893568E-13</v>
      </c>
      <c r="AL85" s="20">
        <f t="shared" si="58"/>
        <v>1.7224293273350452E-12</v>
      </c>
      <c r="AM85" s="59">
        <f t="shared" si="59"/>
        <v>293.33333333333502</v>
      </c>
      <c r="AN85" s="59">
        <f ca="1">AVERAGE(OFFSET($AM$3,0,0,'Données projet'!$E$10+1,1))-AVERAGE(OFFSET($H$3,0,0,'Données projet'!$E$10+1,1))</f>
        <v>131.37595978892654</v>
      </c>
      <c r="AO85" s="59">
        <f t="shared" si="90"/>
        <v>365.64697698878865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30.390618517821284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4.4014873507639627E-8</v>
      </c>
      <c r="AX85" s="21">
        <f t="shared" si="60"/>
        <v>30.390618561836156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6">
        <f t="shared" si="56"/>
        <v>421.1125641275006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5.6843418860808015E-14</v>
      </c>
      <c r="O86" s="13">
        <f>N86*VLOOKUP('Données projet'!$B$9,Paramètres!$A$1:$I$89,3,0)*VLOOKUP('Données projet'!$B$9,Paramètres!$A$1:$I$89,5,0)</f>
        <v>2.8908289095852525E-14</v>
      </c>
      <c r="P86" s="13">
        <f t="shared" si="87"/>
        <v>5.0177780569126974E-13</v>
      </c>
      <c r="Q86" s="20">
        <f t="shared" si="54"/>
        <v>9.2427828175423786E-13</v>
      </c>
      <c r="R86" s="59">
        <f t="shared" si="55"/>
        <v>293.33333333333422</v>
      </c>
      <c r="S86" s="59">
        <f ca="1">AVERAGE(OFFSET($R$3,0,0,'Données projet'!$E$9+1,1))-AVERAGE(OFFSET($H$3,0,0,'Données projet'!$E$9+1,1))</f>
        <v>141.98581704643658</v>
      </c>
      <c r="T86" s="59">
        <f t="shared" si="88"/>
        <v>396.03373990407204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32.196974038641848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3.3632630472330905E-8</v>
      </c>
      <c r="AC86" s="22">
        <f t="shared" si="57"/>
        <v>32.196974072274479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1.1368683772161603E-13</v>
      </c>
      <c r="AJ86" s="13">
        <f>AI86*VLOOKUP('Données projet'!$B$10,Paramètres!$A$1:$I$89,3,0)*VLOOKUP('Données projet'!$B$10,Paramètres!$A$1:$I$89,5,0)</f>
        <v>5.8171281125396493E-14</v>
      </c>
      <c r="AK86" s="13">
        <f t="shared" si="89"/>
        <v>9.3078335657893568E-13</v>
      </c>
      <c r="AL86" s="20">
        <f t="shared" si="58"/>
        <v>1.7224293273350452E-12</v>
      </c>
      <c r="AM86" s="59">
        <f t="shared" si="59"/>
        <v>293.33333333333502</v>
      </c>
      <c r="AN86" s="59">
        <f ca="1">AVERAGE(OFFSET($AM$3,0,0,'Données projet'!$E$10+1,1))-AVERAGE(OFFSET($H$3,0,0,'Données projet'!$E$10+1,1))</f>
        <v>131.37595978892654</v>
      </c>
      <c r="AO86" s="59">
        <f t="shared" si="90"/>
        <v>365.64697698878865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29.794677025133783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3.1123215530320101E-8</v>
      </c>
      <c r="AX86" s="21">
        <f t="shared" si="60"/>
        <v>29.794677056256997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6">
        <f t="shared" si="56"/>
        <v>423.0432201754565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5.6843418860808015E-14</v>
      </c>
      <c r="O87" s="13">
        <f>N87*VLOOKUP('Données projet'!$B$9,Paramètres!$A$1:$I$89,3,0)*VLOOKUP('Données projet'!$B$9,Paramètres!$A$1:$I$89,5,0)</f>
        <v>2.8908289095852525E-14</v>
      </c>
      <c r="P87" s="13">
        <f t="shared" si="87"/>
        <v>5.0177780569126974E-13</v>
      </c>
      <c r="Q87" s="20">
        <f t="shared" si="54"/>
        <v>9.2427828175423786E-13</v>
      </c>
      <c r="R87" s="59">
        <f t="shared" si="55"/>
        <v>293.33333333333422</v>
      </c>
      <c r="S87" s="59">
        <f ca="1">AVERAGE(OFFSET($R$3,0,0,'Données projet'!$E$9+1,1))-AVERAGE(OFFSET($H$3,0,0,'Données projet'!$E$9+1,1))</f>
        <v>141.98581704643658</v>
      </c>
      <c r="T87" s="59">
        <f t="shared" si="88"/>
        <v>396.03373990407204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31.565611015959131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2.37818610761265E-8</v>
      </c>
      <c r="AC87" s="22">
        <f t="shared" si="57"/>
        <v>31.565611039740993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1.1368683772161603E-13</v>
      </c>
      <c r="AJ87" s="13">
        <f>AI87*VLOOKUP('Données projet'!$B$10,Paramètres!$A$1:$I$89,3,0)*VLOOKUP('Données projet'!$B$10,Paramètres!$A$1:$I$89,5,0)</f>
        <v>5.8171281125396493E-14</v>
      </c>
      <c r="AK87" s="13">
        <f t="shared" si="89"/>
        <v>9.3078335657893568E-13</v>
      </c>
      <c r="AL87" s="20">
        <f t="shared" si="58"/>
        <v>1.7224293273350452E-12</v>
      </c>
      <c r="AM87" s="59">
        <f t="shared" si="59"/>
        <v>293.33333333333502</v>
      </c>
      <c r="AN87" s="59">
        <f ca="1">AVERAGE(OFFSET($AM$3,0,0,'Données projet'!$E$10+1,1))-AVERAGE(OFFSET($H$3,0,0,'Données projet'!$E$10+1,1))</f>
        <v>131.37595978892654</v>
      </c>
      <c r="AO87" s="59">
        <f t="shared" si="90"/>
        <v>365.64697698878865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29.210421581629465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2.2007436753819813E-8</v>
      </c>
      <c r="AX87" s="21">
        <f t="shared" si="60"/>
        <v>29.210421603636902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6">
        <f t="shared" si="56"/>
        <v>424.97334728094779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5.6843418860808015E-14</v>
      </c>
      <c r="O88" s="13">
        <f>N88*VLOOKUP('Données projet'!$B$9,Paramètres!$A$1:$I$89,3,0)*VLOOKUP('Données projet'!$B$9,Paramètres!$A$1:$I$89,5,0)</f>
        <v>2.8908289095852525E-14</v>
      </c>
      <c r="P88" s="13">
        <f t="shared" si="87"/>
        <v>5.0177780569126974E-13</v>
      </c>
      <c r="Q88" s="20">
        <f t="shared" si="54"/>
        <v>9.2427828175423786E-13</v>
      </c>
      <c r="R88" s="59">
        <f t="shared" si="55"/>
        <v>293.33333333333422</v>
      </c>
      <c r="S88" s="59">
        <f ca="1">AVERAGE(OFFSET($R$3,0,0,'Données projet'!$E$9+1,1))-AVERAGE(OFFSET($H$3,0,0,'Données projet'!$E$9+1,1))</f>
        <v>141.98581704643658</v>
      </c>
      <c r="T88" s="59">
        <f t="shared" si="88"/>
        <v>396.03373990407204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30.946628637057806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1.6816315236165452E-8</v>
      </c>
      <c r="AC88" s="22">
        <f t="shared" si="57"/>
        <v>30.946628653874122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1.1368683772161603E-13</v>
      </c>
      <c r="AJ88" s="13">
        <f>AI88*VLOOKUP('Données projet'!$B$10,Paramètres!$A$1:$I$89,3,0)*VLOOKUP('Données projet'!$B$10,Paramètres!$A$1:$I$89,5,0)</f>
        <v>5.8171281125396493E-14</v>
      </c>
      <c r="AK88" s="13">
        <f t="shared" si="89"/>
        <v>9.3078335657893568E-13</v>
      </c>
      <c r="AL88" s="20">
        <f t="shared" si="58"/>
        <v>1.7224293273350452E-12</v>
      </c>
      <c r="AM88" s="59">
        <f t="shared" si="59"/>
        <v>293.33333333333502</v>
      </c>
      <c r="AN88" s="59">
        <f ca="1">AVERAGE(OFFSET($AM$3,0,0,'Données projet'!$E$10+1,1))-AVERAGE(OFFSET($H$3,0,0,'Données projet'!$E$10+1,1))</f>
        <v>131.37595978892654</v>
      </c>
      <c r="AO88" s="59">
        <f t="shared" si="90"/>
        <v>365.64697698878865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28.637623031011632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1.5561607765160051E-8</v>
      </c>
      <c r="AX88" s="21">
        <f t="shared" si="60"/>
        <v>28.637623046573239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6">
        <f t="shared" si="56"/>
        <v>426.9029523867344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5.6843418860808015E-14</v>
      </c>
      <c r="O89" s="13">
        <f>N89*VLOOKUP('Données projet'!$B$9,Paramètres!$A$1:$I$89,3,0)*VLOOKUP('Données projet'!$B$9,Paramètres!$A$1:$I$89,5,0)</f>
        <v>2.8908289095852525E-14</v>
      </c>
      <c r="P89" s="13">
        <f t="shared" si="87"/>
        <v>5.0177780569126974E-13</v>
      </c>
      <c r="Q89" s="20">
        <f t="shared" si="54"/>
        <v>9.2427828175423786E-13</v>
      </c>
      <c r="R89" s="59">
        <f t="shared" si="55"/>
        <v>293.33333333333422</v>
      </c>
      <c r="S89" s="59">
        <f ca="1">AVERAGE(OFFSET($R$3,0,0,'Données projet'!$E$9+1,1))-AVERAGE(OFFSET($H$3,0,0,'Données projet'!$E$9+1,1))</f>
        <v>141.98581704643658</v>
      </c>
      <c r="T89" s="59">
        <f t="shared" si="88"/>
        <v>396.03373990407204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30.339784125064764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1.189093053806325E-8</v>
      </c>
      <c r="AC89" s="22">
        <f t="shared" si="57"/>
        <v>30.339784136955693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1.1368683772161603E-13</v>
      </c>
      <c r="AJ89" s="13">
        <f>AI89*VLOOKUP('Données projet'!$B$10,Paramètres!$A$1:$I$89,3,0)*VLOOKUP('Données projet'!$B$10,Paramètres!$A$1:$I$89,5,0)</f>
        <v>5.8171281125396493E-14</v>
      </c>
      <c r="AK89" s="13">
        <f t="shared" si="89"/>
        <v>9.3078335657893568E-13</v>
      </c>
      <c r="AL89" s="20">
        <f t="shared" si="58"/>
        <v>1.7224293273350452E-12</v>
      </c>
      <c r="AM89" s="59">
        <f t="shared" si="59"/>
        <v>293.33333333333502</v>
      </c>
      <c r="AN89" s="59">
        <f ca="1">AVERAGE(OFFSET($AM$3,0,0,'Données projet'!$E$10+1,1))-AVERAGE(OFFSET($H$3,0,0,'Données projet'!$E$10+1,1))</f>
        <v>131.37595978892654</v>
      </c>
      <c r="AO89" s="59">
        <f t="shared" si="90"/>
        <v>365.64697698878865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28.076056710598799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1.1003718376909907E-8</v>
      </c>
      <c r="AX89" s="21">
        <f t="shared" si="60"/>
        <v>28.076056721602516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6">
        <f t="shared" si="56"/>
        <v>428.83204226482388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5.6843418860808015E-14</v>
      </c>
      <c r="O90" s="13">
        <f>N90*VLOOKUP('Données projet'!$B$9,Paramètres!$A$1:$I$89,3,0)*VLOOKUP('Données projet'!$B$9,Paramètres!$A$1:$I$89,5,0)</f>
        <v>2.8908289095852525E-14</v>
      </c>
      <c r="P90" s="13">
        <f t="shared" si="87"/>
        <v>5.0177780569126974E-13</v>
      </c>
      <c r="Q90" s="20">
        <f t="shared" si="54"/>
        <v>9.2427828175423786E-13</v>
      </c>
      <c r="R90" s="59">
        <f t="shared" si="55"/>
        <v>293.33333333333422</v>
      </c>
      <c r="S90" s="59">
        <f ca="1">AVERAGE(OFFSET($R$3,0,0,'Données projet'!$E$9+1,1))-AVERAGE(OFFSET($H$3,0,0,'Données projet'!$E$9+1,1))</f>
        <v>141.98581704643658</v>
      </c>
      <c r="T90" s="59">
        <f t="shared" si="88"/>
        <v>396.03373990407204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29.7448394638133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8.4081576180827262E-9</v>
      </c>
      <c r="AC90" s="22">
        <f t="shared" si="57"/>
        <v>29.744839472221457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1.1368683772161603E-13</v>
      </c>
      <c r="AJ90" s="13">
        <f>AI90*VLOOKUP('Données projet'!$B$10,Paramètres!$A$1:$I$89,3,0)*VLOOKUP('Données projet'!$B$10,Paramètres!$A$1:$I$89,5,0)</f>
        <v>5.8171281125396493E-14</v>
      </c>
      <c r="AK90" s="13">
        <f t="shared" si="89"/>
        <v>9.3078335657893568E-13</v>
      </c>
      <c r="AL90" s="20">
        <f t="shared" si="58"/>
        <v>1.7224293273350452E-12</v>
      </c>
      <c r="AM90" s="59">
        <f t="shared" si="59"/>
        <v>293.33333333333502</v>
      </c>
      <c r="AN90" s="59">
        <f ca="1">AVERAGE(OFFSET($AM$3,0,0,'Données projet'!$E$10+1,1))-AVERAGE(OFFSET($H$3,0,0,'Données projet'!$E$10+1,1))</f>
        <v>131.37595978892654</v>
      </c>
      <c r="AO90" s="59">
        <f t="shared" si="90"/>
        <v>365.64697698878865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27.525502363207625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7.7808038825800253E-9</v>
      </c>
      <c r="AX90" s="21">
        <f t="shared" si="60"/>
        <v>27.525502370988431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6">
        <f t="shared" si="56"/>
        <v>430.76062352258458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5.6843418860808015E-14</v>
      </c>
      <c r="O91" s="13">
        <f>N91*VLOOKUP('Données projet'!$B$9,Paramètres!$A$1:$I$89,3,0)*VLOOKUP('Données projet'!$B$9,Paramètres!$A$1:$I$89,5,0)</f>
        <v>2.8908289095852525E-14</v>
      </c>
      <c r="P91" s="13">
        <f t="shared" si="87"/>
        <v>5.0177780569126974E-13</v>
      </c>
      <c r="Q91" s="20">
        <f t="shared" si="54"/>
        <v>9.2427828175423786E-13</v>
      </c>
      <c r="R91" s="59">
        <f t="shared" si="55"/>
        <v>293.33333333333422</v>
      </c>
      <c r="S91" s="59">
        <f ca="1">AVERAGE(OFFSET($R$3,0,0,'Données projet'!$E$9+1,1))-AVERAGE(OFFSET($H$3,0,0,'Données projet'!$E$9+1,1))</f>
        <v>141.98581704643658</v>
      </c>
      <c r="T91" s="59">
        <f t="shared" si="88"/>
        <v>396.03373990407204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29.161561304488565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5.945465269031625E-9</v>
      </c>
      <c r="AC91" s="22">
        <f t="shared" si="57"/>
        <v>29.161561310434031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1.1368683772161603E-13</v>
      </c>
      <c r="AJ91" s="13">
        <f>AI91*VLOOKUP('Données projet'!$B$10,Paramètres!$A$1:$I$89,3,0)*VLOOKUP('Données projet'!$B$10,Paramètres!$A$1:$I$89,5,0)</f>
        <v>5.8171281125396493E-14</v>
      </c>
      <c r="AK91" s="13">
        <f t="shared" si="89"/>
        <v>9.3078335657893568E-13</v>
      </c>
      <c r="AL91" s="20">
        <f t="shared" si="58"/>
        <v>1.7224293273350452E-12</v>
      </c>
      <c r="AM91" s="59">
        <f t="shared" si="59"/>
        <v>293.33333333333502</v>
      </c>
      <c r="AN91" s="59">
        <f ca="1">AVERAGE(OFFSET($AM$3,0,0,'Données projet'!$E$10+1,1))-AVERAGE(OFFSET($H$3,0,0,'Données projet'!$E$10+1,1))</f>
        <v>131.37595978892654</v>
      </c>
      <c r="AO91" s="59">
        <f t="shared" si="90"/>
        <v>365.64697698878865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26.985744050763799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5.5018591884549534E-9</v>
      </c>
      <c r="AX91" s="21">
        <f t="shared" si="60"/>
        <v>26.985744056265659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6">
        <f t="shared" si="56"/>
        <v>432.68870260857216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5.6843418860808015E-14</v>
      </c>
      <c r="O92" s="13">
        <f>N92*VLOOKUP('Données projet'!$B$9,Paramètres!$A$1:$I$89,3,0)*VLOOKUP('Données projet'!$B$9,Paramètres!$A$1:$I$89,5,0)</f>
        <v>2.8908289095852525E-14</v>
      </c>
      <c r="P92" s="13">
        <f t="shared" si="87"/>
        <v>5.0177780569126974E-13</v>
      </c>
      <c r="Q92" s="20">
        <f t="shared" si="54"/>
        <v>9.2427828175423786E-13</v>
      </c>
      <c r="R92" s="59">
        <f t="shared" si="55"/>
        <v>293.33333333333422</v>
      </c>
      <c r="S92" s="59">
        <f ca="1">AVERAGE(OFFSET($R$3,0,0,'Données projet'!$E$9+1,1))-AVERAGE(OFFSET($H$3,0,0,'Données projet'!$E$9+1,1))</f>
        <v>141.98581704643658</v>
      </c>
      <c r="T92" s="59">
        <f t="shared" si="88"/>
        <v>396.03373990407204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28.589720874103641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4.2040788090413631E-9</v>
      </c>
      <c r="AC92" s="22">
        <f t="shared" si="57"/>
        <v>28.58972087830772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1.1368683772161603E-13</v>
      </c>
      <c r="AJ92" s="13">
        <f>AI92*VLOOKUP('Données projet'!$B$10,Paramètres!$A$1:$I$89,3,0)*VLOOKUP('Données projet'!$B$10,Paramètres!$A$1:$I$89,5,0)</f>
        <v>5.8171281125396493E-14</v>
      </c>
      <c r="AK92" s="13">
        <f t="shared" si="89"/>
        <v>9.3078335657893568E-13</v>
      </c>
      <c r="AL92" s="20">
        <f t="shared" si="58"/>
        <v>1.7224293273350452E-12</v>
      </c>
      <c r="AM92" s="59">
        <f t="shared" si="59"/>
        <v>293.33333333333502</v>
      </c>
      <c r="AN92" s="59">
        <f ca="1">AVERAGE(OFFSET($AM$3,0,0,'Données projet'!$E$10+1,1))-AVERAGE(OFFSET($H$3,0,0,'Données projet'!$E$10+1,1))</f>
        <v>131.37595978892654</v>
      </c>
      <c r="AO92" s="59">
        <f t="shared" si="90"/>
        <v>365.64697698878865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26.456570069606933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3.8904019412900127E-9</v>
      </c>
      <c r="AX92" s="21">
        <f t="shared" si="60"/>
        <v>26.456570073497335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6">
        <f t="shared" si="56"/>
        <v>434.61628581808787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5.6843418860808015E-14</v>
      </c>
      <c r="O93" s="13">
        <f>N93*VLOOKUP('Données projet'!$B$9,Paramètres!$A$1:$I$89,3,0)*VLOOKUP('Données projet'!$B$9,Paramètres!$A$1:$I$89,5,0)</f>
        <v>2.8908289095852525E-14</v>
      </c>
      <c r="P93" s="13">
        <f t="shared" si="87"/>
        <v>5.0177780569126974E-13</v>
      </c>
      <c r="Q93" s="20">
        <f t="shared" si="54"/>
        <v>9.2427828175423786E-13</v>
      </c>
      <c r="R93" s="59">
        <f t="shared" si="55"/>
        <v>293.33333333333422</v>
      </c>
      <c r="S93" s="59">
        <f ca="1">AVERAGE(OFFSET($R$3,0,0,'Données projet'!$E$9+1,1))-AVERAGE(OFFSET($H$3,0,0,'Données projet'!$E$9+1,1))</f>
        <v>141.98581704643658</v>
      </c>
      <c r="T93" s="59">
        <f t="shared" si="88"/>
        <v>396.03373990407204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28.02909388577034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2.9727326345158125E-9</v>
      </c>
      <c r="AC93" s="22">
        <f t="shared" si="57"/>
        <v>28.029093888743073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1.1368683772161603E-13</v>
      </c>
      <c r="AJ93" s="13">
        <f>AI93*VLOOKUP('Données projet'!$B$10,Paramètres!$A$1:$I$89,3,0)*VLOOKUP('Données projet'!$B$10,Paramètres!$A$1:$I$89,5,0)</f>
        <v>5.8171281125396493E-14</v>
      </c>
      <c r="AK93" s="13">
        <f t="shared" si="89"/>
        <v>9.3078335657893568E-13</v>
      </c>
      <c r="AL93" s="20">
        <f t="shared" si="58"/>
        <v>1.7224293273350452E-12</v>
      </c>
      <c r="AM93" s="59">
        <f t="shared" si="59"/>
        <v>293.33333333333502</v>
      </c>
      <c r="AN93" s="59">
        <f ca="1">AVERAGE(OFFSET($AM$3,0,0,'Données projet'!$E$10+1,1))-AVERAGE(OFFSET($H$3,0,0,'Données projet'!$E$10+1,1))</f>
        <v>131.37595978892654</v>
      </c>
      <c r="AO93" s="59">
        <f t="shared" si="90"/>
        <v>365.64697698878865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25.937772867456296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2.7509295942274767E-9</v>
      </c>
      <c r="AX93" s="21">
        <f t="shared" si="60"/>
        <v>25.937772870207226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6">
        <f t="shared" si="56"/>
        <v>436.54337929848225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5.6843418860808015E-14</v>
      </c>
      <c r="O94" s="13">
        <f>N94*VLOOKUP('Données projet'!$B$9,Paramètres!$A$1:$I$89,3,0)*VLOOKUP('Données projet'!$B$9,Paramètres!$A$1:$I$89,5,0)</f>
        <v>2.8908289095852525E-14</v>
      </c>
      <c r="P94" s="13">
        <f t="shared" si="87"/>
        <v>5.0177780569126974E-13</v>
      </c>
      <c r="Q94" s="20">
        <f t="shared" si="54"/>
        <v>9.2427828175423786E-13</v>
      </c>
      <c r="R94" s="59">
        <f t="shared" si="55"/>
        <v>293.33333333333422</v>
      </c>
      <c r="S94" s="59">
        <f ca="1">AVERAGE(OFFSET($R$3,0,0,'Données projet'!$E$9+1,1))-AVERAGE(OFFSET($H$3,0,0,'Données projet'!$E$9+1,1))</f>
        <v>141.98581704643658</v>
      </c>
      <c r="T94" s="59">
        <f t="shared" si="88"/>
        <v>396.03373990407204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27.479460450729558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2.1020394045206816E-9</v>
      </c>
      <c r="AC94" s="22">
        <f t="shared" si="57"/>
        <v>27.479460452831596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1.1368683772161603E-13</v>
      </c>
      <c r="AJ94" s="13">
        <f>AI94*VLOOKUP('Données projet'!$B$10,Paramètres!$A$1:$I$89,3,0)*VLOOKUP('Données projet'!$B$10,Paramètres!$A$1:$I$89,5,0)</f>
        <v>5.8171281125396493E-14</v>
      </c>
      <c r="AK94" s="13">
        <f t="shared" si="89"/>
        <v>9.3078335657893568E-13</v>
      </c>
      <c r="AL94" s="20">
        <f t="shared" si="58"/>
        <v>1.7224293273350452E-12</v>
      </c>
      <c r="AM94" s="59">
        <f t="shared" si="59"/>
        <v>293.33333333333502</v>
      </c>
      <c r="AN94" s="59">
        <f ca="1">AVERAGE(OFFSET($AM$3,0,0,'Données projet'!$E$10+1,1))-AVERAGE(OFFSET($H$3,0,0,'Données projet'!$E$10+1,1))</f>
        <v>131.37595978892654</v>
      </c>
      <c r="AO94" s="59">
        <f t="shared" si="90"/>
        <v>365.64697698878865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25.429148962004785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1.9452009706450063E-9</v>
      </c>
      <c r="AX94" s="21">
        <f t="shared" si="60"/>
        <v>25.429148963949984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6">
        <f t="shared" si="56"/>
        <v>438.46998905421867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5.6843418860808015E-14</v>
      </c>
      <c r="O95" s="13">
        <f>N95*VLOOKUP('Données projet'!$B$9,Paramètres!$A$1:$I$89,3,0)*VLOOKUP('Données projet'!$B$9,Paramètres!$A$1:$I$89,5,0)</f>
        <v>2.8908289095852525E-14</v>
      </c>
      <c r="P95" s="13">
        <f t="shared" si="87"/>
        <v>5.0177780569126974E-13</v>
      </c>
      <c r="Q95" s="20">
        <f t="shared" si="54"/>
        <v>9.2427828175423786E-13</v>
      </c>
      <c r="R95" s="59">
        <f t="shared" si="55"/>
        <v>293.33333333333422</v>
      </c>
      <c r="S95" s="59">
        <f ca="1">AVERAGE(OFFSET($R$3,0,0,'Données projet'!$E$9+1,1))-AVERAGE(OFFSET($H$3,0,0,'Données projet'!$E$9+1,1))</f>
        <v>141.98581704643658</v>
      </c>
      <c r="T95" s="59">
        <f t="shared" si="88"/>
        <v>396.03373990407204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26.940604992106632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1.4863663172579062E-9</v>
      </c>
      <c r="AC95" s="22">
        <f t="shared" si="57"/>
        <v>26.940604993592999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1.1368683772161603E-13</v>
      </c>
      <c r="AJ95" s="13">
        <f>AI95*VLOOKUP('Données projet'!$B$10,Paramètres!$A$1:$I$89,3,0)*VLOOKUP('Données projet'!$B$10,Paramètres!$A$1:$I$89,5,0)</f>
        <v>5.8171281125396493E-14</v>
      </c>
      <c r="AK95" s="13">
        <f t="shared" si="89"/>
        <v>9.3078335657893568E-13</v>
      </c>
      <c r="AL95" s="20">
        <f t="shared" si="58"/>
        <v>1.7224293273350452E-12</v>
      </c>
      <c r="AM95" s="59">
        <f t="shared" si="59"/>
        <v>293.33333333333502</v>
      </c>
      <c r="AN95" s="59">
        <f ca="1">AVERAGE(OFFSET($AM$3,0,0,'Données projet'!$E$10+1,1))-AVERAGE(OFFSET($H$3,0,0,'Données projet'!$E$10+1,1))</f>
        <v>131.37595978892654</v>
      </c>
      <c r="AO95" s="59">
        <f t="shared" si="90"/>
        <v>365.64697698878865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24.930498861109228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1.3754647971137383E-9</v>
      </c>
      <c r="AX95" s="21">
        <f t="shared" si="60"/>
        <v>24.930498862484693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6">
        <f t="shared" si="56"/>
        <v>440.39612095171111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5.6843418860808015E-14</v>
      </c>
      <c r="O96" s="13">
        <f>N96*VLOOKUP('Données projet'!$B$9,Paramètres!$A$1:$I$89,3,0)*VLOOKUP('Données projet'!$B$9,Paramètres!$A$1:$I$89,5,0)</f>
        <v>2.8908289095852525E-14</v>
      </c>
      <c r="P96" s="13">
        <f t="shared" si="87"/>
        <v>5.0177780569126974E-13</v>
      </c>
      <c r="Q96" s="20">
        <f t="shared" si="54"/>
        <v>9.2427828175423786E-13</v>
      </c>
      <c r="R96" s="59">
        <f t="shared" si="55"/>
        <v>293.33333333333422</v>
      </c>
      <c r="S96" s="59">
        <f ca="1">AVERAGE(OFFSET($R$3,0,0,'Données projet'!$E$9+1,1))-AVERAGE(OFFSET($H$3,0,0,'Données projet'!$E$9+1,1))</f>
        <v>141.98581704643658</v>
      </c>
      <c r="T96" s="59">
        <f t="shared" si="88"/>
        <v>396.03373990407204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26.412316160357925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1.0510197022603408E-9</v>
      </c>
      <c r="AC96" s="22">
        <f t="shared" si="57"/>
        <v>26.412316161408945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1.1368683772161603E-13</v>
      </c>
      <c r="AJ96" s="13">
        <f>AI96*VLOOKUP('Données projet'!$B$10,Paramètres!$A$1:$I$89,3,0)*VLOOKUP('Données projet'!$B$10,Paramètres!$A$1:$I$89,5,0)</f>
        <v>5.8171281125396493E-14</v>
      </c>
      <c r="AK96" s="13">
        <f t="shared" si="89"/>
        <v>9.3078335657893568E-13</v>
      </c>
      <c r="AL96" s="20">
        <f t="shared" si="58"/>
        <v>1.7224293273350452E-12</v>
      </c>
      <c r="AM96" s="59">
        <f t="shared" si="59"/>
        <v>293.33333333333502</v>
      </c>
      <c r="AN96" s="59">
        <f ca="1">AVERAGE(OFFSET($AM$3,0,0,'Données projet'!$E$10+1,1))-AVERAGE(OFFSET($H$3,0,0,'Données projet'!$E$10+1,1))</f>
        <v>131.37595978892654</v>
      </c>
      <c r="AO96" s="59">
        <f t="shared" si="90"/>
        <v>365.64697698878865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24.441626984545703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9.7260048532250316E-10</v>
      </c>
      <c r="AX96" s="21">
        <f t="shared" si="60"/>
        <v>24.441626985518305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6">
        <f t="shared" si="56"/>
        <v>442.32178072394748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5.6843418860808015E-14</v>
      </c>
      <c r="O97" s="13">
        <f>N97*VLOOKUP('Données projet'!$B$9,Paramètres!$A$1:$I$89,3,0)*VLOOKUP('Données projet'!$B$9,Paramètres!$A$1:$I$89,5,0)</f>
        <v>2.8908289095852525E-14</v>
      </c>
      <c r="P97" s="13">
        <f t="shared" si="87"/>
        <v>5.0177780569126974E-13</v>
      </c>
      <c r="Q97" s="20">
        <f t="shared" si="54"/>
        <v>9.2427828175423786E-13</v>
      </c>
      <c r="R97" s="59">
        <f t="shared" si="55"/>
        <v>293.33333333333422</v>
      </c>
      <c r="S97" s="59">
        <f ca="1">AVERAGE(OFFSET($R$3,0,0,'Données projet'!$E$9+1,1))-AVERAGE(OFFSET($H$3,0,0,'Données projet'!$E$9+1,1))</f>
        <v>141.98581704643658</v>
      </c>
      <c r="T97" s="59">
        <f t="shared" si="88"/>
        <v>396.03373990407204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25.894386750375443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7.4318315862895312E-10</v>
      </c>
      <c r="AC97" s="22">
        <f t="shared" si="57"/>
        <v>25.894386751118624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1.1368683772161603E-13</v>
      </c>
      <c r="AJ97" s="13">
        <f>AI97*VLOOKUP('Données projet'!$B$10,Paramètres!$A$1:$I$89,3,0)*VLOOKUP('Données projet'!$B$10,Paramètres!$A$1:$I$89,5,0)</f>
        <v>5.8171281125396493E-14</v>
      </c>
      <c r="AK97" s="13">
        <f t="shared" si="89"/>
        <v>9.3078335657893568E-13</v>
      </c>
      <c r="AL97" s="20">
        <f t="shared" si="58"/>
        <v>1.7224293273350452E-12</v>
      </c>
      <c r="AM97" s="59">
        <f t="shared" si="59"/>
        <v>293.33333333333502</v>
      </c>
      <c r="AN97" s="59">
        <f ca="1">AVERAGE(OFFSET($AM$3,0,0,'Données projet'!$E$10+1,1))-AVERAGE(OFFSET($H$3,0,0,'Données projet'!$E$10+1,1))</f>
        <v>131.37595978892654</v>
      </c>
      <c r="AO97" s="59">
        <f t="shared" si="90"/>
        <v>365.64697698878865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23.962341587299189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6.8773239855686917E-10</v>
      </c>
      <c r="AX97" s="21">
        <f t="shared" si="60"/>
        <v>23.96234158798692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6">
        <f t="shared" si="56"/>
        <v>444.24697397491065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5.6843418860808015E-14</v>
      </c>
      <c r="O98" s="13">
        <f>N98*VLOOKUP('Données projet'!$B$9,Paramètres!$A$1:$I$89,3,0)*VLOOKUP('Données projet'!$B$9,Paramètres!$A$1:$I$89,5,0)</f>
        <v>2.8908289095852525E-14</v>
      </c>
      <c r="P98" s="13">
        <f t="shared" si="87"/>
        <v>5.0177780569126974E-13</v>
      </c>
      <c r="Q98" s="20">
        <f t="shared" si="54"/>
        <v>9.2427828175423786E-13</v>
      </c>
      <c r="R98" s="59">
        <f t="shared" si="55"/>
        <v>293.33333333333422</v>
      </c>
      <c r="S98" s="59">
        <f ca="1">AVERAGE(OFFSET($R$3,0,0,'Données projet'!$E$9+1,1))-AVERAGE(OFFSET($H$3,0,0,'Données projet'!$E$9+1,1))</f>
        <v>141.98581704643658</v>
      </c>
      <c r="T98" s="59">
        <f t="shared" si="88"/>
        <v>396.03373990407204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25.38661362021697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5.2550985113017039E-10</v>
      </c>
      <c r="AC98" s="22">
        <f t="shared" si="57"/>
        <v>25.38661362074248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1.1368683772161603E-13</v>
      </c>
      <c r="AJ98" s="13">
        <f>AI98*VLOOKUP('Données projet'!$B$10,Paramètres!$A$1:$I$89,3,0)*VLOOKUP('Données projet'!$B$10,Paramètres!$A$1:$I$89,5,0)</f>
        <v>5.8171281125396493E-14</v>
      </c>
      <c r="AK98" s="13">
        <f t="shared" si="89"/>
        <v>9.3078335657893568E-13</v>
      </c>
      <c r="AL98" s="20">
        <f t="shared" si="58"/>
        <v>1.7224293273350452E-12</v>
      </c>
      <c r="AM98" s="59">
        <f t="shared" si="59"/>
        <v>293.33333333333502</v>
      </c>
      <c r="AN98" s="59">
        <f ca="1">AVERAGE(OFFSET($AM$3,0,0,'Données projet'!$E$10+1,1))-AVERAGE(OFFSET($H$3,0,0,'Données projet'!$E$10+1,1))</f>
        <v>131.37595978892654</v>
      </c>
      <c r="AO98" s="59">
        <f t="shared" si="90"/>
        <v>365.64697698878865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23.492454684357451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4.8630024266125158E-10</v>
      </c>
      <c r="AX98" s="21">
        <f t="shared" si="60"/>
        <v>23.49245468484375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6">
        <f t="shared" si="56"/>
        <v>446.17170618380828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5.6843418860808015E-14</v>
      </c>
      <c r="O99" s="13">
        <f>N99*VLOOKUP('Données projet'!$B$9,Paramètres!$A$1:$I$89,3,0)*VLOOKUP('Données projet'!$B$9,Paramètres!$A$1:$I$89,5,0)</f>
        <v>2.8908289095852525E-14</v>
      </c>
      <c r="P99" s="13">
        <f t="shared" si="87"/>
        <v>5.0177780569126974E-13</v>
      </c>
      <c r="Q99" s="20">
        <f t="shared" ref="Q99:Q130" si="107">(O99+P99)*0.475*44/12</f>
        <v>9.2427828175423786E-13</v>
      </c>
      <c r="R99" s="59">
        <f t="shared" si="55"/>
        <v>293.33333333333422</v>
      </c>
      <c r="S99" s="59">
        <f ca="1">AVERAGE(OFFSET($R$3,0,0,'Données projet'!$E$9+1,1))-AVERAGE(OFFSET($H$3,0,0,'Données projet'!$E$9+1,1))</f>
        <v>141.98581704643658</v>
      </c>
      <c r="T99" s="59">
        <f t="shared" si="88"/>
        <v>396.03373990407204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24.888797611429876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3.7159157931447656E-10</v>
      </c>
      <c r="AC99" s="22">
        <f t="shared" si="57"/>
        <v>24.888797611801468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1.1368683772161603E-13</v>
      </c>
      <c r="AJ99" s="13">
        <f>AI99*VLOOKUP('Données projet'!$B$10,Paramètres!$A$1:$I$89,3,0)*VLOOKUP('Données projet'!$B$10,Paramètres!$A$1:$I$89,5,0)</f>
        <v>5.8171281125396493E-14</v>
      </c>
      <c r="AK99" s="13">
        <f t="shared" si="89"/>
        <v>9.3078335657893568E-13</v>
      </c>
      <c r="AL99" s="20">
        <f t="shared" si="58"/>
        <v>1.7224293273350452E-12</v>
      </c>
      <c r="AM99" s="59">
        <f t="shared" si="59"/>
        <v>293.33333333333502</v>
      </c>
      <c r="AN99" s="59">
        <f ca="1">AVERAGE(OFFSET($AM$3,0,0,'Données projet'!$E$10+1,1))-AVERAGE(OFFSET($H$3,0,0,'Données projet'!$E$10+1,1))</f>
        <v>131.37595978892654</v>
      </c>
      <c r="AO99" s="59">
        <f t="shared" si="90"/>
        <v>365.64697698878865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23.031781976979691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3.4386619927843458E-10</v>
      </c>
      <c r="AX99" s="21">
        <f t="shared" si="60"/>
        <v>23.031781977323558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6">
        <f t="shared" si="56"/>
        <v>448.09598270912102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5.6843418860808015E-14</v>
      </c>
      <c r="O100" s="13">
        <f>N100*VLOOKUP('Données projet'!$B$9,Paramètres!$A$1:$I$89,3,0)*VLOOKUP('Données projet'!$B$9,Paramètres!$A$1:$I$89,5,0)</f>
        <v>2.8908289095852525E-14</v>
      </c>
      <c r="P100" s="13">
        <f t="shared" si="87"/>
        <v>5.0177780569126974E-13</v>
      </c>
      <c r="Q100" s="20">
        <f t="shared" si="107"/>
        <v>9.2427828175423786E-13</v>
      </c>
      <c r="R100" s="59">
        <f t="shared" si="55"/>
        <v>293.33333333333422</v>
      </c>
      <c r="S100" s="59">
        <f ca="1">AVERAGE(OFFSET($R$3,0,0,'Données projet'!$E$9+1,1))-AVERAGE(OFFSET($H$3,0,0,'Données projet'!$E$9+1,1))</f>
        <v>141.98581704643658</v>
      </c>
      <c r="T100" s="59">
        <f t="shared" si="88"/>
        <v>396.03373990407204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24.400743470937314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2.6275492556508519E-10</v>
      </c>
      <c r="AC100" s="22">
        <f t="shared" si="57"/>
        <v>24.400743471200069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1.1368683772161603E-13</v>
      </c>
      <c r="AJ100" s="13">
        <f>AI100*VLOOKUP('Données projet'!$B$10,Paramètres!$A$1:$I$89,3,0)*VLOOKUP('Données projet'!$B$10,Paramètres!$A$1:$I$89,5,0)</f>
        <v>5.8171281125396493E-14</v>
      </c>
      <c r="AK100" s="13">
        <f t="shared" si="89"/>
        <v>9.3078335657893568E-13</v>
      </c>
      <c r="AL100" s="20">
        <f t="shared" si="58"/>
        <v>1.7224293273350452E-12</v>
      </c>
      <c r="AM100" s="59">
        <f t="shared" si="59"/>
        <v>293.33333333333502</v>
      </c>
      <c r="AN100" s="59">
        <f ca="1">AVERAGE(OFFSET($AM$3,0,0,'Données projet'!$E$10+1,1))-AVERAGE(OFFSET($H$3,0,0,'Données projet'!$E$10+1,1))</f>
        <v>131.37595978892654</v>
      </c>
      <c r="AO100" s="59">
        <f t="shared" si="90"/>
        <v>365.64697698878865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22.580142780410998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2.4315012133062579E-10</v>
      </c>
      <c r="AX100" s="21">
        <f t="shared" si="60"/>
        <v>22.58014278065415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6">
        <f t="shared" si="56"/>
        <v>450.01980879247901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5.6843418860808015E-14</v>
      </c>
      <c r="O101" s="13">
        <f>N101*VLOOKUP('Données projet'!$B$9,Paramètres!$A$1:$I$89,3,0)*VLOOKUP('Données projet'!$B$9,Paramètres!$A$1:$I$89,5,0)</f>
        <v>2.8908289095852525E-14</v>
      </c>
      <c r="P101" s="13">
        <f t="shared" si="87"/>
        <v>5.0177780569126974E-13</v>
      </c>
      <c r="Q101" s="20">
        <f t="shared" si="107"/>
        <v>9.2427828175423786E-13</v>
      </c>
      <c r="R101" s="59">
        <f t="shared" si="55"/>
        <v>293.33333333333422</v>
      </c>
      <c r="S101" s="59">
        <f ca="1">AVERAGE(OFFSET($R$3,0,0,'Données projet'!$E$9+1,1))-AVERAGE(OFFSET($H$3,0,0,'Données projet'!$E$9+1,1))</f>
        <v>141.98581704643658</v>
      </c>
      <c r="T101" s="59">
        <f t="shared" si="88"/>
        <v>396.03373990407204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23.92225977445618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1.8579578965723828E-10</v>
      </c>
      <c r="AC101" s="22">
        <f t="shared" si="57"/>
        <v>23.922259774641976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1.1368683772161603E-13</v>
      </c>
      <c r="AJ101" s="13">
        <f>AI101*VLOOKUP('Données projet'!$B$10,Paramètres!$A$1:$I$89,3,0)*VLOOKUP('Données projet'!$B$10,Paramètres!$A$1:$I$89,5,0)</f>
        <v>5.8171281125396493E-14</v>
      </c>
      <c r="AK101" s="13">
        <f t="shared" si="89"/>
        <v>9.3078335657893568E-13</v>
      </c>
      <c r="AL101" s="20">
        <f t="shared" si="58"/>
        <v>1.7224293273350452E-12</v>
      </c>
      <c r="AM101" s="59">
        <f t="shared" si="59"/>
        <v>293.33333333333502</v>
      </c>
      <c r="AN101" s="59">
        <f ca="1">AVERAGE(OFFSET($AM$3,0,0,'Données projet'!$E$10+1,1))-AVERAGE(OFFSET($H$3,0,0,'Données projet'!$E$10+1,1))</f>
        <v>131.37595978892654</v>
      </c>
      <c r="AO101" s="59">
        <f t="shared" si="90"/>
        <v>365.64697698878865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22.137359953014311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1.7193309963921729E-10</v>
      </c>
      <c r="AX101" s="21">
        <f t="shared" si="60"/>
        <v>22.137359953186245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6">
        <f t="shared" si="56"/>
        <v>451.94318956237618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5.6843418860808015E-14</v>
      </c>
      <c r="O102" s="13">
        <f>N102*VLOOKUP('Données projet'!$B$9,Paramètres!$A$1:$I$89,3,0)*VLOOKUP('Données projet'!$B$9,Paramètres!$A$1:$I$89,5,0)</f>
        <v>2.8908289095852525E-14</v>
      </c>
      <c r="P102" s="13">
        <f t="shared" si="87"/>
        <v>5.0177780569126974E-13</v>
      </c>
      <c r="Q102" s="20">
        <f t="shared" si="107"/>
        <v>9.2427828175423786E-13</v>
      </c>
      <c r="R102" s="59">
        <f t="shared" si="55"/>
        <v>293.33333333333422</v>
      </c>
      <c r="S102" s="59">
        <f ca="1">AVERAGE(OFFSET($R$3,0,0,'Données projet'!$E$9+1,1))-AVERAGE(OFFSET($H$3,0,0,'Données projet'!$E$9+1,1))</f>
        <v>141.98581704643658</v>
      </c>
      <c r="T102" s="59">
        <f t="shared" si="88"/>
        <v>396.03373990407204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23.453158851416802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1.313774627825426E-10</v>
      </c>
      <c r="AC102" s="22">
        <f t="shared" si="57"/>
        <v>23.453158851548178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1.1368683772161603E-13</v>
      </c>
      <c r="AJ102" s="13">
        <f>AI102*VLOOKUP('Données projet'!$B$10,Paramètres!$A$1:$I$89,3,0)*VLOOKUP('Données projet'!$B$10,Paramètres!$A$1:$I$89,5,0)</f>
        <v>5.8171281125396493E-14</v>
      </c>
      <c r="AK102" s="13">
        <f t="shared" si="89"/>
        <v>9.3078335657893568E-13</v>
      </c>
      <c r="AL102" s="20">
        <f t="shared" si="58"/>
        <v>1.7224293273350452E-12</v>
      </c>
      <c r="AM102" s="59">
        <f t="shared" si="59"/>
        <v>293.33333333333502</v>
      </c>
      <c r="AN102" s="59">
        <f ca="1">AVERAGE(OFFSET($AM$3,0,0,'Données projet'!$E$10+1,1))-AVERAGE(OFFSET($H$3,0,0,'Données projet'!$E$10+1,1))</f>
        <v>131.37595978892654</v>
      </c>
      <c r="AO102" s="59">
        <f t="shared" si="90"/>
        <v>365.64697698878865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21.703259826792014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1.215750606653129E-10</v>
      </c>
      <c r="AX102" s="21">
        <f t="shared" si="60"/>
        <v>21.703259826913587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6">
        <f t="shared" si="56"/>
        <v>453.86613003772942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5.6843418860808015E-14</v>
      </c>
      <c r="O103" s="13">
        <f>N103*VLOOKUP('Données projet'!$B$9,Paramètres!$A$1:$I$89,3,0)*VLOOKUP('Données projet'!$B$9,Paramètres!$A$1:$I$89,5,0)</f>
        <v>2.8908289095852525E-14</v>
      </c>
      <c r="P103" s="13">
        <f t="shared" si="87"/>
        <v>5.0177780569126974E-13</v>
      </c>
      <c r="Q103" s="20">
        <f t="shared" si="107"/>
        <v>9.2427828175423786E-13</v>
      </c>
      <c r="R103" s="59">
        <f t="shared" si="55"/>
        <v>293.33333333333422</v>
      </c>
      <c r="S103" s="59">
        <f ca="1">AVERAGE(OFFSET($R$3,0,0,'Données projet'!$E$9+1,1))-AVERAGE(OFFSET($H$3,0,0,'Données projet'!$E$9+1,1))</f>
        <v>141.98581704643658</v>
      </c>
      <c r="T103" s="59">
        <f t="shared" si="88"/>
        <v>396.03373990407204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22.993256711354917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9.2897894828619141E-11</v>
      </c>
      <c r="AC103" s="22">
        <f t="shared" si="57"/>
        <v>22.993256711447813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1.1368683772161603E-13</v>
      </c>
      <c r="AJ103" s="13">
        <f>AI103*VLOOKUP('Données projet'!$B$10,Paramètres!$A$1:$I$89,3,0)*VLOOKUP('Données projet'!$B$10,Paramètres!$A$1:$I$89,5,0)</f>
        <v>5.8171281125396493E-14</v>
      </c>
      <c r="AK103" s="13">
        <f t="shared" si="89"/>
        <v>9.3078335657893568E-13</v>
      </c>
      <c r="AL103" s="20">
        <f t="shared" si="58"/>
        <v>1.7224293273350452E-12</v>
      </c>
      <c r="AM103" s="59">
        <f t="shared" si="59"/>
        <v>293.33333333333502</v>
      </c>
      <c r="AN103" s="59">
        <f ca="1">AVERAGE(OFFSET($AM$3,0,0,'Données projet'!$E$10+1,1))-AVERAGE(OFFSET($H$3,0,0,'Données projet'!$E$10+1,1))</f>
        <v>131.37595978892654</v>
      </c>
      <c r="AO103" s="59">
        <f t="shared" si="90"/>
        <v>365.64697698878865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21.277672139270003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8.5966549819608646E-11</v>
      </c>
      <c r="AX103" s="21">
        <f t="shared" si="60"/>
        <v>21.277672139355968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6">
        <f t="shared" si="56"/>
        <v>455.78863513129187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5.6843418860808015E-14</v>
      </c>
      <c r="O104" s="13">
        <f>N104*VLOOKUP('Données projet'!$B$9,Paramètres!$A$1:$I$89,3,0)*VLOOKUP('Données projet'!$B$9,Paramètres!$A$1:$I$89,5,0)</f>
        <v>2.8908289095852525E-14</v>
      </c>
      <c r="P104" s="13">
        <f t="shared" si="87"/>
        <v>5.0177780569126974E-13</v>
      </c>
      <c r="Q104" s="20">
        <f t="shared" si="107"/>
        <v>9.2427828175423786E-13</v>
      </c>
      <c r="R104" s="59">
        <f t="shared" si="55"/>
        <v>293.33333333333422</v>
      </c>
      <c r="S104" s="59">
        <f ca="1">AVERAGE(OFFSET($R$3,0,0,'Données projet'!$E$9+1,1))-AVERAGE(OFFSET($H$3,0,0,'Données projet'!$E$9+1,1))</f>
        <v>141.98581704643658</v>
      </c>
      <c r="T104" s="59">
        <f t="shared" si="88"/>
        <v>396.03373990407204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22.542372971747035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6.5688731391271299E-11</v>
      </c>
      <c r="AC104" s="22">
        <f t="shared" si="57"/>
        <v>22.542372971812725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1.1368683772161603E-13</v>
      </c>
      <c r="AJ104" s="13">
        <f>AI104*VLOOKUP('Données projet'!$B$10,Paramètres!$A$1:$I$89,3,0)*VLOOKUP('Données projet'!$B$10,Paramètres!$A$1:$I$89,5,0)</f>
        <v>5.8171281125396493E-14</v>
      </c>
      <c r="AK104" s="13">
        <f t="shared" si="89"/>
        <v>9.3078335657893568E-13</v>
      </c>
      <c r="AL104" s="20">
        <f t="shared" si="58"/>
        <v>1.7224293273350452E-12</v>
      </c>
      <c r="AM104" s="59">
        <f t="shared" si="59"/>
        <v>293.33333333333502</v>
      </c>
      <c r="AN104" s="59">
        <f ca="1">AVERAGE(OFFSET($AM$3,0,0,'Données projet'!$E$10+1,1))-AVERAGE(OFFSET($H$3,0,0,'Données projet'!$E$10+1,1))</f>
        <v>131.37595978892654</v>
      </c>
      <c r="AO104" s="59">
        <f t="shared" si="90"/>
        <v>365.64697698878865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20.86042996671744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6.0787530332656448E-11</v>
      </c>
      <c r="AX104" s="21">
        <f t="shared" si="60"/>
        <v>20.860429966778227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6">
        <f t="shared" si="56"/>
        <v>457.71070965292688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5.6843418860808015E-14</v>
      </c>
      <c r="O105" s="13">
        <f>N105*VLOOKUP('Données projet'!$B$9,Paramètres!$A$1:$I$89,3,0)*VLOOKUP('Données projet'!$B$9,Paramètres!$A$1:$I$89,5,0)</f>
        <v>2.8908289095852525E-14</v>
      </c>
      <c r="P105" s="13">
        <f t="shared" si="87"/>
        <v>5.0177780569126974E-13</v>
      </c>
      <c r="Q105" s="20">
        <f t="shared" si="107"/>
        <v>9.2427828175423786E-13</v>
      </c>
      <c r="R105" s="59">
        <f t="shared" si="55"/>
        <v>293.33333333333422</v>
      </c>
      <c r="S105" s="59">
        <f ca="1">AVERAGE(OFFSET($R$3,0,0,'Données projet'!$E$9+1,1))-AVERAGE(OFFSET($H$3,0,0,'Données projet'!$E$9+1,1))</f>
        <v>141.98581704643658</v>
      </c>
      <c r="T105" s="59">
        <f t="shared" si="88"/>
        <v>396.03373990407204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22.10033078726094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4.644894741430957E-11</v>
      </c>
      <c r="AC105" s="22">
        <f t="shared" si="57"/>
        <v>22.100330787307389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1.1368683772161603E-13</v>
      </c>
      <c r="AJ105" s="13">
        <f>AI105*VLOOKUP('Données projet'!$B$10,Paramètres!$A$1:$I$89,3,0)*VLOOKUP('Données projet'!$B$10,Paramètres!$A$1:$I$89,5,0)</f>
        <v>5.8171281125396493E-14</v>
      </c>
      <c r="AK105" s="13">
        <f t="shared" si="89"/>
        <v>9.3078335657893568E-13</v>
      </c>
      <c r="AL105" s="20">
        <f t="shared" si="58"/>
        <v>1.7224293273350452E-12</v>
      </c>
      <c r="AM105" s="59">
        <f t="shared" si="59"/>
        <v>293.33333333333502</v>
      </c>
      <c r="AN105" s="59">
        <f ca="1">AVERAGE(OFFSET($AM$3,0,0,'Données projet'!$E$10+1,1))-AVERAGE(OFFSET($H$3,0,0,'Données projet'!$E$10+1,1))</f>
        <v>131.37595978892654</v>
      </c>
      <c r="AO105" s="59">
        <f t="shared" si="90"/>
        <v>365.64697698878865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20.45136965867604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4.2983274909804323E-11</v>
      </c>
      <c r="AX105" s="21">
        <f t="shared" si="60"/>
        <v>20.451369658719024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6">
        <f t="shared" si="56"/>
        <v>459.63235831274994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5.6843418860808015E-14</v>
      </c>
      <c r="O106" s="13">
        <f>N106*VLOOKUP('Données projet'!$B$9,Paramètres!$A$1:$I$89,3,0)*VLOOKUP('Données projet'!$B$9,Paramètres!$A$1:$I$89,5,0)</f>
        <v>2.8908289095852525E-14</v>
      </c>
      <c r="P106" s="13">
        <f t="shared" si="87"/>
        <v>5.0177780569126974E-13</v>
      </c>
      <c r="Q106" s="20">
        <f t="shared" si="107"/>
        <v>9.2427828175423786E-13</v>
      </c>
      <c r="R106" s="59">
        <f t="shared" si="55"/>
        <v>293.33333333333422</v>
      </c>
      <c r="S106" s="59">
        <f ca="1">AVERAGE(OFFSET($R$3,0,0,'Données projet'!$E$9+1,1))-AVERAGE(OFFSET($H$3,0,0,'Données projet'!$E$9+1,1))</f>
        <v>141.98581704643658</v>
      </c>
      <c r="T106" s="59">
        <f t="shared" si="88"/>
        <v>396.03373990407204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21.666956780393505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3.2844365695635649E-11</v>
      </c>
      <c r="AC106" s="22">
        <f t="shared" si="57"/>
        <v>21.66695678042635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1.1368683772161603E-13</v>
      </c>
      <c r="AJ106" s="13">
        <f>AI106*VLOOKUP('Données projet'!$B$10,Paramètres!$A$1:$I$89,3,0)*VLOOKUP('Données projet'!$B$10,Paramètres!$A$1:$I$89,5,0)</f>
        <v>5.8171281125396493E-14</v>
      </c>
      <c r="AK106" s="13">
        <f t="shared" si="89"/>
        <v>9.3078335657893568E-13</v>
      </c>
      <c r="AL106" s="20">
        <f t="shared" si="58"/>
        <v>1.7224293273350452E-12</v>
      </c>
      <c r="AM106" s="59">
        <f t="shared" si="59"/>
        <v>293.33333333333502</v>
      </c>
      <c r="AN106" s="59">
        <f ca="1">AVERAGE(OFFSET($AM$3,0,0,'Données projet'!$E$10+1,1))-AVERAGE(OFFSET($H$3,0,0,'Données projet'!$E$10+1,1))</f>
        <v>131.37595978892654</v>
      </c>
      <c r="AO106" s="59">
        <f t="shared" si="90"/>
        <v>365.64697698878865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20.05033077377318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3.0393765166328224E-11</v>
      </c>
      <c r="AX106" s="21">
        <f t="shared" si="60"/>
        <v>20.050330773803573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6">
        <f t="shared" si="56"/>
        <v>461.55358572414536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5.6843418860808015E-14</v>
      </c>
      <c r="O107" s="13">
        <f>N107*VLOOKUP('Données projet'!$B$9,Paramètres!$A$1:$I$89,3,0)*VLOOKUP('Données projet'!$B$9,Paramètres!$A$1:$I$89,5,0)</f>
        <v>2.8908289095852525E-14</v>
      </c>
      <c r="P107" s="13">
        <f t="shared" si="87"/>
        <v>5.0177780569126974E-13</v>
      </c>
      <c r="Q107" s="20">
        <f t="shared" si="107"/>
        <v>9.2427828175423786E-13</v>
      </c>
      <c r="R107" s="59">
        <f t="shared" si="55"/>
        <v>293.33333333333422</v>
      </c>
      <c r="S107" s="59">
        <f ca="1">AVERAGE(OFFSET($R$3,0,0,'Données projet'!$E$9+1,1))-AVERAGE(OFFSET($H$3,0,0,'Données projet'!$E$9+1,1))</f>
        <v>141.98581704643658</v>
      </c>
      <c r="T107" s="59">
        <f t="shared" si="88"/>
        <v>396.03373990407204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21.242080973468699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2.3224473707154785E-11</v>
      </c>
      <c r="AC107" s="22">
        <f t="shared" si="57"/>
        <v>21.242080973491923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1.1368683772161603E-13</v>
      </c>
      <c r="AJ107" s="13">
        <f>AI107*VLOOKUP('Données projet'!$B$10,Paramètres!$A$1:$I$89,3,0)*VLOOKUP('Données projet'!$B$10,Paramètres!$A$1:$I$89,5,0)</f>
        <v>5.8171281125396493E-14</v>
      </c>
      <c r="AK107" s="13">
        <f t="shared" si="89"/>
        <v>9.3078335657893568E-13</v>
      </c>
      <c r="AL107" s="20">
        <f t="shared" si="58"/>
        <v>1.7224293273350452E-12</v>
      </c>
      <c r="AM107" s="59">
        <f t="shared" si="59"/>
        <v>293.33333333333502</v>
      </c>
      <c r="AN107" s="59">
        <f ca="1">AVERAGE(OFFSET($AM$3,0,0,'Données projet'!$E$10+1,1))-AVERAGE(OFFSET($H$3,0,0,'Données projet'!$E$10+1,1))</f>
        <v>131.37595978892654</v>
      </c>
      <c r="AO107" s="59">
        <f t="shared" si="90"/>
        <v>365.64697698878865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19.657156016793696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2.1491637454902162E-11</v>
      </c>
      <c r="AX107" s="21">
        <f t="shared" si="60"/>
        <v>19.657156016815186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6">
        <f t="shared" si="56"/>
        <v>463.47439640666329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5.6843418860808015E-14</v>
      </c>
      <c r="O108" s="13">
        <f>N108*VLOOKUP('Données projet'!$B$9,Paramètres!$A$1:$I$89,3,0)*VLOOKUP('Données projet'!$B$9,Paramètres!$A$1:$I$89,5,0)</f>
        <v>2.8908289095852525E-14</v>
      </c>
      <c r="P108" s="13">
        <f t="shared" si="87"/>
        <v>5.0177780569126974E-13</v>
      </c>
      <c r="Q108" s="20">
        <f t="shared" si="107"/>
        <v>9.2427828175423786E-13</v>
      </c>
      <c r="R108" s="59">
        <f t="shared" si="55"/>
        <v>293.33333333333422</v>
      </c>
      <c r="S108" s="59">
        <f ca="1">AVERAGE(OFFSET($R$3,0,0,'Données projet'!$E$9+1,1))-AVERAGE(OFFSET($H$3,0,0,'Données projet'!$E$9+1,1))</f>
        <v>141.98581704643658</v>
      </c>
      <c r="T108" s="59">
        <f t="shared" si="88"/>
        <v>396.03373990407204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20.825536721969033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1.6422182847817825E-11</v>
      </c>
      <c r="AC108" s="22">
        <f t="shared" si="57"/>
        <v>20.825536721985454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1.1368683772161603E-13</v>
      </c>
      <c r="AJ108" s="13">
        <f>AI108*VLOOKUP('Données projet'!$B$10,Paramètres!$A$1:$I$89,3,0)*VLOOKUP('Données projet'!$B$10,Paramètres!$A$1:$I$89,5,0)</f>
        <v>5.8171281125396493E-14</v>
      </c>
      <c r="AK108" s="13">
        <f t="shared" si="89"/>
        <v>9.3078335657893568E-13</v>
      </c>
      <c r="AL108" s="20">
        <f t="shared" si="58"/>
        <v>1.7224293273350452E-12</v>
      </c>
      <c r="AM108" s="59">
        <f t="shared" si="59"/>
        <v>293.33333333333502</v>
      </c>
      <c r="AN108" s="59">
        <f ca="1">AVERAGE(OFFSET($AM$3,0,0,'Données projet'!$E$10+1,1))-AVERAGE(OFFSET($H$3,0,0,'Données projet'!$E$10+1,1))</f>
        <v>131.37595978892654</v>
      </c>
      <c r="AO108" s="59">
        <f t="shared" si="90"/>
        <v>365.64697698878865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19.271691176985659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1.5196882583164112E-11</v>
      </c>
      <c r="AX108" s="21">
        <f t="shared" si="60"/>
        <v>19.271691177000857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6">
        <f t="shared" si="56"/>
        <v>465.39479478880332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5.6843418860808015E-14</v>
      </c>
      <c r="O109" s="13">
        <f>N109*VLOOKUP('Données projet'!$B$9,Paramètres!$A$1:$I$89,3,0)*VLOOKUP('Données projet'!$B$9,Paramètres!$A$1:$I$89,5,0)</f>
        <v>2.8908289095852525E-14</v>
      </c>
      <c r="P109" s="13">
        <f t="shared" si="87"/>
        <v>5.0177780569126974E-13</v>
      </c>
      <c r="Q109" s="20">
        <f t="shared" si="107"/>
        <v>9.2427828175423786E-13</v>
      </c>
      <c r="R109" s="59">
        <f t="shared" si="55"/>
        <v>293.33333333333422</v>
      </c>
      <c r="S109" s="59">
        <f ca="1">AVERAGE(OFFSET($R$3,0,0,'Données projet'!$E$9+1,1))-AVERAGE(OFFSET($H$3,0,0,'Données projet'!$E$9+1,1))</f>
        <v>141.98581704643658</v>
      </c>
      <c r="T109" s="59">
        <f t="shared" si="88"/>
        <v>396.03373990407204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20.41716064917437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1.1612236853577393E-11</v>
      </c>
      <c r="AC109" s="22">
        <f t="shared" si="57"/>
        <v>20.417160649185984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1.1368683772161603E-13</v>
      </c>
      <c r="AJ109" s="13">
        <f>AI109*VLOOKUP('Données projet'!$B$10,Paramètres!$A$1:$I$89,3,0)*VLOOKUP('Données projet'!$B$10,Paramètres!$A$1:$I$89,5,0)</f>
        <v>5.8171281125396493E-14</v>
      </c>
      <c r="AK109" s="13">
        <f t="shared" si="89"/>
        <v>9.3078335657893568E-13</v>
      </c>
      <c r="AL109" s="20">
        <f t="shared" si="58"/>
        <v>1.7224293273350452E-12</v>
      </c>
      <c r="AM109" s="59">
        <f t="shared" si="59"/>
        <v>293.33333333333502</v>
      </c>
      <c r="AN109" s="59">
        <f ca="1">AVERAGE(OFFSET($AM$3,0,0,'Données projet'!$E$10+1,1))-AVERAGE(OFFSET($H$3,0,0,'Données projet'!$E$10+1,1))</f>
        <v>131.37595978892654</v>
      </c>
      <c r="AO109" s="59">
        <f t="shared" si="90"/>
        <v>365.64697698878865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18.893785067575919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1.0745818727451081E-11</v>
      </c>
      <c r="AX109" s="21">
        <f t="shared" si="60"/>
        <v>18.893785067586666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6">
        <f t="shared" si="56"/>
        <v>467.3147852106901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5.6843418860808015E-14</v>
      </c>
      <c r="O110" s="13">
        <f>N110*VLOOKUP('Données projet'!$B$9,Paramètres!$A$1:$I$89,3,0)*VLOOKUP('Données projet'!$B$9,Paramètres!$A$1:$I$89,5,0)</f>
        <v>2.8908289095852525E-14</v>
      </c>
      <c r="P110" s="13">
        <f t="shared" si="87"/>
        <v>5.0177780569126974E-13</v>
      </c>
      <c r="Q110" s="20">
        <f t="shared" si="107"/>
        <v>9.2427828175423786E-13</v>
      </c>
      <c r="R110" s="59">
        <f t="shared" si="55"/>
        <v>293.33333333333422</v>
      </c>
      <c r="S110" s="59">
        <f ca="1">AVERAGE(OFFSET($R$3,0,0,'Données projet'!$E$9+1,1))-AVERAGE(OFFSET($H$3,0,0,'Données projet'!$E$9+1,1))</f>
        <v>141.98581704643658</v>
      </c>
      <c r="T110" s="59">
        <f t="shared" si="88"/>
        <v>396.03373990407204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20.016792582082402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8.2110914239089123E-12</v>
      </c>
      <c r="AC110" s="22">
        <f t="shared" si="57"/>
        <v>20.016792582090613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1.1368683772161603E-13</v>
      </c>
      <c r="AJ110" s="13">
        <f>AI110*VLOOKUP('Données projet'!$B$10,Paramètres!$A$1:$I$89,3,0)*VLOOKUP('Données projet'!$B$10,Paramètres!$A$1:$I$89,5,0)</f>
        <v>5.8171281125396493E-14</v>
      </c>
      <c r="AK110" s="13">
        <f t="shared" si="89"/>
        <v>9.3078335657893568E-13</v>
      </c>
      <c r="AL110" s="20">
        <f t="shared" si="58"/>
        <v>1.7224293273350452E-12</v>
      </c>
      <c r="AM110" s="59">
        <f t="shared" si="59"/>
        <v>293.33333333333502</v>
      </c>
      <c r="AN110" s="59">
        <f ca="1">AVERAGE(OFFSET($AM$3,0,0,'Données projet'!$E$10+1,1))-AVERAGE(OFFSET($H$3,0,0,'Données projet'!$E$10+1,1))</f>
        <v>131.37595978892654</v>
      </c>
      <c r="AO110" s="59">
        <f t="shared" si="90"/>
        <v>365.64697698878865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18.523289466471738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7.598441291582056E-12</v>
      </c>
      <c r="AX110" s="21">
        <f t="shared" si="60"/>
        <v>18.523289466479337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6">
        <f t="shared" si="56"/>
        <v>469.23437192664602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5.6843418860808015E-14</v>
      </c>
      <c r="O111" s="13">
        <f>N111*VLOOKUP('Données projet'!$B$9,Paramètres!$A$1:$I$89,3,0)*VLOOKUP('Données projet'!$B$9,Paramètres!$A$1:$I$89,5,0)</f>
        <v>2.8908289095852525E-14</v>
      </c>
      <c r="P111" s="13">
        <f t="shared" si="87"/>
        <v>5.0177780569126974E-13</v>
      </c>
      <c r="Q111" s="20">
        <f t="shared" si="107"/>
        <v>9.2427828175423786E-13</v>
      </c>
      <c r="R111" s="59">
        <f t="shared" si="55"/>
        <v>293.33333333333422</v>
      </c>
      <c r="S111" s="59">
        <f ca="1">AVERAGE(OFFSET($R$3,0,0,'Données projet'!$E$9+1,1))-AVERAGE(OFFSET($H$3,0,0,'Données projet'!$E$9+1,1))</f>
        <v>141.98581704643658</v>
      </c>
      <c r="T111" s="59">
        <f t="shared" si="88"/>
        <v>396.03373990407204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19.624275488585699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5.8061184267886963E-12</v>
      </c>
      <c r="AC111" s="22">
        <f t="shared" si="57"/>
        <v>19.624275488591504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1.1368683772161603E-13</v>
      </c>
      <c r="AJ111" s="13">
        <f>AI111*VLOOKUP('Données projet'!$B$10,Paramètres!$A$1:$I$89,3,0)*VLOOKUP('Données projet'!$B$10,Paramètres!$A$1:$I$89,5,0)</f>
        <v>5.8171281125396493E-14</v>
      </c>
      <c r="AK111" s="13">
        <f t="shared" si="89"/>
        <v>9.3078335657893568E-13</v>
      </c>
      <c r="AL111" s="20">
        <f t="shared" si="58"/>
        <v>1.7224293273350452E-12</v>
      </c>
      <c r="AM111" s="59">
        <f t="shared" si="59"/>
        <v>293.33333333333502</v>
      </c>
      <c r="AN111" s="59">
        <f ca="1">AVERAGE(OFFSET($AM$3,0,0,'Données projet'!$E$10+1,1))-AVERAGE(OFFSET($H$3,0,0,'Données projet'!$E$10+1,1))</f>
        <v>131.37595978892654</v>
      </c>
      <c r="AO111" s="59">
        <f t="shared" si="90"/>
        <v>365.64697698878865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18.160059058125206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5.3729093637255404E-12</v>
      </c>
      <c r="AX111" s="21">
        <f t="shared" si="60"/>
        <v>18.160059058130578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6">
        <f t="shared" si="56"/>
        <v>471.15355910766601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5.6843418860808015E-14</v>
      </c>
      <c r="O112" s="13">
        <f>N112*VLOOKUP('Données projet'!$B$9,Paramètres!$A$1:$I$89,3,0)*VLOOKUP('Données projet'!$B$9,Paramètres!$A$1:$I$89,5,0)</f>
        <v>2.8908289095852525E-14</v>
      </c>
      <c r="P112" s="13">
        <f t="shared" si="87"/>
        <v>5.0177780569126974E-13</v>
      </c>
      <c r="Q112" s="20">
        <f t="shared" si="107"/>
        <v>9.2427828175423786E-13</v>
      </c>
      <c r="R112" s="59">
        <f t="shared" si="55"/>
        <v>293.33333333333422</v>
      </c>
      <c r="S112" s="59">
        <f ca="1">AVERAGE(OFFSET($R$3,0,0,'Données projet'!$E$9+1,1))-AVERAGE(OFFSET($H$3,0,0,'Données projet'!$E$9+1,1))</f>
        <v>141.98581704643658</v>
      </c>
      <c r="T112" s="59">
        <f t="shared" si="88"/>
        <v>396.03373990407204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19.239455415880681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4.1055457119544562E-12</v>
      </c>
      <c r="AC112" s="22">
        <f t="shared" si="57"/>
        <v>19.239455415884787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1.1368683772161603E-13</v>
      </c>
      <c r="AJ112" s="13">
        <f>AI112*VLOOKUP('Données projet'!$B$10,Paramètres!$A$1:$I$89,3,0)*VLOOKUP('Données projet'!$B$10,Paramètres!$A$1:$I$89,5,0)</f>
        <v>5.8171281125396493E-14</v>
      </c>
      <c r="AK112" s="13">
        <f t="shared" si="89"/>
        <v>9.3078335657893568E-13</v>
      </c>
      <c r="AL112" s="20">
        <f t="shared" si="58"/>
        <v>1.7224293273350452E-12</v>
      </c>
      <c r="AM112" s="59">
        <f t="shared" si="59"/>
        <v>293.33333333333502</v>
      </c>
      <c r="AN112" s="59">
        <f ca="1">AVERAGE(OFFSET($AM$3,0,0,'Données projet'!$E$10+1,1))-AVERAGE(OFFSET($H$3,0,0,'Données projet'!$E$10+1,1))</f>
        <v>131.37595978892654</v>
      </c>
      <c r="AO112" s="59">
        <f t="shared" si="90"/>
        <v>365.64697698878865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17.803951376537679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3.799220645791028E-12</v>
      </c>
      <c r="AX112" s="21">
        <f t="shared" si="60"/>
        <v>17.803951376541477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6">
        <f t="shared" si="56"/>
        <v>473.0723508437984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5.6843418860808015E-14</v>
      </c>
      <c r="O113" s="13">
        <f>N113*VLOOKUP('Données projet'!$B$9,Paramètres!$A$1:$I$89,3,0)*VLOOKUP('Données projet'!$B$9,Paramètres!$A$1:$I$89,5,0)</f>
        <v>2.8908289095852525E-14</v>
      </c>
      <c r="P113" s="13">
        <f t="shared" si="87"/>
        <v>5.0177780569126974E-13</v>
      </c>
      <c r="Q113" s="20">
        <f t="shared" si="107"/>
        <v>9.2427828175423786E-13</v>
      </c>
      <c r="R113" s="59">
        <f t="shared" si="55"/>
        <v>293.33333333333422</v>
      </c>
      <c r="S113" s="59">
        <f ca="1">AVERAGE(OFFSET($R$3,0,0,'Données projet'!$E$9+1,1))-AVERAGE(OFFSET($H$3,0,0,'Données projet'!$E$9+1,1))</f>
        <v>141.98581704643658</v>
      </c>
      <c r="T113" s="59">
        <f t="shared" si="88"/>
        <v>396.03373990407204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18.862181430084338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2.9030592133943481E-12</v>
      </c>
      <c r="AC113" s="22">
        <f t="shared" si="57"/>
        <v>18.86218143008724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1.1368683772161603E-13</v>
      </c>
      <c r="AJ113" s="13">
        <f>AI113*VLOOKUP('Données projet'!$B$10,Paramètres!$A$1:$I$89,3,0)*VLOOKUP('Données projet'!$B$10,Paramètres!$A$1:$I$89,5,0)</f>
        <v>5.8171281125396493E-14</v>
      </c>
      <c r="AK113" s="13">
        <f t="shared" si="89"/>
        <v>9.3078335657893568E-13</v>
      </c>
      <c r="AL113" s="20">
        <f t="shared" si="58"/>
        <v>1.7224293273350452E-12</v>
      </c>
      <c r="AM113" s="59">
        <f t="shared" si="59"/>
        <v>293.33333333333502</v>
      </c>
      <c r="AN113" s="59">
        <f ca="1">AVERAGE(OFFSET($AM$3,0,0,'Données projet'!$E$10+1,1))-AVERAGE(OFFSET($H$3,0,0,'Données projet'!$E$10+1,1))</f>
        <v>131.37595978892654</v>
      </c>
      <c r="AO113" s="59">
        <f t="shared" si="90"/>
        <v>365.64697698878865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17.454826749381844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2.6864546818627702E-12</v>
      </c>
      <c r="AX113" s="21">
        <f t="shared" si="60"/>
        <v>17.45482674938453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6">
        <f t="shared" si="56"/>
        <v>474.99075114643767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5.6843418860808015E-14</v>
      </c>
      <c r="O114" s="13">
        <f>N114*VLOOKUP('Données projet'!$B$9,Paramètres!$A$1:$I$89,3,0)*VLOOKUP('Données projet'!$B$9,Paramètres!$A$1:$I$89,5,0)</f>
        <v>2.8908289095852525E-14</v>
      </c>
      <c r="P114" s="13">
        <f t="shared" si="87"/>
        <v>5.0177780569126974E-13</v>
      </c>
      <c r="Q114" s="20">
        <f t="shared" si="107"/>
        <v>9.2427828175423786E-13</v>
      </c>
      <c r="R114" s="59">
        <f t="shared" si="55"/>
        <v>293.33333333333422</v>
      </c>
      <c r="S114" s="59">
        <f ca="1">AVERAGE(OFFSET($R$3,0,0,'Données projet'!$E$9+1,1))-AVERAGE(OFFSET($H$3,0,0,'Données projet'!$E$9+1,1))</f>
        <v>141.98581704643658</v>
      </c>
      <c r="T114" s="59">
        <f t="shared" si="88"/>
        <v>396.03373990407204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18.492305557035053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2.0527728559772281E-12</v>
      </c>
      <c r="AC114" s="22">
        <f t="shared" si="57"/>
        <v>18.492305557037106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1.1368683772161603E-13</v>
      </c>
      <c r="AJ114" s="13">
        <f>AI114*VLOOKUP('Données projet'!$B$10,Paramètres!$A$1:$I$89,3,0)*VLOOKUP('Données projet'!$B$10,Paramètres!$A$1:$I$89,5,0)</f>
        <v>5.8171281125396493E-14</v>
      </c>
      <c r="AK114" s="13">
        <f t="shared" si="89"/>
        <v>9.3078335657893568E-13</v>
      </c>
      <c r="AL114" s="20">
        <f t="shared" si="58"/>
        <v>1.7224293273350452E-12</v>
      </c>
      <c r="AM114" s="59">
        <f t="shared" si="59"/>
        <v>293.33333333333502</v>
      </c>
      <c r="AN114" s="59">
        <f ca="1">AVERAGE(OFFSET($AM$3,0,0,'Données projet'!$E$10+1,1))-AVERAGE(OFFSET($H$3,0,0,'Données projet'!$E$10+1,1))</f>
        <v>131.37595978892654</v>
      </c>
      <c r="AO114" s="59">
        <f t="shared" si="90"/>
        <v>365.64697698878865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17.112548243219539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1.899610322895514E-12</v>
      </c>
      <c r="AX114" s="21">
        <f t="shared" si="60"/>
        <v>17.11254824322144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6">
        <f t="shared" si="56"/>
        <v>476.90876395053112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5.6843418860808015E-14</v>
      </c>
      <c r="O115" s="13">
        <f>N115*VLOOKUP('Données projet'!$B$9,Paramètres!$A$1:$I$89,3,0)*VLOOKUP('Données projet'!$B$9,Paramètres!$A$1:$I$89,5,0)</f>
        <v>2.8908289095852525E-14</v>
      </c>
      <c r="P115" s="13">
        <f t="shared" si="87"/>
        <v>5.0177780569126974E-13</v>
      </c>
      <c r="Q115" s="20">
        <f t="shared" si="107"/>
        <v>9.2427828175423786E-13</v>
      </c>
      <c r="R115" s="59">
        <f t="shared" si="55"/>
        <v>293.33333333333422</v>
      </c>
      <c r="S115" s="59">
        <f ca="1">AVERAGE(OFFSET($R$3,0,0,'Données projet'!$E$9+1,1))-AVERAGE(OFFSET($H$3,0,0,'Données projet'!$E$9+1,1))</f>
        <v>141.98581704643658</v>
      </c>
      <c r="T115" s="59">
        <f t="shared" si="88"/>
        <v>396.03373990407204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18.129682724254259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1.4515296066971741E-12</v>
      </c>
      <c r="AC115" s="22">
        <f t="shared" si="57"/>
        <v>18.129682724255712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1.1368683772161603E-13</v>
      </c>
      <c r="AJ115" s="13">
        <f>AI115*VLOOKUP('Données projet'!$B$10,Paramètres!$A$1:$I$89,3,0)*VLOOKUP('Données projet'!$B$10,Paramètres!$A$1:$I$89,5,0)</f>
        <v>5.8171281125396493E-14</v>
      </c>
      <c r="AK115" s="13">
        <f t="shared" si="89"/>
        <v>9.3078335657893568E-13</v>
      </c>
      <c r="AL115" s="20">
        <f t="shared" si="58"/>
        <v>1.7224293273350452E-12</v>
      </c>
      <c r="AM115" s="59">
        <f t="shared" si="59"/>
        <v>293.33333333333502</v>
      </c>
      <c r="AN115" s="59">
        <f ca="1">AVERAGE(OFFSET($AM$3,0,0,'Données projet'!$E$10+1,1))-AVERAGE(OFFSET($H$3,0,0,'Données projet'!$E$10+1,1))</f>
        <v>131.37595978892654</v>
      </c>
      <c r="AO115" s="59">
        <f t="shared" si="90"/>
        <v>365.64697698878865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16.776981609793804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1.3432273409313851E-12</v>
      </c>
      <c r="AX115" s="21">
        <f t="shared" si="60"/>
        <v>16.776981609795147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6">
        <f t="shared" si="56"/>
        <v>478.82639311670562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5.6843418860808015E-14</v>
      </c>
      <c r="O116" s="13">
        <f>N116*VLOOKUP('Données projet'!$B$9,Paramètres!$A$1:$I$89,3,0)*VLOOKUP('Données projet'!$B$9,Paramètres!$A$1:$I$89,5,0)</f>
        <v>2.8908289095852525E-14</v>
      </c>
      <c r="P116" s="13">
        <f t="shared" si="87"/>
        <v>5.0177780569126974E-13</v>
      </c>
      <c r="Q116" s="20">
        <f t="shared" si="107"/>
        <v>9.2427828175423786E-13</v>
      </c>
      <c r="R116" s="59">
        <f t="shared" si="55"/>
        <v>293.33333333333422</v>
      </c>
      <c r="S116" s="59">
        <f ca="1">AVERAGE(OFFSET($R$3,0,0,'Données projet'!$E$9+1,1))-AVERAGE(OFFSET($H$3,0,0,'Données projet'!$E$9+1,1))</f>
        <v>141.98581704643658</v>
      </c>
      <c r="T116" s="59">
        <f t="shared" si="88"/>
        <v>396.03373990407204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17.774170704046206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1.026386427988614E-12</v>
      </c>
      <c r="AC116" s="22">
        <f t="shared" si="57"/>
        <v>17.774170704047233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1.1368683772161603E-13</v>
      </c>
      <c r="AJ116" s="13">
        <f>AI116*VLOOKUP('Données projet'!$B$10,Paramètres!$A$1:$I$89,3,0)*VLOOKUP('Données projet'!$B$10,Paramètres!$A$1:$I$89,5,0)</f>
        <v>5.8171281125396493E-14</v>
      </c>
      <c r="AK116" s="13">
        <f t="shared" si="89"/>
        <v>9.3078335657893568E-13</v>
      </c>
      <c r="AL116" s="20">
        <f t="shared" si="58"/>
        <v>1.7224293273350452E-12</v>
      </c>
      <c r="AM116" s="59">
        <f t="shared" si="59"/>
        <v>293.33333333333502</v>
      </c>
      <c r="AN116" s="59">
        <f ca="1">AVERAGE(OFFSET($AM$3,0,0,'Données projet'!$E$10+1,1))-AVERAGE(OFFSET($H$3,0,0,'Données projet'!$E$10+1,1))</f>
        <v>131.37595978892654</v>
      </c>
      <c r="AO116" s="59">
        <f t="shared" si="90"/>
        <v>365.64697698878865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16.447995233374108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9.49805161447757E-13</v>
      </c>
      <c r="AX116" s="21">
        <f t="shared" si="60"/>
        <v>16.447995233375057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6">
        <f t="shared" si="56"/>
        <v>480.74364243331581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5.6843418860808015E-14</v>
      </c>
      <c r="O117" s="13">
        <f>N117*VLOOKUP('Données projet'!$B$9,Paramètres!$A$1:$I$89,3,0)*VLOOKUP('Données projet'!$B$9,Paramètres!$A$1:$I$89,5,0)</f>
        <v>2.8908289095852525E-14</v>
      </c>
      <c r="P117" s="13">
        <f t="shared" si="87"/>
        <v>5.0177780569126974E-13</v>
      </c>
      <c r="Q117" s="20">
        <f t="shared" si="107"/>
        <v>9.2427828175423786E-13</v>
      </c>
      <c r="R117" s="59">
        <f t="shared" si="55"/>
        <v>293.33333333333422</v>
      </c>
      <c r="S117" s="59">
        <f ca="1">AVERAGE(OFFSET($R$3,0,0,'Données projet'!$E$9+1,1))-AVERAGE(OFFSET($H$3,0,0,'Données projet'!$E$9+1,1))</f>
        <v>141.98581704643658</v>
      </c>
      <c r="T117" s="59">
        <f t="shared" si="88"/>
        <v>396.03373990407204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17.425630057713512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7.2576480334858704E-13</v>
      </c>
      <c r="AC117" s="22">
        <f t="shared" si="57"/>
        <v>17.425630057714237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1.1368683772161603E-13</v>
      </c>
      <c r="AJ117" s="13">
        <f>AI117*VLOOKUP('Données projet'!$B$10,Paramètres!$A$1:$I$89,3,0)*VLOOKUP('Données projet'!$B$10,Paramètres!$A$1:$I$89,5,0)</f>
        <v>5.8171281125396493E-14</v>
      </c>
      <c r="AK117" s="13">
        <f t="shared" si="89"/>
        <v>9.3078335657893568E-13</v>
      </c>
      <c r="AL117" s="20">
        <f t="shared" si="58"/>
        <v>1.7224293273350452E-12</v>
      </c>
      <c r="AM117" s="59">
        <f t="shared" si="59"/>
        <v>293.33333333333502</v>
      </c>
      <c r="AN117" s="59">
        <f ca="1">AVERAGE(OFFSET($AM$3,0,0,'Données projet'!$E$10+1,1))-AVERAGE(OFFSET($H$3,0,0,'Données projet'!$E$10+1,1))</f>
        <v>131.37595978892654</v>
      </c>
      <c r="AO117" s="59">
        <f t="shared" si="90"/>
        <v>365.64697698878865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16.125460079134129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6.7161367046569255E-13</v>
      </c>
      <c r="AX117" s="21">
        <f t="shared" si="60"/>
        <v>16.1254600791348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6">
        <f t="shared" si="56"/>
        <v>482.66051561841903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5.6843418860808015E-14</v>
      </c>
      <c r="O118" s="13">
        <f>N118*VLOOKUP('Données projet'!$B$9,Paramètres!$A$1:$I$89,3,0)*VLOOKUP('Données projet'!$B$9,Paramètres!$A$1:$I$89,5,0)</f>
        <v>2.8908289095852525E-14</v>
      </c>
      <c r="P118" s="13">
        <f t="shared" si="87"/>
        <v>5.0177780569126974E-13</v>
      </c>
      <c r="Q118" s="20">
        <f t="shared" si="107"/>
        <v>9.2427828175423786E-13</v>
      </c>
      <c r="R118" s="59">
        <f t="shared" si="55"/>
        <v>293.33333333333422</v>
      </c>
      <c r="S118" s="59">
        <f ca="1">AVERAGE(OFFSET($R$3,0,0,'Données projet'!$E$9+1,1))-AVERAGE(OFFSET($H$3,0,0,'Données projet'!$E$9+1,1))</f>
        <v>141.98581704643658</v>
      </c>
      <c r="T118" s="59">
        <f t="shared" si="88"/>
        <v>396.03373990407204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17.083924080866598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5.1319321399430702E-13</v>
      </c>
      <c r="AC118" s="22">
        <f t="shared" si="57"/>
        <v>17.08392408086711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1.1368683772161603E-13</v>
      </c>
      <c r="AJ118" s="13">
        <f>AI118*VLOOKUP('Données projet'!$B$10,Paramètres!$A$1:$I$89,3,0)*VLOOKUP('Données projet'!$B$10,Paramètres!$A$1:$I$89,5,0)</f>
        <v>5.8171281125396493E-14</v>
      </c>
      <c r="AK118" s="13">
        <f t="shared" si="89"/>
        <v>9.3078335657893568E-13</v>
      </c>
      <c r="AL118" s="20">
        <f t="shared" si="58"/>
        <v>1.7224293273350452E-12</v>
      </c>
      <c r="AM118" s="59">
        <f t="shared" si="59"/>
        <v>293.33333333333502</v>
      </c>
      <c r="AN118" s="59">
        <f ca="1">AVERAGE(OFFSET($AM$3,0,0,'Données projet'!$E$10+1,1))-AVERAGE(OFFSET($H$3,0,0,'Données projet'!$E$10+1,1))</f>
        <v>131.37595978892654</v>
      </c>
      <c r="AO118" s="59">
        <f t="shared" si="90"/>
        <v>365.64697698878865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15.809249642541776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4.749025807238785E-13</v>
      </c>
      <c r="AX118" s="21">
        <f t="shared" si="60"/>
        <v>15.80924964254225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6">
        <f t="shared" si="56"/>
        <v>484.57701632167959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5.6843418860808015E-14</v>
      </c>
      <c r="O119" s="13">
        <f>N119*VLOOKUP('Données projet'!$B$9,Paramètres!$A$1:$I$89,3,0)*VLOOKUP('Données projet'!$B$9,Paramètres!$A$1:$I$89,5,0)</f>
        <v>2.8908289095852525E-14</v>
      </c>
      <c r="P119" s="13">
        <f t="shared" si="87"/>
        <v>5.0177780569126974E-13</v>
      </c>
      <c r="Q119" s="20">
        <f t="shared" si="107"/>
        <v>9.2427828175423786E-13</v>
      </c>
      <c r="R119" s="59">
        <f t="shared" si="55"/>
        <v>293.33333333333422</v>
      </c>
      <c r="S119" s="59">
        <f ca="1">AVERAGE(OFFSET($R$3,0,0,'Données projet'!$E$9+1,1))-AVERAGE(OFFSET($H$3,0,0,'Données projet'!$E$9+1,1))</f>
        <v>141.98581704643658</v>
      </c>
      <c r="T119" s="59">
        <f t="shared" si="88"/>
        <v>396.03373990407204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16.748918749805586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3.6288240167429352E-13</v>
      </c>
      <c r="AC119" s="22">
        <f t="shared" si="57"/>
        <v>16.748918749805949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1.1368683772161603E-13</v>
      </c>
      <c r="AJ119" s="13">
        <f>AI119*VLOOKUP('Données projet'!$B$10,Paramètres!$A$1:$I$89,3,0)*VLOOKUP('Données projet'!$B$10,Paramètres!$A$1:$I$89,5,0)</f>
        <v>5.8171281125396493E-14</v>
      </c>
      <c r="AK119" s="13">
        <f t="shared" si="89"/>
        <v>9.3078335657893568E-13</v>
      </c>
      <c r="AL119" s="20">
        <f t="shared" si="58"/>
        <v>1.7224293273350452E-12</v>
      </c>
      <c r="AM119" s="59">
        <f t="shared" si="59"/>
        <v>293.33333333333502</v>
      </c>
      <c r="AN119" s="59">
        <f ca="1">AVERAGE(OFFSET($AM$3,0,0,'Données projet'!$E$10+1,1))-AVERAGE(OFFSET($H$3,0,0,'Données projet'!$E$10+1,1))</f>
        <v>131.37595978892654</v>
      </c>
      <c r="AO119" s="59">
        <f t="shared" si="90"/>
        <v>365.64697698878865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15.499239899741676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3.3580683523284627E-13</v>
      </c>
      <c r="AX119" s="21">
        <f t="shared" si="60"/>
        <v>15.499239899742012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6">
        <f t="shared" si="56"/>
        <v>486.49314812620531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5.6843418860808015E-14</v>
      </c>
      <c r="O120" s="13">
        <f>N120*VLOOKUP('Données projet'!$B$9,Paramètres!$A$1:$I$89,3,0)*VLOOKUP('Données projet'!$B$9,Paramètres!$A$1:$I$89,5,0)</f>
        <v>2.8908289095852525E-14</v>
      </c>
      <c r="P120" s="13">
        <f t="shared" si="87"/>
        <v>5.0177780569126974E-13</v>
      </c>
      <c r="Q120" s="20">
        <f t="shared" si="107"/>
        <v>9.2427828175423786E-13</v>
      </c>
      <c r="R120" s="59">
        <f t="shared" si="55"/>
        <v>293.33333333333422</v>
      </c>
      <c r="S120" s="59">
        <f ca="1">AVERAGE(OFFSET($R$3,0,0,'Données projet'!$E$9+1,1))-AVERAGE(OFFSET($H$3,0,0,'Données projet'!$E$9+1,1))</f>
        <v>141.98581704643658</v>
      </c>
      <c r="T120" s="59">
        <f t="shared" si="88"/>
        <v>396.03373990407204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16.420482668953607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2.5659660699715351E-13</v>
      </c>
      <c r="AC120" s="22">
        <f t="shared" si="57"/>
        <v>16.420482668953863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1.1368683772161603E-13</v>
      </c>
      <c r="AJ120" s="13">
        <f>AI120*VLOOKUP('Données projet'!$B$10,Paramètres!$A$1:$I$89,3,0)*VLOOKUP('Données projet'!$B$10,Paramètres!$A$1:$I$89,5,0)</f>
        <v>5.8171281125396493E-14</v>
      </c>
      <c r="AK120" s="13">
        <f t="shared" si="89"/>
        <v>9.3078335657893568E-13</v>
      </c>
      <c r="AL120" s="20">
        <f t="shared" si="58"/>
        <v>1.7224293273350452E-12</v>
      </c>
      <c r="AM120" s="59">
        <f t="shared" si="59"/>
        <v>293.33333333333502</v>
      </c>
      <c r="AN120" s="59">
        <f ca="1">AVERAGE(OFFSET($AM$3,0,0,'Données projet'!$E$10+1,1))-AVERAGE(OFFSET($H$3,0,0,'Données projet'!$E$10+1,1))</f>
        <v>131.37595978892654</v>
      </c>
      <c r="AO120" s="59">
        <f t="shared" si="90"/>
        <v>365.64697698878865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15.195309258910616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2.3745129036193925E-13</v>
      </c>
      <c r="AX120" s="21">
        <f t="shared" si="60"/>
        <v>15.195309258910854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6">
        <f t="shared" si="56"/>
        <v>488.40891455031931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5.6843418860808015E-14</v>
      </c>
      <c r="O121" s="13">
        <f>N121*VLOOKUP('Données projet'!$B$9,Paramètres!$A$1:$I$89,3,0)*VLOOKUP('Données projet'!$B$9,Paramètres!$A$1:$I$89,5,0)</f>
        <v>2.8908289095852525E-14</v>
      </c>
      <c r="P121" s="13">
        <f t="shared" si="87"/>
        <v>5.0177780569126974E-13</v>
      </c>
      <c r="Q121" s="20">
        <f t="shared" si="107"/>
        <v>9.2427828175423786E-13</v>
      </c>
      <c r="R121" s="59">
        <f t="shared" si="55"/>
        <v>293.33333333333422</v>
      </c>
      <c r="S121" s="59">
        <f ca="1">AVERAGE(OFFSET($R$3,0,0,'Données projet'!$E$9+1,1))-AVERAGE(OFFSET($H$3,0,0,'Données projet'!$E$9+1,1))</f>
        <v>141.98581704643658</v>
      </c>
      <c r="T121" s="59">
        <f t="shared" si="88"/>
        <v>396.03373990407204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16.098487019320906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1.8144120083714676E-13</v>
      </c>
      <c r="AC121" s="22">
        <f t="shared" si="57"/>
        <v>16.098487019321087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1.1368683772161603E-13</v>
      </c>
      <c r="AJ121" s="13">
        <f>AI121*VLOOKUP('Données projet'!$B$10,Paramètres!$A$1:$I$89,3,0)*VLOOKUP('Données projet'!$B$10,Paramètres!$A$1:$I$89,5,0)</f>
        <v>5.8171281125396493E-14</v>
      </c>
      <c r="AK121" s="13">
        <f t="shared" si="89"/>
        <v>9.3078335657893568E-13</v>
      </c>
      <c r="AL121" s="20">
        <f t="shared" si="58"/>
        <v>1.7224293273350452E-12</v>
      </c>
      <c r="AM121" s="59">
        <f t="shared" si="59"/>
        <v>293.33333333333502</v>
      </c>
      <c r="AN121" s="59">
        <f ca="1">AVERAGE(OFFSET($AM$3,0,0,'Données projet'!$E$10+1,1))-AVERAGE(OFFSET($H$3,0,0,'Données projet'!$E$10+1,1))</f>
        <v>131.37595978892654</v>
      </c>
      <c r="AO121" s="59">
        <f t="shared" si="90"/>
        <v>365.64697698878865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14.897338512566865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1.6790341761642314E-13</v>
      </c>
      <c r="AX121" s="21">
        <f t="shared" si="60"/>
        <v>14.897338512567034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6">
        <f t="shared" si="56"/>
        <v>490.32431904927057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5.6843418860808015E-14</v>
      </c>
      <c r="O122" s="13">
        <f>N122*VLOOKUP('Données projet'!$B$9,Paramètres!$A$1:$I$89,3,0)*VLOOKUP('Données projet'!$B$9,Paramètres!$A$1:$I$89,5,0)</f>
        <v>2.8908289095852525E-14</v>
      </c>
      <c r="P122" s="13">
        <f t="shared" si="87"/>
        <v>5.0177780569126974E-13</v>
      </c>
      <c r="Q122" s="20">
        <f t="shared" si="107"/>
        <v>9.2427828175423786E-13</v>
      </c>
      <c r="R122" s="59">
        <f t="shared" si="55"/>
        <v>293.33333333333422</v>
      </c>
      <c r="S122" s="59">
        <f ca="1">AVERAGE(OFFSET($R$3,0,0,'Données projet'!$E$9+1,1))-AVERAGE(OFFSET($H$3,0,0,'Données projet'!$E$9+1,1))</f>
        <v>141.98581704643658</v>
      </c>
      <c r="T122" s="59">
        <f t="shared" si="88"/>
        <v>396.03373990407204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15.782805507979548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1.2829830349857676E-13</v>
      </c>
      <c r="AC122" s="22">
        <f t="shared" si="57"/>
        <v>15.782805507979676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1.1368683772161603E-13</v>
      </c>
      <c r="AJ122" s="13">
        <f>AI122*VLOOKUP('Données projet'!$B$10,Paramètres!$A$1:$I$89,3,0)*VLOOKUP('Données projet'!$B$10,Paramètres!$A$1:$I$89,5,0)</f>
        <v>5.8171281125396493E-14</v>
      </c>
      <c r="AK122" s="13">
        <f t="shared" si="89"/>
        <v>9.3078335657893568E-13</v>
      </c>
      <c r="AL122" s="20">
        <f t="shared" si="58"/>
        <v>1.7224293273350452E-12</v>
      </c>
      <c r="AM122" s="59">
        <f t="shared" si="59"/>
        <v>293.33333333333502</v>
      </c>
      <c r="AN122" s="59">
        <f ca="1">AVERAGE(OFFSET($AM$3,0,0,'Données projet'!$E$10+1,1))-AVERAGE(OFFSET($H$3,0,0,'Données projet'!$E$10+1,1))</f>
        <v>131.37595978892654</v>
      </c>
      <c r="AO122" s="59">
        <f t="shared" si="90"/>
        <v>365.64697698878865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14.605210790814706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1.1872564518096962E-13</v>
      </c>
      <c r="AX122" s="21">
        <f t="shared" si="60"/>
        <v>14.605210790814825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6">
        <f t="shared" si="56"/>
        <v>492.23936501688451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5.6843418860808015E-14</v>
      </c>
      <c r="O123" s="13">
        <f>N123*VLOOKUP('Données projet'!$B$9,Paramètres!$A$1:$I$89,3,0)*VLOOKUP('Données projet'!$B$9,Paramètres!$A$1:$I$89,5,0)</f>
        <v>2.8908289095852525E-14</v>
      </c>
      <c r="P123" s="13">
        <f t="shared" si="87"/>
        <v>5.0177780569126974E-13</v>
      </c>
      <c r="Q123" s="20">
        <f t="shared" si="107"/>
        <v>9.2427828175423786E-13</v>
      </c>
      <c r="R123" s="59">
        <f t="shared" si="55"/>
        <v>293.33333333333422</v>
      </c>
      <c r="S123" s="59">
        <f ca="1">AVERAGE(OFFSET($R$3,0,0,'Données projet'!$E$9+1,1))-AVERAGE(OFFSET($H$3,0,0,'Données projet'!$E$9+1,1))</f>
        <v>141.98581704643658</v>
      </c>
      <c r="T123" s="59">
        <f t="shared" si="88"/>
        <v>396.03373990407204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15.473314318528885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9.0720600418573379E-14</v>
      </c>
      <c r="AC123" s="22">
        <f t="shared" si="57"/>
        <v>15.473314318528976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1.1368683772161603E-13</v>
      </c>
      <c r="AJ123" s="13">
        <f>AI123*VLOOKUP('Données projet'!$B$10,Paramètres!$A$1:$I$89,3,0)*VLOOKUP('Données projet'!$B$10,Paramètres!$A$1:$I$89,5,0)</f>
        <v>5.8171281125396493E-14</v>
      </c>
      <c r="AK123" s="13">
        <f t="shared" si="89"/>
        <v>9.3078335657893568E-13</v>
      </c>
      <c r="AL123" s="20">
        <f t="shared" si="58"/>
        <v>1.7224293273350452E-12</v>
      </c>
      <c r="AM123" s="59">
        <f t="shared" si="59"/>
        <v>293.33333333333502</v>
      </c>
      <c r="AN123" s="59">
        <f ca="1">AVERAGE(OFFSET($AM$3,0,0,'Données projet'!$E$10+1,1))-AVERAGE(OFFSET($H$3,0,0,'Données projet'!$E$10+1,1))</f>
        <v>131.37595978892654</v>
      </c>
      <c r="AO123" s="59">
        <f t="shared" si="90"/>
        <v>365.64697698878865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14.318811515505791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8.3951708808211569E-14</v>
      </c>
      <c r="AX123" s="21">
        <f t="shared" si="60"/>
        <v>14.318811515505875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6">
        <f t="shared" si="56"/>
        <v>494.15405578715797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5.6843418860808015E-14</v>
      </c>
      <c r="O124" s="13">
        <f>N124*VLOOKUP('Données projet'!$B$9,Paramètres!$A$1:$I$89,3,0)*VLOOKUP('Données projet'!$B$9,Paramètres!$A$1:$I$89,5,0)</f>
        <v>2.8908289095852525E-14</v>
      </c>
      <c r="P124" s="13">
        <f t="shared" si="87"/>
        <v>5.0177780569126974E-13</v>
      </c>
      <c r="Q124" s="20">
        <f t="shared" si="107"/>
        <v>9.2427828175423786E-13</v>
      </c>
      <c r="R124" s="59">
        <f t="shared" si="55"/>
        <v>293.33333333333422</v>
      </c>
      <c r="S124" s="59">
        <f ca="1">AVERAGE(OFFSET($R$3,0,0,'Données projet'!$E$9+1,1))-AVERAGE(OFFSET($H$3,0,0,'Données projet'!$E$9+1,1))</f>
        <v>141.98581704643658</v>
      </c>
      <c r="T124" s="59">
        <f t="shared" si="88"/>
        <v>396.03373990407204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15.169892062532364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6.4149151749288378E-14</v>
      </c>
      <c r="AC124" s="22">
        <f t="shared" si="57"/>
        <v>15.169892062532428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1.1368683772161603E-13</v>
      </c>
      <c r="AJ124" s="13">
        <f>AI124*VLOOKUP('Données projet'!$B$10,Paramètres!$A$1:$I$89,3,0)*VLOOKUP('Données projet'!$B$10,Paramètres!$A$1:$I$89,5,0)</f>
        <v>5.8171281125396493E-14</v>
      </c>
      <c r="AK124" s="13">
        <f t="shared" si="89"/>
        <v>9.3078335657893568E-13</v>
      </c>
      <c r="AL124" s="20">
        <f t="shared" si="58"/>
        <v>1.7224293273350452E-12</v>
      </c>
      <c r="AM124" s="59">
        <f t="shared" si="59"/>
        <v>293.33333333333502</v>
      </c>
      <c r="AN124" s="59">
        <f ca="1">AVERAGE(OFFSET($AM$3,0,0,'Données projet'!$E$10+1,1))-AVERAGE(OFFSET($H$3,0,0,'Données projet'!$E$10+1,1))</f>
        <v>131.37595978892654</v>
      </c>
      <c r="AO124" s="59">
        <f t="shared" si="90"/>
        <v>365.64697698878865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14.038028355299375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5.9362822590484812E-14</v>
      </c>
      <c r="AX124" s="21">
        <f t="shared" si="60"/>
        <v>14.038028355299433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6">
        <f t="shared" si="56"/>
        <v>496.06839463579934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5.6843418860808015E-14</v>
      </c>
      <c r="O125" s="13">
        <f>N125*VLOOKUP('Données projet'!$B$9,Paramètres!$A$1:$I$89,3,0)*VLOOKUP('Données projet'!$B$9,Paramètres!$A$1:$I$89,5,0)</f>
        <v>2.8908289095852525E-14</v>
      </c>
      <c r="P125" s="13">
        <f t="shared" si="87"/>
        <v>5.0177780569126974E-13</v>
      </c>
      <c r="Q125" s="20">
        <f t="shared" si="107"/>
        <v>9.2427828175423786E-13</v>
      </c>
      <c r="R125" s="59">
        <f t="shared" si="55"/>
        <v>293.33333333333422</v>
      </c>
      <c r="S125" s="59">
        <f ca="1">AVERAGE(OFFSET($R$3,0,0,'Données projet'!$E$9+1,1))-AVERAGE(OFFSET($H$3,0,0,'Données projet'!$E$9+1,1))</f>
        <v>141.98581704643658</v>
      </c>
      <c r="T125" s="59">
        <f t="shared" si="88"/>
        <v>396.03373990407204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14.872419731906632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4.536030020928669E-14</v>
      </c>
      <c r="AC125" s="22">
        <f t="shared" si="57"/>
        <v>14.872419731906678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1.1368683772161603E-13</v>
      </c>
      <c r="AJ125" s="13">
        <f>AI125*VLOOKUP('Données projet'!$B$10,Paramètres!$A$1:$I$89,3,0)*VLOOKUP('Données projet'!$B$10,Paramètres!$A$1:$I$89,5,0)</f>
        <v>5.8171281125396493E-14</v>
      </c>
      <c r="AK125" s="13">
        <f t="shared" si="89"/>
        <v>9.3078335657893568E-13</v>
      </c>
      <c r="AL125" s="20">
        <f t="shared" si="58"/>
        <v>1.7224293273350452E-12</v>
      </c>
      <c r="AM125" s="59">
        <f t="shared" si="59"/>
        <v>293.33333333333502</v>
      </c>
      <c r="AN125" s="59">
        <f ca="1">AVERAGE(OFFSET($AM$3,0,0,'Données projet'!$E$10+1,1))-AVERAGE(OFFSET($H$3,0,0,'Données projet'!$E$10+1,1))</f>
        <v>131.37595978892654</v>
      </c>
      <c r="AO125" s="59">
        <f t="shared" si="90"/>
        <v>365.64697698878865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13.762751181603788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4.1975854404105784E-14</v>
      </c>
      <c r="AX125" s="21">
        <f t="shared" si="60"/>
        <v>13.76275118160383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6">
        <f t="shared" si="56"/>
        <v>497.98238478171629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5.6843418860808015E-14</v>
      </c>
      <c r="O126" s="13">
        <f>N126*VLOOKUP('Données projet'!$B$9,Paramètres!$A$1:$I$89,3,0)*VLOOKUP('Données projet'!$B$9,Paramètres!$A$1:$I$89,5,0)</f>
        <v>2.8908289095852525E-14</v>
      </c>
      <c r="P126" s="13">
        <f t="shared" si="87"/>
        <v>5.0177780569126974E-13</v>
      </c>
      <c r="Q126" s="20">
        <f t="shared" si="107"/>
        <v>9.2427828175423786E-13</v>
      </c>
      <c r="R126" s="59">
        <f t="shared" si="55"/>
        <v>293.33333333333422</v>
      </c>
      <c r="S126" s="59">
        <f ca="1">AVERAGE(OFFSET($R$3,0,0,'Données projet'!$E$9+1,1))-AVERAGE(OFFSET($H$3,0,0,'Données projet'!$E$9+1,1))</f>
        <v>141.98581704643658</v>
      </c>
      <c r="T126" s="59">
        <f t="shared" si="88"/>
        <v>396.03373990407204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14.580780652244265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3.2074575874644189E-14</v>
      </c>
      <c r="AC126" s="22">
        <f t="shared" si="57"/>
        <v>14.580780652244297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1.1368683772161603E-13</v>
      </c>
      <c r="AJ126" s="13">
        <f>AI126*VLOOKUP('Données projet'!$B$10,Paramètres!$A$1:$I$89,3,0)*VLOOKUP('Données projet'!$B$10,Paramètres!$A$1:$I$89,5,0)</f>
        <v>5.8171281125396493E-14</v>
      </c>
      <c r="AK126" s="13">
        <f t="shared" si="89"/>
        <v>9.3078335657893568E-13</v>
      </c>
      <c r="AL126" s="20">
        <f t="shared" si="58"/>
        <v>1.7224293273350452E-12</v>
      </c>
      <c r="AM126" s="59">
        <f t="shared" si="59"/>
        <v>293.33333333333502</v>
      </c>
      <c r="AN126" s="59">
        <f ca="1">AVERAGE(OFFSET($AM$3,0,0,'Données projet'!$E$10+1,1))-AVERAGE(OFFSET($H$3,0,0,'Données projet'!$E$10+1,1))</f>
        <v>131.37595978892654</v>
      </c>
      <c r="AO126" s="59">
        <f t="shared" si="90"/>
        <v>365.64697698878865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13.492872025381875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2.9681411295242406E-14</v>
      </c>
      <c r="AX126" s="21">
        <f t="shared" si="60"/>
        <v>13.492872025381905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6">
        <f t="shared" si="56"/>
        <v>499.89602938845536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5.6843418860808015E-14</v>
      </c>
      <c r="O127" s="13">
        <f>N127*VLOOKUP('Données projet'!$B$9,Paramètres!$A$1:$I$89,3,0)*VLOOKUP('Données projet'!$B$9,Paramètres!$A$1:$I$89,5,0)</f>
        <v>2.8908289095852525E-14</v>
      </c>
      <c r="P127" s="13">
        <f t="shared" si="87"/>
        <v>5.0177780569126974E-13</v>
      </c>
      <c r="Q127" s="20">
        <f t="shared" si="107"/>
        <v>9.2427828175423786E-13</v>
      </c>
      <c r="R127" s="59">
        <f t="shared" si="55"/>
        <v>293.33333333333422</v>
      </c>
      <c r="S127" s="59">
        <f ca="1">AVERAGE(OFFSET($R$3,0,0,'Données projet'!$E$9+1,1))-AVERAGE(OFFSET($H$3,0,0,'Données projet'!$E$9+1,1))</f>
        <v>141.98581704643658</v>
      </c>
      <c r="T127" s="59">
        <f t="shared" si="88"/>
        <v>396.03373990407204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14.294860437051803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2.2680150104643345E-14</v>
      </c>
      <c r="AC127" s="22">
        <f t="shared" si="57"/>
        <v>14.294860437051826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1.1368683772161603E-13</v>
      </c>
      <c r="AJ127" s="13">
        <f>AI127*VLOOKUP('Données projet'!$B$10,Paramètres!$A$1:$I$89,3,0)*VLOOKUP('Données projet'!$B$10,Paramètres!$A$1:$I$89,5,0)</f>
        <v>5.8171281125396493E-14</v>
      </c>
      <c r="AK127" s="13">
        <f t="shared" si="89"/>
        <v>9.3078335657893568E-13</v>
      </c>
      <c r="AL127" s="20">
        <f t="shared" si="58"/>
        <v>1.7224293273350452E-12</v>
      </c>
      <c r="AM127" s="59">
        <f t="shared" si="59"/>
        <v>293.33333333333502</v>
      </c>
      <c r="AN127" s="59">
        <f ca="1">AVERAGE(OFFSET($AM$3,0,0,'Données projet'!$E$10+1,1))-AVERAGE(OFFSET($H$3,0,0,'Données projet'!$E$10+1,1))</f>
        <v>131.37595978892654</v>
      </c>
      <c r="AO127" s="59">
        <f t="shared" si="90"/>
        <v>365.64697698878865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13.228285034803442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2.0987927202052892E-14</v>
      </c>
      <c r="AX127" s="21">
        <f t="shared" si="60"/>
        <v>13.228285034803463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6">
        <f t="shared" si="56"/>
        <v>501.80933156559138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5.6843418860808015E-14</v>
      </c>
      <c r="O128" s="13">
        <f>N128*VLOOKUP('Données projet'!$B$9,Paramètres!$A$1:$I$89,3,0)*VLOOKUP('Données projet'!$B$9,Paramètres!$A$1:$I$89,5,0)</f>
        <v>2.8908289095852525E-14</v>
      </c>
      <c r="P128" s="13">
        <f t="shared" si="87"/>
        <v>5.0177780569126974E-13</v>
      </c>
      <c r="Q128" s="20">
        <f t="shared" si="107"/>
        <v>9.2427828175423786E-13</v>
      </c>
      <c r="R128" s="59">
        <f t="shared" si="55"/>
        <v>293.33333333333422</v>
      </c>
      <c r="S128" s="59">
        <f ca="1">AVERAGE(OFFSET($R$3,0,0,'Données projet'!$E$9+1,1))-AVERAGE(OFFSET($H$3,0,0,'Données projet'!$E$9+1,1))</f>
        <v>141.98581704643658</v>
      </c>
      <c r="T128" s="59">
        <f t="shared" si="88"/>
        <v>396.03373990407204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14.014546942885154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1.6037287937322094E-14</v>
      </c>
      <c r="AC128" s="22">
        <f t="shared" si="57"/>
        <v>14.01454694288517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1.1368683772161603E-13</v>
      </c>
      <c r="AJ128" s="13">
        <f>AI128*VLOOKUP('Données projet'!$B$10,Paramètres!$A$1:$I$89,3,0)*VLOOKUP('Données projet'!$B$10,Paramètres!$A$1:$I$89,5,0)</f>
        <v>5.8171281125396493E-14</v>
      </c>
      <c r="AK128" s="13">
        <f t="shared" si="89"/>
        <v>9.3078335657893568E-13</v>
      </c>
      <c r="AL128" s="20">
        <f t="shared" si="58"/>
        <v>1.7224293273350452E-12</v>
      </c>
      <c r="AM128" s="59">
        <f t="shared" si="59"/>
        <v>293.33333333333502</v>
      </c>
      <c r="AN128" s="59">
        <f ca="1">AVERAGE(OFFSET($AM$3,0,0,'Données projet'!$E$10+1,1))-AVERAGE(OFFSET($H$3,0,0,'Données projet'!$E$10+1,1))</f>
        <v>131.37595978892654</v>
      </c>
      <c r="AO128" s="59">
        <f t="shared" si="90"/>
        <v>365.64697698878865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12.968886433728123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1.4840705647621203E-14</v>
      </c>
      <c r="AX128" s="21">
        <f t="shared" si="60"/>
        <v>12.968886433728137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6">
        <f t="shared" si="56"/>
        <v>503.72229437007394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5.6843418860808015E-14</v>
      </c>
      <c r="O129" s="13">
        <f>N129*VLOOKUP('Données projet'!$B$9,Paramètres!$A$1:$I$89,3,0)*VLOOKUP('Données projet'!$B$9,Paramètres!$A$1:$I$89,5,0)</f>
        <v>2.8908289095852525E-14</v>
      </c>
      <c r="P129" s="13">
        <f t="shared" si="87"/>
        <v>5.0177780569126974E-13</v>
      </c>
      <c r="Q129" s="20">
        <f t="shared" si="107"/>
        <v>9.2427828175423786E-13</v>
      </c>
      <c r="R129" s="59">
        <f t="shared" si="55"/>
        <v>293.33333333333422</v>
      </c>
      <c r="S129" s="59">
        <f ca="1">AVERAGE(OFFSET($R$3,0,0,'Données projet'!$E$9+1,1))-AVERAGE(OFFSET($H$3,0,0,'Données projet'!$E$9+1,1))</f>
        <v>141.98581704643658</v>
      </c>
      <c r="T129" s="59">
        <f t="shared" si="88"/>
        <v>396.03373990407204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13.739730225364763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1.1340075052321672E-14</v>
      </c>
      <c r="AC129" s="22">
        <f t="shared" si="57"/>
        <v>13.739730225364774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1.1368683772161603E-13</v>
      </c>
      <c r="AJ129" s="13">
        <f>AI129*VLOOKUP('Données projet'!$B$10,Paramètres!$A$1:$I$89,3,0)*VLOOKUP('Données projet'!$B$10,Paramètres!$A$1:$I$89,5,0)</f>
        <v>5.8171281125396493E-14</v>
      </c>
      <c r="AK129" s="13">
        <f t="shared" si="89"/>
        <v>9.3078335657893568E-13</v>
      </c>
      <c r="AL129" s="20">
        <f t="shared" si="58"/>
        <v>1.7224293273350452E-12</v>
      </c>
      <c r="AM129" s="59">
        <f t="shared" si="59"/>
        <v>293.33333333333502</v>
      </c>
      <c r="AN129" s="59">
        <f ca="1">AVERAGE(OFFSET($AM$3,0,0,'Données projet'!$E$10+1,1))-AVERAGE(OFFSET($H$3,0,0,'Données projet'!$E$10+1,1))</f>
        <v>131.37595978892654</v>
      </c>
      <c r="AO129" s="59">
        <f t="shared" si="90"/>
        <v>365.64697698878865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12.714574481002368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1.0493963601026446E-14</v>
      </c>
      <c r="AX129" s="21">
        <f t="shared" si="60"/>
        <v>12.714574481002378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6">
        <f t="shared" si="56"/>
        <v>505.63492080752712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5.6843418860808015E-14</v>
      </c>
      <c r="O130" s="13">
        <f>N130*VLOOKUP('Données projet'!$B$9,Paramètres!$A$1:$I$89,3,0)*VLOOKUP('Données projet'!$B$9,Paramètres!$A$1:$I$89,5,0)</f>
        <v>2.8908289095852525E-14</v>
      </c>
      <c r="P130" s="13">
        <f t="shared" si="87"/>
        <v>5.0177780569126974E-13</v>
      </c>
      <c r="Q130" s="20">
        <f t="shared" si="107"/>
        <v>9.2427828175423786E-13</v>
      </c>
      <c r="R130" s="59">
        <f t="shared" si="55"/>
        <v>293.33333333333422</v>
      </c>
      <c r="S130" s="59">
        <f ca="1">AVERAGE(OFFSET($R$3,0,0,'Données projet'!$E$9+1,1))-AVERAGE(OFFSET($H$3,0,0,'Données projet'!$E$9+1,1))</f>
        <v>141.98581704643658</v>
      </c>
      <c r="T130" s="59">
        <f t="shared" si="88"/>
        <v>396.03373990407204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13.470302496053302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8.0186439686610472E-15</v>
      </c>
      <c r="AC130" s="22">
        <f t="shared" si="57"/>
        <v>13.470302496053311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1.1368683772161603E-13</v>
      </c>
      <c r="AJ130" s="13">
        <f>AI130*VLOOKUP('Données projet'!$B$10,Paramètres!$A$1:$I$89,3,0)*VLOOKUP('Données projet'!$B$10,Paramètres!$A$1:$I$89,5,0)</f>
        <v>5.8171281125396493E-14</v>
      </c>
      <c r="AK130" s="13">
        <f t="shared" si="89"/>
        <v>9.3078335657893568E-13</v>
      </c>
      <c r="AL130" s="20">
        <f t="shared" si="58"/>
        <v>1.7224293273350452E-12</v>
      </c>
      <c r="AM130" s="59">
        <f t="shared" si="59"/>
        <v>293.33333333333502</v>
      </c>
      <c r="AN130" s="59">
        <f ca="1">AVERAGE(OFFSET($AM$3,0,0,'Données projet'!$E$10+1,1))-AVERAGE(OFFSET($H$3,0,0,'Données projet'!$E$10+1,1))</f>
        <v>131.37595978892654</v>
      </c>
      <c r="AO130" s="59">
        <f t="shared" si="90"/>
        <v>365.64697698878865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12.465249430554589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7.4203528238106015E-15</v>
      </c>
      <c r="AX130" s="21">
        <f t="shared" si="60"/>
        <v>12.465249430554596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6">
        <f t="shared" si="56"/>
        <v>507.5472138335092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5.6843418860808015E-14</v>
      </c>
      <c r="O131" s="13">
        <f>N131*VLOOKUP('Données projet'!$B$9,Paramètres!$A$1:$I$89,3,0)*VLOOKUP('Données projet'!$B$9,Paramètres!$A$1:$I$89,5,0)</f>
        <v>2.8908289095852525E-14</v>
      </c>
      <c r="P131" s="13">
        <f t="shared" si="87"/>
        <v>5.0177780569126974E-13</v>
      </c>
      <c r="Q131" s="20">
        <f t="shared" ref="Q131:Q153" si="108">(O131+P131)*0.475*44/12</f>
        <v>9.2427828175423786E-13</v>
      </c>
      <c r="R131" s="59">
        <f t="shared" ref="R131:R194" si="109">Q131+(I131+J131)*44/12</f>
        <v>293.33333333333422</v>
      </c>
      <c r="S131" s="59">
        <f ca="1">AVERAGE(OFFSET($R$3,0,0,'Données projet'!$E$9+1,1))-AVERAGE(OFFSET($H$3,0,0,'Données projet'!$E$9+1,1))</f>
        <v>141.98581704643658</v>
      </c>
      <c r="T131" s="59">
        <f t="shared" si="88"/>
        <v>396.03373990407204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13.20615808017895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5.6700375261608362E-15</v>
      </c>
      <c r="AC131" s="22">
        <f t="shared" si="57"/>
        <v>13.206158080178955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1.1368683772161603E-13</v>
      </c>
      <c r="AJ131" s="13">
        <f>AI131*VLOOKUP('Données projet'!$B$10,Paramètres!$A$1:$I$89,3,0)*VLOOKUP('Données projet'!$B$10,Paramètres!$A$1:$I$89,5,0)</f>
        <v>5.8171281125396493E-14</v>
      </c>
      <c r="AK131" s="13">
        <f t="shared" si="89"/>
        <v>9.3078335657893568E-13</v>
      </c>
      <c r="AL131" s="20">
        <f t="shared" si="58"/>
        <v>1.7224293273350452E-12</v>
      </c>
      <c r="AM131" s="59">
        <f t="shared" si="59"/>
        <v>293.33333333333502</v>
      </c>
      <c r="AN131" s="59">
        <f ca="1">AVERAGE(OFFSET($AM$3,0,0,'Données projet'!$E$10+1,1))-AVERAGE(OFFSET($H$3,0,0,'Données projet'!$E$10+1,1))</f>
        <v>131.37595978892654</v>
      </c>
      <c r="AO131" s="59">
        <f t="shared" si="90"/>
        <v>365.64697698878865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12.220813492272827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5.246981800513223E-15</v>
      </c>
      <c r="AX131" s="21">
        <f t="shared" si="60"/>
        <v>12.220813492272832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6">
        <f t="shared" ref="H132:H195" si="110">(B132+E132+F132)*44/12+(C132+D132)*0.475*44/12</f>
        <v>509.45917635473086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5.6843418860808015E-14</v>
      </c>
      <c r="O132" s="13">
        <f>N132*VLOOKUP('Données projet'!$B$9,Paramètres!$A$1:$I$89,3,0)*VLOOKUP('Données projet'!$B$9,Paramètres!$A$1:$I$89,5,0)</f>
        <v>2.8908289095852525E-14</v>
      </c>
      <c r="P132" s="13">
        <f t="shared" si="87"/>
        <v>5.0177780569126974E-13</v>
      </c>
      <c r="Q132" s="20">
        <f t="shared" si="108"/>
        <v>9.2427828175423786E-13</v>
      </c>
      <c r="R132" s="59">
        <f t="shared" si="109"/>
        <v>293.33333333333422</v>
      </c>
      <c r="S132" s="59">
        <f ca="1">AVERAGE(OFFSET($R$3,0,0,'Données projet'!$E$9+1,1))-AVERAGE(OFFSET($H$3,0,0,'Données projet'!$E$9+1,1))</f>
        <v>141.98581704643658</v>
      </c>
      <c r="T132" s="59">
        <f t="shared" si="88"/>
        <v>396.03373990407204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12.947193375187709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4.0093219843305236E-15</v>
      </c>
      <c r="AC132" s="22">
        <f t="shared" ref="AC132:AC153" si="111">SUM(Z132:AB132)</f>
        <v>12.947193375187712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1.1368683772161603E-13</v>
      </c>
      <c r="AJ132" s="13">
        <f>AI132*VLOOKUP('Données projet'!$B$10,Paramètres!$A$1:$I$89,3,0)*VLOOKUP('Données projet'!$B$10,Paramètres!$A$1:$I$89,5,0)</f>
        <v>5.8171281125396493E-14</v>
      </c>
      <c r="AK132" s="13">
        <f t="shared" si="89"/>
        <v>9.3078335657893568E-13</v>
      </c>
      <c r="AL132" s="20">
        <f t="shared" ref="AL132:AL153" si="112">(AJ132+AK132)*0.475*44/12</f>
        <v>1.7224293273350452E-12</v>
      </c>
      <c r="AM132" s="59">
        <f t="shared" ref="AM132:AM195" si="113">AL132+(AD132+AE132)*44/12</f>
        <v>293.33333333333502</v>
      </c>
      <c r="AN132" s="59">
        <f ca="1">AVERAGE(OFFSET($AM$3,0,0,'Données projet'!$E$10+1,1))-AVERAGE(OFFSET($H$3,0,0,'Données projet'!$E$10+1,1))</f>
        <v>131.37595978892654</v>
      </c>
      <c r="AO132" s="59">
        <f t="shared" si="90"/>
        <v>365.64697698878865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11.98117079364957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3.7101764119053008E-15</v>
      </c>
      <c r="AX132" s="21">
        <f t="shared" ref="AX132:AX153" si="114">SUM(AU132:AW132)</f>
        <v>11.981170793649573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6">
        <f t="shared" si="110"/>
        <v>511.37081123023484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5.6843418860808015E-14</v>
      </c>
      <c r="O133" s="13">
        <f>N133*VLOOKUP('Données projet'!$B$9,Paramètres!$A$1:$I$89,3,0)*VLOOKUP('Données projet'!$B$9,Paramètres!$A$1:$I$89,5,0)</f>
        <v>2.8908289095852525E-14</v>
      </c>
      <c r="P133" s="13">
        <f t="shared" ref="P133:P196" si="141">EXP(-1.0587+0.8836*LN(O133)+0.284)</f>
        <v>5.0177780569126974E-13</v>
      </c>
      <c r="Q133" s="20">
        <f t="shared" si="108"/>
        <v>9.2427828175423786E-13</v>
      </c>
      <c r="R133" s="59">
        <f t="shared" si="109"/>
        <v>293.33333333333422</v>
      </c>
      <c r="S133" s="59">
        <f ca="1">AVERAGE(OFFSET($R$3,0,0,'Données projet'!$E$9+1,1))-AVERAGE(OFFSET($H$3,0,0,'Données projet'!$E$9+1,1))</f>
        <v>141.98581704643658</v>
      </c>
      <c r="T133" s="59">
        <f t="shared" ref="T133:T196" si="142">$T$3</f>
        <v>396.03373990407204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12.693306810108473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2.8350187630804181E-15</v>
      </c>
      <c r="AC133" s="22">
        <f t="shared" si="111"/>
        <v>12.693306810108476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1.1368683772161603E-13</v>
      </c>
      <c r="AJ133" s="13">
        <f>AI133*VLOOKUP('Données projet'!$B$10,Paramètres!$A$1:$I$89,3,0)*VLOOKUP('Données projet'!$B$10,Paramètres!$A$1:$I$89,5,0)</f>
        <v>5.8171281125396493E-14</v>
      </c>
      <c r="AK133" s="13">
        <f t="shared" ref="AK133:AK153" si="143">EXP(-1.0587+0.8836*LN(AJ133)+0.284)</f>
        <v>9.3078335657893568E-13</v>
      </c>
      <c r="AL133" s="20">
        <f t="shared" si="112"/>
        <v>1.7224293273350452E-12</v>
      </c>
      <c r="AM133" s="59">
        <f t="shared" si="113"/>
        <v>293.33333333333502</v>
      </c>
      <c r="AN133" s="59">
        <f ca="1">AVERAGE(OFFSET($AM$3,0,0,'Données projet'!$E$10+1,1))-AVERAGE(OFFSET($H$3,0,0,'Données projet'!$E$10+1,1))</f>
        <v>131.37595978892654</v>
      </c>
      <c r="AO133" s="59">
        <f t="shared" ref="AO133:AO196" si="144">$AO$3</f>
        <v>365.64697698878865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11.746227342178701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2.6234909002566115E-15</v>
      </c>
      <c r="AX133" s="21">
        <f t="shared" si="114"/>
        <v>11.746227342178702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6">
        <f t="shared" si="110"/>
        <v>513.28212127253823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5.6843418860808015E-14</v>
      </c>
      <c r="O134" s="13">
        <f>N134*VLOOKUP('Données projet'!$B$9,Paramètres!$A$1:$I$89,3,0)*VLOOKUP('Données projet'!$B$9,Paramètres!$A$1:$I$89,5,0)</f>
        <v>2.8908289095852525E-14</v>
      </c>
      <c r="P134" s="13">
        <f t="shared" si="141"/>
        <v>5.0177780569126974E-13</v>
      </c>
      <c r="Q134" s="20">
        <f t="shared" si="108"/>
        <v>9.2427828175423786E-13</v>
      </c>
      <c r="R134" s="59">
        <f t="shared" si="109"/>
        <v>293.33333333333422</v>
      </c>
      <c r="S134" s="59">
        <f ca="1">AVERAGE(OFFSET($R$3,0,0,'Données projet'!$E$9+1,1))-AVERAGE(OFFSET($H$3,0,0,'Données projet'!$E$9+1,1))</f>
        <v>141.98581704643658</v>
      </c>
      <c r="T134" s="59">
        <f t="shared" si="142"/>
        <v>396.03373990407204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12.444398805714926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2.0046609921652618E-15</v>
      </c>
      <c r="AC134" s="22">
        <f t="shared" si="111"/>
        <v>12.444398805714927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1.1368683772161603E-13</v>
      </c>
      <c r="AJ134" s="13">
        <f>AI134*VLOOKUP('Données projet'!$B$10,Paramètres!$A$1:$I$89,3,0)*VLOOKUP('Données projet'!$B$10,Paramètres!$A$1:$I$89,5,0)</f>
        <v>5.8171281125396493E-14</v>
      </c>
      <c r="AK134" s="13">
        <f t="shared" si="143"/>
        <v>9.3078335657893568E-13</v>
      </c>
      <c r="AL134" s="20">
        <f t="shared" si="112"/>
        <v>1.7224293273350452E-12</v>
      </c>
      <c r="AM134" s="59">
        <f t="shared" si="113"/>
        <v>293.33333333333502</v>
      </c>
      <c r="AN134" s="59">
        <f ca="1">AVERAGE(OFFSET($AM$3,0,0,'Données projet'!$E$10+1,1))-AVERAGE(OFFSET($H$3,0,0,'Données projet'!$E$10+1,1))</f>
        <v>131.37595978892654</v>
      </c>
      <c r="AO134" s="59">
        <f t="shared" si="144"/>
        <v>365.64697698878865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11.51589098848982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1.8550882059526504E-15</v>
      </c>
      <c r="AX134" s="21">
        <f t="shared" si="114"/>
        <v>11.515890988489822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6">
        <f t="shared" si="110"/>
        <v>515.19310924873832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5.6843418860808015E-14</v>
      </c>
      <c r="O135" s="13">
        <f>N135*VLOOKUP('Données projet'!$B$9,Paramètres!$A$1:$I$89,3,0)*VLOOKUP('Données projet'!$B$9,Paramètres!$A$1:$I$89,5,0)</f>
        <v>2.8908289095852525E-14</v>
      </c>
      <c r="P135" s="13">
        <f t="shared" si="141"/>
        <v>5.0177780569126974E-13</v>
      </c>
      <c r="Q135" s="20">
        <f t="shared" si="108"/>
        <v>9.2427828175423786E-13</v>
      </c>
      <c r="R135" s="59">
        <f t="shared" si="109"/>
        <v>293.33333333333422</v>
      </c>
      <c r="S135" s="59">
        <f ca="1">AVERAGE(OFFSET($R$3,0,0,'Données projet'!$E$9+1,1))-AVERAGE(OFFSET($H$3,0,0,'Données projet'!$E$9+1,1))</f>
        <v>141.98581704643658</v>
      </c>
      <c r="T135" s="59">
        <f t="shared" si="142"/>
        <v>396.03373990407204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12.200371735468645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1.4175093815402091E-15</v>
      </c>
      <c r="AC135" s="22">
        <f t="shared" si="111"/>
        <v>12.200371735468647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1.1368683772161603E-13</v>
      </c>
      <c r="AJ135" s="13">
        <f>AI135*VLOOKUP('Données projet'!$B$10,Paramètres!$A$1:$I$89,3,0)*VLOOKUP('Données projet'!$B$10,Paramètres!$A$1:$I$89,5,0)</f>
        <v>5.8171281125396493E-14</v>
      </c>
      <c r="AK135" s="13">
        <f t="shared" si="143"/>
        <v>9.3078335657893568E-13</v>
      </c>
      <c r="AL135" s="20">
        <f t="shared" si="112"/>
        <v>1.7224293273350452E-12</v>
      </c>
      <c r="AM135" s="59">
        <f t="shared" si="113"/>
        <v>293.33333333333502</v>
      </c>
      <c r="AN135" s="59">
        <f ca="1">AVERAGE(OFFSET($AM$3,0,0,'Données projet'!$E$10+1,1))-AVERAGE(OFFSET($H$3,0,0,'Données projet'!$E$10+1,1))</f>
        <v>131.37595978892654</v>
      </c>
      <c r="AO135" s="59">
        <f t="shared" si="144"/>
        <v>365.64697698878865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11.290071390205476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1.3117454501283058E-15</v>
      </c>
      <c r="AX135" s="21">
        <f t="shared" si="114"/>
        <v>11.290071390205478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6">
        <f t="shared" si="110"/>
        <v>517.10377788158553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5.6843418860808015E-14</v>
      </c>
      <c r="O136" s="13">
        <f>N136*VLOOKUP('Données projet'!$B$9,Paramètres!$A$1:$I$89,3,0)*VLOOKUP('Données projet'!$B$9,Paramètres!$A$1:$I$89,5,0)</f>
        <v>2.8908289095852525E-14</v>
      </c>
      <c r="P136" s="13">
        <f t="shared" si="141"/>
        <v>5.0177780569126974E-13</v>
      </c>
      <c r="Q136" s="20">
        <f t="shared" si="108"/>
        <v>9.2427828175423786E-13</v>
      </c>
      <c r="R136" s="59">
        <f t="shared" si="109"/>
        <v>293.33333333333422</v>
      </c>
      <c r="S136" s="59">
        <f ca="1">AVERAGE(OFFSET($R$3,0,0,'Données projet'!$E$9+1,1))-AVERAGE(OFFSET($H$3,0,0,'Données projet'!$E$9+1,1))</f>
        <v>141.98581704643658</v>
      </c>
      <c r="T136" s="59">
        <f t="shared" si="142"/>
        <v>396.03373990407204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11.961129887228077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1.0023304960826309E-15</v>
      </c>
      <c r="AC136" s="22">
        <f t="shared" si="111"/>
        <v>11.961129887228079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1.1368683772161603E-13</v>
      </c>
      <c r="AJ136" s="13">
        <f>AI136*VLOOKUP('Données projet'!$B$10,Paramètres!$A$1:$I$89,3,0)*VLOOKUP('Données projet'!$B$10,Paramètres!$A$1:$I$89,5,0)</f>
        <v>5.8171281125396493E-14</v>
      </c>
      <c r="AK136" s="13">
        <f t="shared" si="143"/>
        <v>9.3078335657893568E-13</v>
      </c>
      <c r="AL136" s="20">
        <f t="shared" si="112"/>
        <v>1.7224293273350452E-12</v>
      </c>
      <c r="AM136" s="59">
        <f t="shared" si="113"/>
        <v>293.33333333333502</v>
      </c>
      <c r="AN136" s="59">
        <f ca="1">AVERAGE(OFFSET($AM$3,0,0,'Données projet'!$E$10+1,1))-AVERAGE(OFFSET($H$3,0,0,'Données projet'!$E$10+1,1))</f>
        <v>131.37595978892654</v>
      </c>
      <c r="AO136" s="59">
        <f t="shared" si="144"/>
        <v>365.64697698878865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11.068679976507132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9.2754410297632519E-16</v>
      </c>
      <c r="AX136" s="21">
        <f t="shared" si="114"/>
        <v>11.068679976507134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6">
        <f t="shared" si="110"/>
        <v>519.01412985052093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5.6843418860808015E-14</v>
      </c>
      <c r="O137" s="13">
        <f>N137*VLOOKUP('Données projet'!$B$9,Paramètres!$A$1:$I$89,3,0)*VLOOKUP('Données projet'!$B$9,Paramètres!$A$1:$I$89,5,0)</f>
        <v>2.8908289095852525E-14</v>
      </c>
      <c r="P137" s="13">
        <f t="shared" si="141"/>
        <v>5.0177780569126974E-13</v>
      </c>
      <c r="Q137" s="20">
        <f t="shared" si="108"/>
        <v>9.2427828175423786E-13</v>
      </c>
      <c r="R137" s="59">
        <f t="shared" si="109"/>
        <v>293.33333333333422</v>
      </c>
      <c r="S137" s="59">
        <f ca="1">AVERAGE(OFFSET($R$3,0,0,'Données projet'!$E$9+1,1))-AVERAGE(OFFSET($H$3,0,0,'Données projet'!$E$9+1,1))</f>
        <v>141.98581704643658</v>
      </c>
      <c r="T137" s="59">
        <f t="shared" si="142"/>
        <v>396.03373990407204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11.726579425708389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7.0875469077010453E-16</v>
      </c>
      <c r="AC137" s="22">
        <f t="shared" si="111"/>
        <v>11.726579425708389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1.1368683772161603E-13</v>
      </c>
      <c r="AJ137" s="13">
        <f>AI137*VLOOKUP('Données projet'!$B$10,Paramètres!$A$1:$I$89,3,0)*VLOOKUP('Données projet'!$B$10,Paramètres!$A$1:$I$89,5,0)</f>
        <v>5.8171281125396493E-14</v>
      </c>
      <c r="AK137" s="13">
        <f t="shared" si="143"/>
        <v>9.3078335657893568E-13</v>
      </c>
      <c r="AL137" s="20">
        <f t="shared" si="112"/>
        <v>1.7224293273350452E-12</v>
      </c>
      <c r="AM137" s="59">
        <f t="shared" si="113"/>
        <v>293.33333333333502</v>
      </c>
      <c r="AN137" s="59">
        <f ca="1">AVERAGE(OFFSET($AM$3,0,0,'Données projet'!$E$10+1,1))-AVERAGE(OFFSET($H$3,0,0,'Données projet'!$E$10+1,1))</f>
        <v>131.37595978892654</v>
      </c>
      <c r="AO137" s="59">
        <f t="shared" si="144"/>
        <v>365.64697698878865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10.851629913395985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6.5587272506415288E-16</v>
      </c>
      <c r="AX137" s="21">
        <f t="shared" si="114"/>
        <v>10.851629913395985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6">
        <f t="shared" si="110"/>
        <v>520.9241677926841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5.6843418860808015E-14</v>
      </c>
      <c r="O138" s="13">
        <f>N138*VLOOKUP('Données projet'!$B$9,Paramètres!$A$1:$I$89,3,0)*VLOOKUP('Données projet'!$B$9,Paramètres!$A$1:$I$89,5,0)</f>
        <v>2.8908289095852525E-14</v>
      </c>
      <c r="P138" s="13">
        <f t="shared" si="141"/>
        <v>5.0177780569126974E-13</v>
      </c>
      <c r="Q138" s="20">
        <f t="shared" si="108"/>
        <v>9.2427828175423786E-13</v>
      </c>
      <c r="R138" s="59">
        <f t="shared" si="109"/>
        <v>293.33333333333422</v>
      </c>
      <c r="S138" s="59">
        <f ca="1">AVERAGE(OFFSET($R$3,0,0,'Données projet'!$E$9+1,1))-AVERAGE(OFFSET($H$3,0,0,'Données projet'!$E$9+1,1))</f>
        <v>141.98581704643658</v>
      </c>
      <c r="T138" s="59">
        <f t="shared" si="142"/>
        <v>396.03373990407204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11.496628355677446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5.0116524804131545E-16</v>
      </c>
      <c r="AC138" s="22">
        <f t="shared" si="111"/>
        <v>11.496628355677446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1.1368683772161603E-13</v>
      </c>
      <c r="AJ138" s="13">
        <f>AI138*VLOOKUP('Données projet'!$B$10,Paramètres!$A$1:$I$89,3,0)*VLOOKUP('Données projet'!$B$10,Paramètres!$A$1:$I$89,5,0)</f>
        <v>5.8171281125396493E-14</v>
      </c>
      <c r="AK138" s="13">
        <f t="shared" si="143"/>
        <v>9.3078335657893568E-13</v>
      </c>
      <c r="AL138" s="20">
        <f t="shared" si="112"/>
        <v>1.7224293273350452E-12</v>
      </c>
      <c r="AM138" s="59">
        <f t="shared" si="113"/>
        <v>293.33333333333502</v>
      </c>
      <c r="AN138" s="59">
        <f ca="1">AVERAGE(OFFSET($AM$3,0,0,'Données projet'!$E$10+1,1))-AVERAGE(OFFSET($H$3,0,0,'Données projet'!$E$10+1,1))</f>
        <v>131.37595978892654</v>
      </c>
      <c r="AO138" s="59">
        <f t="shared" si="144"/>
        <v>365.64697698878865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10.638836069634982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4.637720514881626E-16</v>
      </c>
      <c r="AX138" s="21">
        <f t="shared" si="114"/>
        <v>10.638836069634982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6">
        <f t="shared" si="110"/>
        <v>522.83389430388831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5.6843418860808015E-14</v>
      </c>
      <c r="O139" s="13">
        <f>N139*VLOOKUP('Données projet'!$B$9,Paramètres!$A$1:$I$89,3,0)*VLOOKUP('Données projet'!$B$9,Paramètres!$A$1:$I$89,5,0)</f>
        <v>2.8908289095852525E-14</v>
      </c>
      <c r="P139" s="13">
        <f t="shared" si="141"/>
        <v>5.0177780569126974E-13</v>
      </c>
      <c r="Q139" s="20">
        <f t="shared" si="108"/>
        <v>9.2427828175423786E-13</v>
      </c>
      <c r="R139" s="59">
        <f t="shared" si="109"/>
        <v>293.33333333333422</v>
      </c>
      <c r="S139" s="59">
        <f ca="1">AVERAGE(OFFSET($R$3,0,0,'Données projet'!$E$9+1,1))-AVERAGE(OFFSET($H$3,0,0,'Données projet'!$E$9+1,1))</f>
        <v>141.98581704643658</v>
      </c>
      <c r="T139" s="59">
        <f t="shared" si="142"/>
        <v>396.03373990407204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11.271186485873505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3.5437734538505226E-16</v>
      </c>
      <c r="AC139" s="22">
        <f t="shared" si="111"/>
        <v>11.271186485873505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1.1368683772161603E-13</v>
      </c>
      <c r="AJ139" s="13">
        <f>AI139*VLOOKUP('Données projet'!$B$10,Paramètres!$A$1:$I$89,3,0)*VLOOKUP('Données projet'!$B$10,Paramètres!$A$1:$I$89,5,0)</f>
        <v>5.8171281125396493E-14</v>
      </c>
      <c r="AK139" s="13">
        <f t="shared" si="143"/>
        <v>9.3078335657893568E-13</v>
      </c>
      <c r="AL139" s="20">
        <f t="shared" si="112"/>
        <v>1.7224293273350452E-12</v>
      </c>
      <c r="AM139" s="59">
        <f t="shared" si="113"/>
        <v>293.33333333333502</v>
      </c>
      <c r="AN139" s="59">
        <f ca="1">AVERAGE(OFFSET($AM$3,0,0,'Données projet'!$E$10+1,1))-AVERAGE(OFFSET($H$3,0,0,'Données projet'!$E$10+1,1))</f>
        <v>131.37595978892654</v>
      </c>
      <c r="AO139" s="59">
        <f t="shared" si="144"/>
        <v>365.64697698878865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10.430214983358702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3.2793636253207644E-16</v>
      </c>
      <c r="AX139" s="21">
        <f t="shared" si="114"/>
        <v>10.430214983358702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6">
        <f t="shared" si="110"/>
        <v>524.74331193956789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5.6843418860808015E-14</v>
      </c>
      <c r="O140" s="13">
        <f>N140*VLOOKUP('Données projet'!$B$9,Paramètres!$A$1:$I$89,3,0)*VLOOKUP('Données projet'!$B$9,Paramètres!$A$1:$I$89,5,0)</f>
        <v>2.8908289095852525E-14</v>
      </c>
      <c r="P140" s="13">
        <f t="shared" si="141"/>
        <v>5.0177780569126974E-13</v>
      </c>
      <c r="Q140" s="20">
        <f t="shared" si="108"/>
        <v>9.2427828175423786E-13</v>
      </c>
      <c r="R140" s="59">
        <f t="shared" si="109"/>
        <v>293.33333333333422</v>
      </c>
      <c r="S140" s="59">
        <f ca="1">AVERAGE(OFFSET($R$3,0,0,'Données projet'!$E$9+1,1))-AVERAGE(OFFSET($H$3,0,0,'Données projet'!$E$9+1,1))</f>
        <v>141.98581704643658</v>
      </c>
      <c r="T140" s="59">
        <f t="shared" si="142"/>
        <v>396.03373990407204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11.050165393630458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2.5058262402065773E-16</v>
      </c>
      <c r="AC140" s="22">
        <f t="shared" si="111"/>
        <v>11.050165393630458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1.1368683772161603E-13</v>
      </c>
      <c r="AJ140" s="13">
        <f>AI140*VLOOKUP('Données projet'!$B$10,Paramètres!$A$1:$I$89,3,0)*VLOOKUP('Données projet'!$B$10,Paramètres!$A$1:$I$89,5,0)</f>
        <v>5.8171281125396493E-14</v>
      </c>
      <c r="AK140" s="13">
        <f t="shared" si="143"/>
        <v>9.3078335657893568E-13</v>
      </c>
      <c r="AL140" s="20">
        <f t="shared" si="112"/>
        <v>1.7224293273350452E-12</v>
      </c>
      <c r="AM140" s="59">
        <f t="shared" si="113"/>
        <v>293.33333333333502</v>
      </c>
      <c r="AN140" s="59">
        <f ca="1">AVERAGE(OFFSET($AM$3,0,0,'Données projet'!$E$10+1,1))-AVERAGE(OFFSET($H$3,0,0,'Données projet'!$E$10+1,1))</f>
        <v>131.37595978892654</v>
      </c>
      <c r="AO140" s="59">
        <f t="shared" si="144"/>
        <v>365.64697698878865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10.225684829338002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2.318860257440813E-16</v>
      </c>
      <c r="AX140" s="21">
        <f t="shared" si="114"/>
        <v>10.225684829338002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6">
        <f t="shared" si="110"/>
        <v>526.65242321569622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5.6843418860808015E-14</v>
      </c>
      <c r="O141" s="13">
        <f>N141*VLOOKUP('Données projet'!$B$9,Paramètres!$A$1:$I$89,3,0)*VLOOKUP('Données projet'!$B$9,Paramètres!$A$1:$I$89,5,0)</f>
        <v>2.8908289095852525E-14</v>
      </c>
      <c r="P141" s="13">
        <f t="shared" si="141"/>
        <v>5.0177780569126974E-13</v>
      </c>
      <c r="Q141" s="20">
        <f t="shared" si="108"/>
        <v>9.2427828175423786E-13</v>
      </c>
      <c r="R141" s="59">
        <f t="shared" si="109"/>
        <v>293.33333333333422</v>
      </c>
      <c r="S141" s="59">
        <f ca="1">AVERAGE(OFFSET($R$3,0,0,'Données projet'!$E$9+1,1))-AVERAGE(OFFSET($H$3,0,0,'Données projet'!$E$9+1,1))</f>
        <v>141.98581704643658</v>
      </c>
      <c r="T141" s="59">
        <f t="shared" si="142"/>
        <v>396.03373990407204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10.833478390196742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1.7718867269252613E-16</v>
      </c>
      <c r="AC141" s="22">
        <f t="shared" si="111"/>
        <v>10.833478390196742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1.1368683772161603E-13</v>
      </c>
      <c r="AJ141" s="13">
        <f>AI141*VLOOKUP('Données projet'!$B$10,Paramètres!$A$1:$I$89,3,0)*VLOOKUP('Données projet'!$B$10,Paramètres!$A$1:$I$89,5,0)</f>
        <v>5.8171281125396493E-14</v>
      </c>
      <c r="AK141" s="13">
        <f t="shared" si="143"/>
        <v>9.3078335657893568E-13</v>
      </c>
      <c r="AL141" s="20">
        <f t="shared" si="112"/>
        <v>1.7224293273350452E-12</v>
      </c>
      <c r="AM141" s="59">
        <f t="shared" si="113"/>
        <v>293.33333333333502</v>
      </c>
      <c r="AN141" s="59">
        <f ca="1">AVERAGE(OFFSET($AM$3,0,0,'Données projet'!$E$10+1,1))-AVERAGE(OFFSET($H$3,0,0,'Données projet'!$E$10+1,1))</f>
        <v>131.37595978892654</v>
      </c>
      <c r="AO141" s="59">
        <f t="shared" si="144"/>
        <v>365.64697698878865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10.025165386886572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1.6396818126603822E-16</v>
      </c>
      <c r="AX141" s="21">
        <f t="shared" si="114"/>
        <v>10.025165386886572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6">
        <f t="shared" si="110"/>
        <v>528.56123060967593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5.6843418860808015E-14</v>
      </c>
      <c r="O142" s="13">
        <f>N142*VLOOKUP('Données projet'!$B$9,Paramètres!$A$1:$I$89,3,0)*VLOOKUP('Données projet'!$B$9,Paramètres!$A$1:$I$89,5,0)</f>
        <v>2.8908289095852525E-14</v>
      </c>
      <c r="P142" s="13">
        <f t="shared" si="141"/>
        <v>5.0177780569126974E-13</v>
      </c>
      <c r="Q142" s="20">
        <f t="shared" si="108"/>
        <v>9.2427828175423786E-13</v>
      </c>
      <c r="R142" s="59">
        <f t="shared" si="109"/>
        <v>293.33333333333422</v>
      </c>
      <c r="S142" s="59">
        <f ca="1">AVERAGE(OFFSET($R$3,0,0,'Données projet'!$E$9+1,1))-AVERAGE(OFFSET($H$3,0,0,'Données projet'!$E$9+1,1))</f>
        <v>141.98581704643658</v>
      </c>
      <c r="T142" s="59">
        <f t="shared" si="142"/>
        <v>396.03373990407204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10.621040486734339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1.2529131201032886E-16</v>
      </c>
      <c r="AC142" s="22">
        <f t="shared" si="111"/>
        <v>10.621040486734339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1.1368683772161603E-13</v>
      </c>
      <c r="AJ142" s="13">
        <f>AI142*VLOOKUP('Données projet'!$B$10,Paramètres!$A$1:$I$89,3,0)*VLOOKUP('Données projet'!$B$10,Paramètres!$A$1:$I$89,5,0)</f>
        <v>5.8171281125396493E-14</v>
      </c>
      <c r="AK142" s="13">
        <f t="shared" si="143"/>
        <v>9.3078335657893568E-13</v>
      </c>
      <c r="AL142" s="20">
        <f t="shared" si="112"/>
        <v>1.7224293273350452E-12</v>
      </c>
      <c r="AM142" s="59">
        <f t="shared" si="113"/>
        <v>293.33333333333502</v>
      </c>
      <c r="AN142" s="59">
        <f ca="1">AVERAGE(OFFSET($AM$3,0,0,'Données projet'!$E$10+1,1))-AVERAGE(OFFSET($H$3,0,0,'Données projet'!$E$10+1,1))</f>
        <v>131.37595978892654</v>
      </c>
      <c r="AO142" s="59">
        <f t="shared" si="144"/>
        <v>365.64697698878865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9.8285780083968319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1.1594301287204065E-16</v>
      </c>
      <c r="AX142" s="21">
        <f t="shared" si="114"/>
        <v>9.8285780083968319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6">
        <f t="shared" si="110"/>
        <v>530.4697365612044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5.6843418860808015E-14</v>
      </c>
      <c r="O143" s="13">
        <f>N143*VLOOKUP('Données projet'!$B$9,Paramètres!$A$1:$I$89,3,0)*VLOOKUP('Données projet'!$B$9,Paramètres!$A$1:$I$89,5,0)</f>
        <v>2.8908289095852525E-14</v>
      </c>
      <c r="P143" s="13">
        <f t="shared" si="141"/>
        <v>5.0177780569126974E-13</v>
      </c>
      <c r="Q143" s="20">
        <f t="shared" si="108"/>
        <v>9.2427828175423786E-13</v>
      </c>
      <c r="R143" s="59">
        <f t="shared" si="109"/>
        <v>293.33333333333422</v>
      </c>
      <c r="S143" s="59">
        <f ca="1">AVERAGE(OFFSET($R$3,0,0,'Données projet'!$E$9+1,1))-AVERAGE(OFFSET($H$3,0,0,'Données projet'!$E$9+1,1))</f>
        <v>141.98581704643658</v>
      </c>
      <c r="T143" s="59">
        <f t="shared" si="142"/>
        <v>396.03373990407204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10.412768360984506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8.8594336346263066E-17</v>
      </c>
      <c r="AC143" s="22">
        <f t="shared" si="111"/>
        <v>10.412768360984506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1.1368683772161603E-13</v>
      </c>
      <c r="AJ143" s="13">
        <f>AI143*VLOOKUP('Données projet'!$B$10,Paramètres!$A$1:$I$89,3,0)*VLOOKUP('Données projet'!$B$10,Paramètres!$A$1:$I$89,5,0)</f>
        <v>5.8171281125396493E-14</v>
      </c>
      <c r="AK143" s="13">
        <f t="shared" si="143"/>
        <v>9.3078335657893568E-13</v>
      </c>
      <c r="AL143" s="20">
        <f t="shared" si="112"/>
        <v>1.7224293273350452E-12</v>
      </c>
      <c r="AM143" s="59">
        <f t="shared" si="113"/>
        <v>293.33333333333502</v>
      </c>
      <c r="AN143" s="59">
        <f ca="1">AVERAGE(OFFSET($AM$3,0,0,'Données projet'!$E$10+1,1))-AVERAGE(OFFSET($H$3,0,0,'Données projet'!$E$10+1,1))</f>
        <v>131.37595978892654</v>
      </c>
      <c r="AO143" s="59">
        <f t="shared" si="144"/>
        <v>365.64697698878865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9.6358455884928134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8.198409063301911E-17</v>
      </c>
      <c r="AX143" s="21">
        <f t="shared" si="114"/>
        <v>9.6358455884928134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6">
        <f t="shared" si="110"/>
        <v>532.3779434731116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5.6843418860808015E-14</v>
      </c>
      <c r="O144" s="13">
        <f>N144*VLOOKUP('Données projet'!$B$9,Paramètres!$A$1:$I$89,3,0)*VLOOKUP('Données projet'!$B$9,Paramètres!$A$1:$I$89,5,0)</f>
        <v>2.8908289095852525E-14</v>
      </c>
      <c r="P144" s="13">
        <f t="shared" si="141"/>
        <v>5.0177780569126974E-13</v>
      </c>
      <c r="Q144" s="20">
        <f t="shared" si="108"/>
        <v>9.2427828175423786E-13</v>
      </c>
      <c r="R144" s="59">
        <f t="shared" si="109"/>
        <v>293.33333333333422</v>
      </c>
      <c r="S144" s="59">
        <f ca="1">AVERAGE(OFFSET($R$3,0,0,'Données projet'!$E$9+1,1))-AVERAGE(OFFSET($H$3,0,0,'Données projet'!$E$9+1,1))</f>
        <v>141.98581704643658</v>
      </c>
      <c r="T144" s="59">
        <f t="shared" si="142"/>
        <v>396.03373990407204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10.208580324587174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6.2645656005164431E-17</v>
      </c>
      <c r="AC144" s="22">
        <f t="shared" si="111"/>
        <v>10.208580324587174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1.1368683772161603E-13</v>
      </c>
      <c r="AJ144" s="13">
        <f>AI144*VLOOKUP('Données projet'!$B$10,Paramètres!$A$1:$I$89,3,0)*VLOOKUP('Données projet'!$B$10,Paramètres!$A$1:$I$89,5,0)</f>
        <v>5.8171281125396493E-14</v>
      </c>
      <c r="AK144" s="13">
        <f t="shared" si="143"/>
        <v>9.3078335657893568E-13</v>
      </c>
      <c r="AL144" s="20">
        <f t="shared" si="112"/>
        <v>1.7224293273350452E-12</v>
      </c>
      <c r="AM144" s="59">
        <f t="shared" si="113"/>
        <v>293.33333333333502</v>
      </c>
      <c r="AN144" s="59">
        <f ca="1">AVERAGE(OFFSET($AM$3,0,0,'Données projet'!$E$10+1,1))-AVERAGE(OFFSET($H$3,0,0,'Données projet'!$E$10+1,1))</f>
        <v>131.37595978892654</v>
      </c>
      <c r="AO144" s="59">
        <f t="shared" si="144"/>
        <v>365.64697698878865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9.4468925337879437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5.7971506436020324E-17</v>
      </c>
      <c r="AX144" s="21">
        <f t="shared" si="114"/>
        <v>9.4468925337879437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6">
        <f t="shared" si="110"/>
        <v>534.28585371217559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5.6843418860808015E-14</v>
      </c>
      <c r="O145" s="13">
        <f>N145*VLOOKUP('Données projet'!$B$9,Paramètres!$A$1:$I$89,3,0)*VLOOKUP('Données projet'!$B$9,Paramètres!$A$1:$I$89,5,0)</f>
        <v>2.8908289095852525E-14</v>
      </c>
      <c r="P145" s="13">
        <f t="shared" si="141"/>
        <v>5.0177780569126974E-13</v>
      </c>
      <c r="Q145" s="20">
        <f t="shared" si="108"/>
        <v>9.2427828175423786E-13</v>
      </c>
      <c r="R145" s="59">
        <f t="shared" si="109"/>
        <v>293.33333333333422</v>
      </c>
      <c r="S145" s="59">
        <f ca="1">AVERAGE(OFFSET($R$3,0,0,'Données projet'!$E$9+1,1))-AVERAGE(OFFSET($H$3,0,0,'Données projet'!$E$9+1,1))</f>
        <v>141.98581704643658</v>
      </c>
      <c r="T145" s="59">
        <f t="shared" si="142"/>
        <v>396.03373990407204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10.008396291041191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4.4297168173131533E-17</v>
      </c>
      <c r="AC145" s="22">
        <f t="shared" si="111"/>
        <v>10.008396291041191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1.1368683772161603E-13</v>
      </c>
      <c r="AJ145" s="13">
        <f>AI145*VLOOKUP('Données projet'!$B$10,Paramètres!$A$1:$I$89,3,0)*VLOOKUP('Données projet'!$B$10,Paramètres!$A$1:$I$89,5,0)</f>
        <v>5.8171281125396493E-14</v>
      </c>
      <c r="AK145" s="13">
        <f t="shared" si="143"/>
        <v>9.3078335657893568E-13</v>
      </c>
      <c r="AL145" s="20">
        <f t="shared" si="112"/>
        <v>1.7224293273350452E-12</v>
      </c>
      <c r="AM145" s="59">
        <f t="shared" si="113"/>
        <v>293.33333333333502</v>
      </c>
      <c r="AN145" s="59">
        <f ca="1">AVERAGE(OFFSET($AM$3,0,0,'Données projet'!$E$10+1,1))-AVERAGE(OFFSET($H$3,0,0,'Données projet'!$E$10+1,1))</f>
        <v>131.37595978892654</v>
      </c>
      <c r="AO145" s="59">
        <f t="shared" si="144"/>
        <v>365.64697698878865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9.2616447332358547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4.0992045316509555E-17</v>
      </c>
      <c r="AX145" s="21">
        <f t="shared" si="114"/>
        <v>9.2616447332358547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6">
        <f t="shared" si="110"/>
        <v>536.19346960991265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5.6843418860808015E-14</v>
      </c>
      <c r="O146" s="13">
        <f>N146*VLOOKUP('Données projet'!$B$9,Paramètres!$A$1:$I$89,3,0)*VLOOKUP('Données projet'!$B$9,Paramètres!$A$1:$I$89,5,0)</f>
        <v>2.8908289095852525E-14</v>
      </c>
      <c r="P146" s="13">
        <f t="shared" si="141"/>
        <v>5.0177780569126974E-13</v>
      </c>
      <c r="Q146" s="20">
        <f t="shared" si="108"/>
        <v>9.2427828175423786E-13</v>
      </c>
      <c r="R146" s="59">
        <f t="shared" si="109"/>
        <v>293.33333333333422</v>
      </c>
      <c r="S146" s="59">
        <f ca="1">AVERAGE(OFFSET($R$3,0,0,'Données projet'!$E$9+1,1))-AVERAGE(OFFSET($H$3,0,0,'Données projet'!$E$9+1,1))</f>
        <v>141.98581704643658</v>
      </c>
      <c r="T146" s="59">
        <f t="shared" si="142"/>
        <v>396.03373990407204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9.8121377442928388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3.1322828002582216E-17</v>
      </c>
      <c r="AC146" s="22">
        <f t="shared" si="111"/>
        <v>9.8121377442928388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1.1368683772161603E-13</v>
      </c>
      <c r="AJ146" s="13">
        <f>AI146*VLOOKUP('Données projet'!$B$10,Paramètres!$A$1:$I$89,3,0)*VLOOKUP('Données projet'!$B$10,Paramètres!$A$1:$I$89,5,0)</f>
        <v>5.8171281125396493E-14</v>
      </c>
      <c r="AK146" s="13">
        <f t="shared" si="143"/>
        <v>9.3078335657893568E-13</v>
      </c>
      <c r="AL146" s="20">
        <f t="shared" si="112"/>
        <v>1.7224293273350452E-12</v>
      </c>
      <c r="AM146" s="59">
        <f t="shared" si="113"/>
        <v>293.33333333333502</v>
      </c>
      <c r="AN146" s="59">
        <f ca="1">AVERAGE(OFFSET($AM$3,0,0,'Données projet'!$E$10+1,1))-AVERAGE(OFFSET($H$3,0,0,'Données projet'!$E$10+1,1))</f>
        <v>131.37595978892654</v>
      </c>
      <c r="AO146" s="59">
        <f t="shared" si="144"/>
        <v>365.64697698878865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9.0800295290625908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2.8985753218010162E-17</v>
      </c>
      <c r="AX146" s="21">
        <f t="shared" si="114"/>
        <v>9.0800295290625908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6">
        <f t="shared" si="110"/>
        <v>538.10079346334646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5.6843418860808015E-14</v>
      </c>
      <c r="O147" s="13">
        <f>N147*VLOOKUP('Données projet'!$B$9,Paramètres!$A$1:$I$89,3,0)*VLOOKUP('Données projet'!$B$9,Paramètres!$A$1:$I$89,5,0)</f>
        <v>2.8908289095852525E-14</v>
      </c>
      <c r="P147" s="13">
        <f t="shared" si="141"/>
        <v>5.0177780569126974E-13</v>
      </c>
      <c r="Q147" s="20">
        <f t="shared" si="108"/>
        <v>9.2427828175423786E-13</v>
      </c>
      <c r="R147" s="59">
        <f t="shared" si="109"/>
        <v>293.33333333333422</v>
      </c>
      <c r="S147" s="59">
        <f ca="1">AVERAGE(OFFSET($R$3,0,0,'Données projet'!$E$9+1,1))-AVERAGE(OFFSET($H$3,0,0,'Données projet'!$E$9+1,1))</f>
        <v>141.98581704643658</v>
      </c>
      <c r="T147" s="59">
        <f t="shared" si="142"/>
        <v>396.03373990407204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9.6197277079403296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2.2148584086565766E-17</v>
      </c>
      <c r="AC147" s="22">
        <f t="shared" si="111"/>
        <v>9.6197277079403296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1.1368683772161603E-13</v>
      </c>
      <c r="AJ147" s="13">
        <f>AI147*VLOOKUP('Données projet'!$B$10,Paramètres!$A$1:$I$89,3,0)*VLOOKUP('Données projet'!$B$10,Paramètres!$A$1:$I$89,5,0)</f>
        <v>5.8171281125396493E-14</v>
      </c>
      <c r="AK147" s="13">
        <f t="shared" si="143"/>
        <v>9.3078335657893568E-13</v>
      </c>
      <c r="AL147" s="20">
        <f t="shared" si="112"/>
        <v>1.7224293273350452E-12</v>
      </c>
      <c r="AM147" s="59">
        <f t="shared" si="113"/>
        <v>293.33333333333502</v>
      </c>
      <c r="AN147" s="59">
        <f ca="1">AVERAGE(OFFSET($AM$3,0,0,'Données projet'!$E$10+1,1))-AVERAGE(OFFSET($H$3,0,0,'Données projet'!$E$10+1,1))</f>
        <v>131.37595978892654</v>
      </c>
      <c r="AO147" s="59">
        <f t="shared" si="144"/>
        <v>365.64697698878865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8.901975688268827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2.0496022658254777E-17</v>
      </c>
      <c r="AX147" s="21">
        <f t="shared" si="114"/>
        <v>8.901975688268827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6">
        <f t="shared" si="110"/>
        <v>540.00782753575277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5.6843418860808015E-14</v>
      </c>
      <c r="O148" s="13">
        <f>N148*VLOOKUP('Données projet'!$B$9,Paramètres!$A$1:$I$89,3,0)*VLOOKUP('Données projet'!$B$9,Paramètres!$A$1:$I$89,5,0)</f>
        <v>2.8908289095852525E-14</v>
      </c>
      <c r="P148" s="13">
        <f t="shared" si="141"/>
        <v>5.0177780569126974E-13</v>
      </c>
      <c r="Q148" s="20">
        <f t="shared" si="108"/>
        <v>9.2427828175423786E-13</v>
      </c>
      <c r="R148" s="59">
        <f t="shared" si="109"/>
        <v>293.33333333333422</v>
      </c>
      <c r="S148" s="59">
        <f ca="1">AVERAGE(OFFSET($R$3,0,0,'Données projet'!$E$9+1,1))-AVERAGE(OFFSET($H$3,0,0,'Données projet'!$E$9+1,1))</f>
        <v>141.98581704643658</v>
      </c>
      <c r="T148" s="59">
        <f t="shared" si="142"/>
        <v>396.03373990407204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9.4310907150421581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1.5661414001291108E-17</v>
      </c>
      <c r="AC148" s="22">
        <f t="shared" si="111"/>
        <v>9.4310907150421581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1.1368683772161603E-13</v>
      </c>
      <c r="AJ148" s="13">
        <f>AI148*VLOOKUP('Données projet'!$B$10,Paramètres!$A$1:$I$89,3,0)*VLOOKUP('Données projet'!$B$10,Paramètres!$A$1:$I$89,5,0)</f>
        <v>5.8171281125396493E-14</v>
      </c>
      <c r="AK148" s="13">
        <f t="shared" si="143"/>
        <v>9.3078335657893568E-13</v>
      </c>
      <c r="AL148" s="20">
        <f t="shared" si="112"/>
        <v>1.7224293273350452E-12</v>
      </c>
      <c r="AM148" s="59">
        <f t="shared" si="113"/>
        <v>293.33333333333502</v>
      </c>
      <c r="AN148" s="59">
        <f ca="1">AVERAGE(OFFSET($AM$3,0,0,'Données projet'!$E$10+1,1))-AVERAGE(OFFSET($H$3,0,0,'Données projet'!$E$10+1,1))</f>
        <v>131.37595978892654</v>
      </c>
      <c r="AO148" s="59">
        <f t="shared" si="144"/>
        <v>365.64697698878865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8.7274133746909097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1.4492876609005081E-17</v>
      </c>
      <c r="AX148" s="21">
        <f t="shared" si="114"/>
        <v>8.7274133746909097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6">
        <f t="shared" si="110"/>
        <v>541.91457405738606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5.6843418860808015E-14</v>
      </c>
      <c r="O149" s="13">
        <f>N149*VLOOKUP('Données projet'!$B$9,Paramètres!$A$1:$I$89,3,0)*VLOOKUP('Données projet'!$B$9,Paramètres!$A$1:$I$89,5,0)</f>
        <v>2.8908289095852525E-14</v>
      </c>
      <c r="P149" s="13">
        <f t="shared" si="141"/>
        <v>5.0177780569126974E-13</v>
      </c>
      <c r="Q149" s="20">
        <f t="shared" si="108"/>
        <v>9.2427828175423786E-13</v>
      </c>
      <c r="R149" s="59">
        <f t="shared" si="109"/>
        <v>293.33333333333422</v>
      </c>
      <c r="S149" s="59">
        <f ca="1">AVERAGE(OFFSET($R$3,0,0,'Données projet'!$E$9+1,1))-AVERAGE(OFFSET($H$3,0,0,'Données projet'!$E$9+1,1))</f>
        <v>141.98581704643658</v>
      </c>
      <c r="T149" s="59">
        <f t="shared" si="142"/>
        <v>396.03373990407204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9.2461527785175157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1.1074292043282883E-17</v>
      </c>
      <c r="AC149" s="22">
        <f t="shared" si="111"/>
        <v>9.2461527785175157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1.1368683772161603E-13</v>
      </c>
      <c r="AJ149" s="13">
        <f>AI149*VLOOKUP('Données projet'!$B$10,Paramètres!$A$1:$I$89,3,0)*VLOOKUP('Données projet'!$B$10,Paramètres!$A$1:$I$89,5,0)</f>
        <v>5.8171281125396493E-14</v>
      </c>
      <c r="AK149" s="13">
        <f t="shared" si="143"/>
        <v>9.3078335657893568E-13</v>
      </c>
      <c r="AL149" s="20">
        <f t="shared" si="112"/>
        <v>1.7224293273350452E-12</v>
      </c>
      <c r="AM149" s="59">
        <f t="shared" si="113"/>
        <v>293.33333333333502</v>
      </c>
      <c r="AN149" s="59">
        <f ca="1">AVERAGE(OFFSET($AM$3,0,0,'Données projet'!$E$10+1,1))-AVERAGE(OFFSET($H$3,0,0,'Données projet'!$E$10+1,1))</f>
        <v>131.37595978892654</v>
      </c>
      <c r="AO149" s="59">
        <f t="shared" si="144"/>
        <v>365.64697698878865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8.5562741216097571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1.0248011329127389E-17</v>
      </c>
      <c r="AX149" s="21">
        <f t="shared" si="114"/>
        <v>8.5562741216097571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6">
        <f t="shared" si="110"/>
        <v>543.82103522618308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5.6843418860808015E-14</v>
      </c>
      <c r="O150" s="13">
        <f>N150*VLOOKUP('Données projet'!$B$9,Paramètres!$A$1:$I$89,3,0)*VLOOKUP('Données projet'!$B$9,Paramètres!$A$1:$I$89,5,0)</f>
        <v>2.8908289095852525E-14</v>
      </c>
      <c r="P150" s="13">
        <f t="shared" si="141"/>
        <v>5.0177780569126974E-13</v>
      </c>
      <c r="Q150" s="20">
        <f t="shared" si="108"/>
        <v>9.2427828175423786E-13</v>
      </c>
      <c r="R150" s="59">
        <f t="shared" si="109"/>
        <v>293.33333333333422</v>
      </c>
      <c r="S150" s="59">
        <f ca="1">AVERAGE(OFFSET($R$3,0,0,'Données projet'!$E$9+1,1))-AVERAGE(OFFSET($H$3,0,0,'Données projet'!$E$9+1,1))</f>
        <v>141.98581704643658</v>
      </c>
      <c r="T150" s="59">
        <f t="shared" si="142"/>
        <v>396.03373990407204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9.0648413621271189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7.8307070006455539E-18</v>
      </c>
      <c r="AC150" s="22">
        <f t="shared" si="111"/>
        <v>9.0648413621271189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1.1368683772161603E-13</v>
      </c>
      <c r="AJ150" s="13">
        <f>AI150*VLOOKUP('Données projet'!$B$10,Paramètres!$A$1:$I$89,3,0)*VLOOKUP('Données projet'!$B$10,Paramètres!$A$1:$I$89,5,0)</f>
        <v>5.8171281125396493E-14</v>
      </c>
      <c r="AK150" s="13">
        <f t="shared" si="143"/>
        <v>9.3078335657893568E-13</v>
      </c>
      <c r="AL150" s="20">
        <f t="shared" si="112"/>
        <v>1.7224293273350452E-12</v>
      </c>
      <c r="AM150" s="59">
        <f t="shared" si="113"/>
        <v>293.33333333333502</v>
      </c>
      <c r="AN150" s="59">
        <f ca="1">AVERAGE(OFFSET($AM$3,0,0,'Données projet'!$E$10+1,1))-AVERAGE(OFFSET($H$3,0,0,'Données projet'!$E$10+1,1))</f>
        <v>131.37595978892654</v>
      </c>
      <c r="AO150" s="59">
        <f t="shared" si="144"/>
        <v>365.64697698878865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8.3884908048968896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7.2464383045025406E-18</v>
      </c>
      <c r="AX150" s="21">
        <f t="shared" si="114"/>
        <v>8.3884908048968896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6">
        <f t="shared" si="110"/>
        <v>545.72721320844835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5.6843418860808015E-14</v>
      </c>
      <c r="O151" s="13">
        <f>N151*VLOOKUP('Données projet'!$B$9,Paramètres!$A$1:$I$89,3,0)*VLOOKUP('Données projet'!$B$9,Paramètres!$A$1:$I$89,5,0)</f>
        <v>2.8908289095852525E-14</v>
      </c>
      <c r="P151" s="13">
        <f t="shared" si="141"/>
        <v>5.0177780569126974E-13</v>
      </c>
      <c r="Q151" s="20">
        <f t="shared" si="108"/>
        <v>9.2427828175423786E-13</v>
      </c>
      <c r="R151" s="59">
        <f t="shared" si="109"/>
        <v>293.33333333333422</v>
      </c>
      <c r="S151" s="59">
        <f ca="1">AVERAGE(OFFSET($R$3,0,0,'Données projet'!$E$9+1,1))-AVERAGE(OFFSET($H$3,0,0,'Données projet'!$E$9+1,1))</f>
        <v>141.98581704643658</v>
      </c>
      <c r="T151" s="59">
        <f t="shared" si="142"/>
        <v>396.03373990407204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8.8870853520230924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5.5371460216414416E-18</v>
      </c>
      <c r="AC151" s="22">
        <f t="shared" si="111"/>
        <v>8.8870853520230924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1.1368683772161603E-13</v>
      </c>
      <c r="AJ151" s="13">
        <f>AI151*VLOOKUP('Données projet'!$B$10,Paramètres!$A$1:$I$89,3,0)*VLOOKUP('Données projet'!$B$10,Paramètres!$A$1:$I$89,5,0)</f>
        <v>5.8171281125396493E-14</v>
      </c>
      <c r="AK151" s="13">
        <f t="shared" si="143"/>
        <v>9.3078335657893568E-13</v>
      </c>
      <c r="AL151" s="20">
        <f t="shared" si="112"/>
        <v>1.7224293273350452E-12</v>
      </c>
      <c r="AM151" s="59">
        <f t="shared" si="113"/>
        <v>293.33333333333502</v>
      </c>
      <c r="AN151" s="59">
        <f ca="1">AVERAGE(OFFSET($AM$3,0,0,'Données projet'!$E$10+1,1))-AVERAGE(OFFSET($H$3,0,0,'Données projet'!$E$10+1,1))</f>
        <v>131.37595978892654</v>
      </c>
      <c r="AO151" s="59">
        <f t="shared" si="144"/>
        <v>365.64697698878865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8.2239976166870434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5.1240056645636944E-18</v>
      </c>
      <c r="AX151" s="21">
        <f t="shared" si="114"/>
        <v>8.2239976166870434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6">
        <f t="shared" si="110"/>
        <v>547.63311013951943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5.6843418860808015E-14</v>
      </c>
      <c r="O152" s="13">
        <f>N152*VLOOKUP('Données projet'!$B$9,Paramètres!$A$1:$I$89,3,0)*VLOOKUP('Données projet'!$B$9,Paramètres!$A$1:$I$89,5,0)</f>
        <v>2.8908289095852525E-14</v>
      </c>
      <c r="P152" s="13">
        <f t="shared" si="141"/>
        <v>5.0177780569126974E-13</v>
      </c>
      <c r="Q152" s="20">
        <f t="shared" si="108"/>
        <v>9.2427828175423786E-13</v>
      </c>
      <c r="R152" s="59">
        <f t="shared" si="109"/>
        <v>293.33333333333422</v>
      </c>
      <c r="S152" s="59">
        <f ca="1">AVERAGE(OFFSET($R$3,0,0,'Données projet'!$E$9+1,1))-AVERAGE(OFFSET($H$3,0,0,'Données projet'!$E$9+1,1))</f>
        <v>141.98581704643658</v>
      </c>
      <c r="T152" s="59">
        <f t="shared" si="142"/>
        <v>396.03373990407204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8.7128150288567454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3.915353500322777E-18</v>
      </c>
      <c r="AC152" s="22">
        <f t="shared" si="111"/>
        <v>8.7128150288567454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1.1368683772161603E-13</v>
      </c>
      <c r="AJ152" s="13">
        <f>AI152*VLOOKUP('Données projet'!$B$10,Paramètres!$A$1:$I$89,3,0)*VLOOKUP('Données projet'!$B$10,Paramètres!$A$1:$I$89,5,0)</f>
        <v>5.8171281125396493E-14</v>
      </c>
      <c r="AK152" s="13">
        <f t="shared" si="143"/>
        <v>9.3078335657893568E-13</v>
      </c>
      <c r="AL152" s="20">
        <f t="shared" si="112"/>
        <v>1.7224293273350452E-12</v>
      </c>
      <c r="AM152" s="59">
        <f t="shared" si="113"/>
        <v>293.33333333333502</v>
      </c>
      <c r="AN152" s="59">
        <f ca="1">AVERAGE(OFFSET($AM$3,0,0,'Données projet'!$E$10+1,1))-AVERAGE(OFFSET($H$3,0,0,'Données projet'!$E$10+1,1))</f>
        <v>131.37595978892654</v>
      </c>
      <c r="AO152" s="59">
        <f t="shared" si="144"/>
        <v>365.64697698878865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8.0627300395670538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3.6232191522512703E-18</v>
      </c>
      <c r="AX152" s="21">
        <f t="shared" si="114"/>
        <v>8.0627300395670538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6">
        <f t="shared" si="110"/>
        <v>549.53872812441477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5.6843418860808015E-14</v>
      </c>
      <c r="O153" s="13">
        <f>N153*VLOOKUP('Données projet'!$B$9,Paramètres!$A$1:$I$89,3,0)*VLOOKUP('Données projet'!$B$9,Paramètres!$A$1:$I$89,5,0)</f>
        <v>2.8908289095852525E-14</v>
      </c>
      <c r="P153" s="13">
        <f t="shared" si="141"/>
        <v>5.0177780569126974E-13</v>
      </c>
      <c r="Q153" s="20">
        <f t="shared" si="108"/>
        <v>9.2427828175423786E-13</v>
      </c>
      <c r="R153" s="59">
        <f t="shared" si="109"/>
        <v>293.33333333333422</v>
      </c>
      <c r="S153" s="59">
        <f ca="1">AVERAGE(OFFSET($R$3,0,0,'Données projet'!$E$9+1,1))-AVERAGE(OFFSET($H$3,0,0,'Données projet'!$E$9+1,1))</f>
        <v>141.98581704643658</v>
      </c>
      <c r="T153" s="59">
        <f t="shared" si="142"/>
        <v>396.03373990407204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8.5419620404332903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2.7685730108207208E-18</v>
      </c>
      <c r="AC153" s="22">
        <f t="shared" si="111"/>
        <v>8.5419620404332903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1.1368683772161603E-13</v>
      </c>
      <c r="AJ153" s="13">
        <f>AI153*VLOOKUP('Données projet'!$B$10,Paramètres!$A$1:$I$89,3,0)*VLOOKUP('Données projet'!$B$10,Paramètres!$A$1:$I$89,5,0)</f>
        <v>5.8171281125396493E-14</v>
      </c>
      <c r="AK153" s="13">
        <f t="shared" si="143"/>
        <v>9.3078335657893568E-13</v>
      </c>
      <c r="AL153" s="20">
        <f t="shared" si="112"/>
        <v>1.7224293273350452E-12</v>
      </c>
      <c r="AM153" s="59">
        <f t="shared" si="113"/>
        <v>293.33333333333502</v>
      </c>
      <c r="AN153" s="59">
        <f ca="1">AVERAGE(OFFSET($AM$3,0,0,'Données projet'!$E$10+1,1))-AVERAGE(OFFSET($H$3,0,0,'Données projet'!$E$10+1,1))</f>
        <v>131.37595978892654</v>
      </c>
      <c r="AO153" s="59">
        <f t="shared" si="144"/>
        <v>365.64697698878865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7.9046248212708772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2.5620028322818472E-18</v>
      </c>
      <c r="AX153" s="21">
        <f t="shared" si="114"/>
        <v>7.9046248212708772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6">
        <f t="shared" si="110"/>
        <v>551.4440692384635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5.6843418860808015E-14</v>
      </c>
      <c r="O154" s="13">
        <f>N154*VLOOKUP('Données projet'!$B$9,Paramètres!$A$1:$I$89,3,0)*VLOOKUP('Données projet'!$B$9,Paramètres!$A$1:$I$89,5,0)</f>
        <v>2.8908289095852525E-14</v>
      </c>
      <c r="P154" s="13">
        <f t="shared" si="141"/>
        <v>5.0177780569126974E-13</v>
      </c>
      <c r="Q154" s="20">
        <f t="shared" ref="Q154:Q203" si="162">(O154+P154)*0.475*44/12</f>
        <v>9.2427828175423786E-13</v>
      </c>
      <c r="R154" s="59">
        <f t="shared" si="109"/>
        <v>293.33333333333422</v>
      </c>
      <c r="S154" s="59">
        <f ca="1">AVERAGE(OFFSET($R$3,0,0,'Données projet'!$E$9+1,1))-AVERAGE(OFFSET($H$3,0,0,'Données projet'!$E$9+1,1))</f>
        <v>141.98581704643658</v>
      </c>
      <c r="T154" s="59">
        <f t="shared" si="142"/>
        <v>396.03373990407204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8.374459374902786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1.9576767501613885E-18</v>
      </c>
      <c r="AC154" s="22">
        <f t="shared" ref="AC154:AC203" si="163">SUM(Z154:AB154)</f>
        <v>8.374459374902786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1.1368683772161603E-13</v>
      </c>
      <c r="AJ154" s="13">
        <f>AI154*VLOOKUP('Données projet'!$B$10,Paramètres!$A$1:$I$89,3,0)*VLOOKUP('Données projet'!$B$10,Paramètres!$A$1:$I$89,5,0)</f>
        <v>5.8171281125396493E-14</v>
      </c>
      <c r="AK154" s="13">
        <f t="shared" ref="AK154:AK203" si="164">EXP(-1.0587+0.8836*LN(AJ154)+0.284)</f>
        <v>9.3078335657893568E-13</v>
      </c>
      <c r="AL154" s="20">
        <f t="shared" ref="AL154:AL203" si="165">(AJ154+AK154)*0.475*44/12</f>
        <v>1.7224293273350452E-12</v>
      </c>
      <c r="AM154" s="59">
        <f t="shared" si="113"/>
        <v>293.33333333333502</v>
      </c>
      <c r="AN154" s="59">
        <f ca="1">AVERAGE(OFFSET($AM$3,0,0,'Données projet'!$E$10+1,1))-AVERAGE(OFFSET($H$3,0,0,'Données projet'!$E$10+1,1))</f>
        <v>131.37595978892654</v>
      </c>
      <c r="AO154" s="59">
        <f t="shared" si="144"/>
        <v>365.64697698878865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7.7496199498708283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1.8116095761256351E-18</v>
      </c>
      <c r="AX154" s="21">
        <f t="shared" ref="AX154:AX203" si="166">SUM(AU154:AW154)</f>
        <v>7.7496199498708283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6">
        <f t="shared" si="110"/>
        <v>553.34913552791727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5.6843418860808015E-14</v>
      </c>
      <c r="O155" s="13">
        <f>N155*VLOOKUP('Données projet'!$B$9,Paramètres!$A$1:$I$89,3,0)*VLOOKUP('Données projet'!$B$9,Paramètres!$A$1:$I$89,5,0)</f>
        <v>2.8908289095852525E-14</v>
      </c>
      <c r="P155" s="13">
        <f t="shared" si="141"/>
        <v>5.0177780569126974E-13</v>
      </c>
      <c r="Q155" s="20">
        <f t="shared" si="162"/>
        <v>9.2427828175423786E-13</v>
      </c>
      <c r="R155" s="59">
        <f t="shared" si="109"/>
        <v>293.33333333333422</v>
      </c>
      <c r="S155" s="59">
        <f ca="1">AVERAGE(OFFSET($R$3,0,0,'Données projet'!$E$9+1,1))-AVERAGE(OFFSET($H$3,0,0,'Données projet'!$E$9+1,1))</f>
        <v>141.98581704643658</v>
      </c>
      <c r="T155" s="59">
        <f t="shared" si="142"/>
        <v>396.03373990407204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8.2102413344767964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1.3842865054103604E-18</v>
      </c>
      <c r="AC155" s="22">
        <f t="shared" si="163"/>
        <v>8.2102413344767964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1.1368683772161603E-13</v>
      </c>
      <c r="AJ155" s="13">
        <f>AI155*VLOOKUP('Données projet'!$B$10,Paramètres!$A$1:$I$89,3,0)*VLOOKUP('Données projet'!$B$10,Paramètres!$A$1:$I$89,5,0)</f>
        <v>5.8171281125396493E-14</v>
      </c>
      <c r="AK155" s="13">
        <f t="shared" si="164"/>
        <v>9.3078335657893568E-13</v>
      </c>
      <c r="AL155" s="20">
        <f t="shared" si="165"/>
        <v>1.7224293273350452E-12</v>
      </c>
      <c r="AM155" s="59">
        <f t="shared" si="113"/>
        <v>293.33333333333502</v>
      </c>
      <c r="AN155" s="59">
        <f ca="1">AVERAGE(OFFSET($AM$3,0,0,'Données projet'!$E$10+1,1))-AVERAGE(OFFSET($H$3,0,0,'Données projet'!$E$10+1,1))</f>
        <v>131.37595978892654</v>
      </c>
      <c r="AO155" s="59">
        <f t="shared" si="144"/>
        <v>365.64697698878865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7.597654629455298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1.2810014161409236E-18</v>
      </c>
      <c r="AX155" s="21">
        <f t="shared" si="166"/>
        <v>7.597654629455298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6">
        <f t="shared" si="110"/>
        <v>555.25392901054693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5.6843418860808015E-14</v>
      </c>
      <c r="O156" s="13">
        <f>N156*VLOOKUP('Données projet'!$B$9,Paramètres!$A$1:$I$89,3,0)*VLOOKUP('Données projet'!$B$9,Paramètres!$A$1:$I$89,5,0)</f>
        <v>2.8908289095852525E-14</v>
      </c>
      <c r="P156" s="13">
        <f t="shared" si="141"/>
        <v>5.0177780569126974E-13</v>
      </c>
      <c r="Q156" s="20">
        <f t="shared" si="162"/>
        <v>9.2427828175423786E-13</v>
      </c>
      <c r="R156" s="59">
        <f t="shared" si="109"/>
        <v>293.33333333333422</v>
      </c>
      <c r="S156" s="59">
        <f ca="1">AVERAGE(OFFSET($R$3,0,0,'Données projet'!$E$9+1,1))-AVERAGE(OFFSET($H$3,0,0,'Données projet'!$E$9+1,1))</f>
        <v>141.98581704643658</v>
      </c>
      <c r="T156" s="59">
        <f t="shared" si="142"/>
        <v>396.03373990407204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8.049243509660446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9.7883837508069424E-19</v>
      </c>
      <c r="AC156" s="22">
        <f t="shared" si="163"/>
        <v>8.049243509660446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1.1368683772161603E-13</v>
      </c>
      <c r="AJ156" s="13">
        <f>AI156*VLOOKUP('Données projet'!$B$10,Paramètres!$A$1:$I$89,3,0)*VLOOKUP('Données projet'!$B$10,Paramètres!$A$1:$I$89,5,0)</f>
        <v>5.8171281125396493E-14</v>
      </c>
      <c r="AK156" s="13">
        <f t="shared" si="164"/>
        <v>9.3078335657893568E-13</v>
      </c>
      <c r="AL156" s="20">
        <f t="shared" si="165"/>
        <v>1.7224293273350452E-12</v>
      </c>
      <c r="AM156" s="59">
        <f t="shared" si="113"/>
        <v>293.33333333333502</v>
      </c>
      <c r="AN156" s="59">
        <f ca="1">AVERAGE(OFFSET($AM$3,0,0,'Données projet'!$E$10+1,1))-AVERAGE(OFFSET($H$3,0,0,'Données projet'!$E$10+1,1))</f>
        <v>131.37595978892654</v>
      </c>
      <c r="AO156" s="59">
        <f t="shared" si="144"/>
        <v>365.64697698878865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7.4486692562834227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9.0580478806281757E-19</v>
      </c>
      <c r="AX156" s="21">
        <f t="shared" si="166"/>
        <v>7.4486692562834227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6">
        <f t="shared" si="110"/>
        <v>557.1584516762224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5.6843418860808015E-14</v>
      </c>
      <c r="O157" s="13">
        <f>N157*VLOOKUP('Données projet'!$B$9,Paramètres!$A$1:$I$89,3,0)*VLOOKUP('Données projet'!$B$9,Paramètres!$A$1:$I$89,5,0)</f>
        <v>2.8908289095852525E-14</v>
      </c>
      <c r="P157" s="13">
        <f t="shared" si="141"/>
        <v>5.0177780569126974E-13</v>
      </c>
      <c r="Q157" s="20">
        <f t="shared" si="162"/>
        <v>9.2427828175423786E-13</v>
      </c>
      <c r="R157" s="59">
        <f t="shared" si="109"/>
        <v>293.33333333333422</v>
      </c>
      <c r="S157" s="59">
        <f ca="1">AVERAGE(OFFSET($R$3,0,0,'Données projet'!$E$9+1,1))-AVERAGE(OFFSET($H$3,0,0,'Données projet'!$E$9+1,1))</f>
        <v>141.98581704643658</v>
      </c>
      <c r="T157" s="59">
        <f t="shared" si="142"/>
        <v>396.03373990407204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7.8914027539897678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6.921432527051802E-19</v>
      </c>
      <c r="AC157" s="22">
        <f t="shared" si="163"/>
        <v>7.8914027539897678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1.1368683772161603E-13</v>
      </c>
      <c r="AJ157" s="13">
        <f>AI157*VLOOKUP('Données projet'!$B$10,Paramètres!$A$1:$I$89,3,0)*VLOOKUP('Données projet'!$B$10,Paramètres!$A$1:$I$89,5,0)</f>
        <v>5.8171281125396493E-14</v>
      </c>
      <c r="AK157" s="13">
        <f t="shared" si="164"/>
        <v>9.3078335657893568E-13</v>
      </c>
      <c r="AL157" s="20">
        <f t="shared" si="165"/>
        <v>1.7224293273350452E-12</v>
      </c>
      <c r="AM157" s="59">
        <f t="shared" si="113"/>
        <v>293.33333333333502</v>
      </c>
      <c r="AN157" s="59">
        <f ca="1">AVERAGE(OFFSET($AM$3,0,0,'Données projet'!$E$10+1,1))-AVERAGE(OFFSET($H$3,0,0,'Données projet'!$E$10+1,1))</f>
        <v>131.37595978892654</v>
      </c>
      <c r="AO157" s="59">
        <f t="shared" si="144"/>
        <v>365.64697698878865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7.3026053954073431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6.405007080704618E-19</v>
      </c>
      <c r="AX157" s="21">
        <f t="shared" si="166"/>
        <v>7.3026053954073431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6">
        <f t="shared" si="110"/>
        <v>559.06270548747648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5.6843418860808015E-14</v>
      </c>
      <c r="O158" s="13">
        <f>N158*VLOOKUP('Données projet'!$B$9,Paramètres!$A$1:$I$89,3,0)*VLOOKUP('Données projet'!$B$9,Paramètres!$A$1:$I$89,5,0)</f>
        <v>2.8908289095852525E-14</v>
      </c>
      <c r="P158" s="13">
        <f t="shared" si="141"/>
        <v>5.0177780569126974E-13</v>
      </c>
      <c r="Q158" s="20">
        <f t="shared" si="162"/>
        <v>9.2427828175423786E-13</v>
      </c>
      <c r="R158" s="59">
        <f t="shared" si="109"/>
        <v>293.33333333333422</v>
      </c>
      <c r="S158" s="59">
        <f ca="1">AVERAGE(OFFSET($R$3,0,0,'Données projet'!$E$9+1,1))-AVERAGE(OFFSET($H$3,0,0,'Données projet'!$E$9+1,1))</f>
        <v>141.98581704643658</v>
      </c>
      <c r="T158" s="59">
        <f t="shared" si="142"/>
        <v>396.03373990407204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7.7366571592644364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4.8941918754034712E-19</v>
      </c>
      <c r="AC158" s="22">
        <f t="shared" si="163"/>
        <v>7.7366571592644364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1.1368683772161603E-13</v>
      </c>
      <c r="AJ158" s="13">
        <f>AI158*VLOOKUP('Données projet'!$B$10,Paramètres!$A$1:$I$89,3,0)*VLOOKUP('Données projet'!$B$10,Paramètres!$A$1:$I$89,5,0)</f>
        <v>5.8171281125396493E-14</v>
      </c>
      <c r="AK158" s="13">
        <f t="shared" si="164"/>
        <v>9.3078335657893568E-13</v>
      </c>
      <c r="AL158" s="20">
        <f t="shared" si="165"/>
        <v>1.7224293273350452E-12</v>
      </c>
      <c r="AM158" s="59">
        <f t="shared" si="113"/>
        <v>293.33333333333502</v>
      </c>
      <c r="AN158" s="59">
        <f ca="1">AVERAGE(OFFSET($AM$3,0,0,'Données projet'!$E$10+1,1))-AVERAGE(OFFSET($H$3,0,0,'Données projet'!$E$10+1,1))</f>
        <v>131.37595978892654</v>
      </c>
      <c r="AO158" s="59">
        <f t="shared" si="144"/>
        <v>365.64697698878865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7.1594057577528858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4.5290239403140878E-19</v>
      </c>
      <c r="AX158" s="21">
        <f t="shared" si="166"/>
        <v>7.1594057577528858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6">
        <f t="shared" si="110"/>
        <v>560.96669238005484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5.6843418860808015E-14</v>
      </c>
      <c r="O159" s="13">
        <f>N159*VLOOKUP('Données projet'!$B$9,Paramètres!$A$1:$I$89,3,0)*VLOOKUP('Données projet'!$B$9,Paramètres!$A$1:$I$89,5,0)</f>
        <v>2.8908289095852525E-14</v>
      </c>
      <c r="P159" s="13">
        <f t="shared" si="141"/>
        <v>5.0177780569126974E-13</v>
      </c>
      <c r="Q159" s="20">
        <f t="shared" si="162"/>
        <v>9.2427828175423786E-13</v>
      </c>
      <c r="R159" s="59">
        <f t="shared" si="109"/>
        <v>293.33333333333422</v>
      </c>
      <c r="S159" s="59">
        <f ca="1">AVERAGE(OFFSET($R$3,0,0,'Données projet'!$E$9+1,1))-AVERAGE(OFFSET($H$3,0,0,'Données projet'!$E$9+1,1))</f>
        <v>141.98581704643658</v>
      </c>
      <c r="T159" s="59">
        <f t="shared" si="142"/>
        <v>396.03373990407204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7.5849460312661758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3.460716263525901E-19</v>
      </c>
      <c r="AC159" s="22">
        <f t="shared" si="163"/>
        <v>7.5849460312661758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1.1368683772161603E-13</v>
      </c>
      <c r="AJ159" s="13">
        <f>AI159*VLOOKUP('Données projet'!$B$10,Paramètres!$A$1:$I$89,3,0)*VLOOKUP('Données projet'!$B$10,Paramètres!$A$1:$I$89,5,0)</f>
        <v>5.8171281125396493E-14</v>
      </c>
      <c r="AK159" s="13">
        <f t="shared" si="164"/>
        <v>9.3078335657893568E-13</v>
      </c>
      <c r="AL159" s="20">
        <f t="shared" si="165"/>
        <v>1.7224293273350452E-12</v>
      </c>
      <c r="AM159" s="59">
        <f t="shared" si="113"/>
        <v>293.33333333333502</v>
      </c>
      <c r="AN159" s="59">
        <f ca="1">AVERAGE(OFFSET($AM$3,0,0,'Données projet'!$E$10+1,1))-AVERAGE(OFFSET($H$3,0,0,'Données projet'!$E$10+1,1))</f>
        <v>131.37595978892654</v>
      </c>
      <c r="AO159" s="59">
        <f t="shared" si="144"/>
        <v>365.64697698878865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7.0190141776496775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3.202503540352309E-19</v>
      </c>
      <c r="AX159" s="21">
        <f t="shared" si="166"/>
        <v>7.0190141776496775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6">
        <f t="shared" si="110"/>
        <v>562.8704142634507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5.6843418860808015E-14</v>
      </c>
      <c r="O160" s="13">
        <f>N160*VLOOKUP('Données projet'!$B$9,Paramètres!$A$1:$I$89,3,0)*VLOOKUP('Données projet'!$B$9,Paramètres!$A$1:$I$89,5,0)</f>
        <v>2.8908289095852525E-14</v>
      </c>
      <c r="P160" s="13">
        <f t="shared" si="141"/>
        <v>5.0177780569126974E-13</v>
      </c>
      <c r="Q160" s="20">
        <f t="shared" si="162"/>
        <v>9.2427828175423786E-13</v>
      </c>
      <c r="R160" s="59">
        <f t="shared" si="109"/>
        <v>293.33333333333422</v>
      </c>
      <c r="S160" s="59">
        <f ca="1">AVERAGE(OFFSET($R$3,0,0,'Données projet'!$E$9+1,1))-AVERAGE(OFFSET($H$3,0,0,'Données projet'!$E$9+1,1))</f>
        <v>141.98581704643658</v>
      </c>
      <c r="T160" s="59">
        <f t="shared" si="142"/>
        <v>396.03373990407204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7.4362098659533098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2.4470959377017356E-19</v>
      </c>
      <c r="AC160" s="22">
        <f t="shared" si="163"/>
        <v>7.4362098659533098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1.1368683772161603E-13</v>
      </c>
      <c r="AJ160" s="13">
        <f>AI160*VLOOKUP('Données projet'!$B$10,Paramètres!$A$1:$I$89,3,0)*VLOOKUP('Données projet'!$B$10,Paramètres!$A$1:$I$89,5,0)</f>
        <v>5.8171281125396493E-14</v>
      </c>
      <c r="AK160" s="13">
        <f t="shared" si="164"/>
        <v>9.3078335657893568E-13</v>
      </c>
      <c r="AL160" s="20">
        <f t="shared" si="165"/>
        <v>1.7224293273350452E-12</v>
      </c>
      <c r="AM160" s="59">
        <f t="shared" si="113"/>
        <v>293.33333333333502</v>
      </c>
      <c r="AN160" s="59">
        <f ca="1">AVERAGE(OFFSET($AM$3,0,0,'Données projet'!$E$10+1,1))-AVERAGE(OFFSET($H$3,0,0,'Données projet'!$E$10+1,1))</f>
        <v>131.37595978892654</v>
      </c>
      <c r="AO160" s="59">
        <f t="shared" si="144"/>
        <v>365.64697698878865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6.881375590801885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2.2645119701570439E-19</v>
      </c>
      <c r="AX160" s="21">
        <f t="shared" si="166"/>
        <v>6.881375590801885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6">
        <f t="shared" si="110"/>
        <v>564.77387302142597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5.6843418860808015E-14</v>
      </c>
      <c r="O161" s="13">
        <f>N161*VLOOKUP('Données projet'!$B$9,Paramètres!$A$1:$I$89,3,0)*VLOOKUP('Données projet'!$B$9,Paramètres!$A$1:$I$89,5,0)</f>
        <v>2.8908289095852525E-14</v>
      </c>
      <c r="P161" s="13">
        <f t="shared" si="141"/>
        <v>5.0177780569126974E-13</v>
      </c>
      <c r="Q161" s="20">
        <f t="shared" si="162"/>
        <v>9.2427828175423786E-13</v>
      </c>
      <c r="R161" s="59">
        <f t="shared" si="109"/>
        <v>293.33333333333422</v>
      </c>
      <c r="S161" s="59">
        <f ca="1">AVERAGE(OFFSET($R$3,0,0,'Données projet'!$E$9+1,1))-AVERAGE(OFFSET($H$3,0,0,'Données projet'!$E$9+1,1))</f>
        <v>141.98581704643658</v>
      </c>
      <c r="T161" s="59">
        <f t="shared" si="142"/>
        <v>396.03373990407204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7.2903903261221261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1.7303581317629505E-19</v>
      </c>
      <c r="AC161" s="22">
        <f t="shared" si="163"/>
        <v>7.2903903261221261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1.1368683772161603E-13</v>
      </c>
      <c r="AJ161" s="13">
        <f>AI161*VLOOKUP('Données projet'!$B$10,Paramètres!$A$1:$I$89,3,0)*VLOOKUP('Données projet'!$B$10,Paramètres!$A$1:$I$89,5,0)</f>
        <v>5.8171281125396493E-14</v>
      </c>
      <c r="AK161" s="13">
        <f t="shared" si="164"/>
        <v>9.3078335657893568E-13</v>
      </c>
      <c r="AL161" s="20">
        <f t="shared" si="165"/>
        <v>1.7224293273350452E-12</v>
      </c>
      <c r="AM161" s="59">
        <f t="shared" si="113"/>
        <v>293.33333333333502</v>
      </c>
      <c r="AN161" s="59">
        <f ca="1">AVERAGE(OFFSET($AM$3,0,0,'Données projet'!$E$10+1,1))-AVERAGE(OFFSET($H$3,0,0,'Données projet'!$E$10+1,1))</f>
        <v>131.37595978892654</v>
      </c>
      <c r="AO161" s="59">
        <f t="shared" si="144"/>
        <v>365.64697698878865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6.7464360126909293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1.6012517701761545E-19</v>
      </c>
      <c r="AX161" s="21">
        <f t="shared" si="166"/>
        <v>6.7464360126909293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6">
        <f t="shared" si="110"/>
        <v>566.67707051251875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5.6843418860808015E-14</v>
      </c>
      <c r="O162" s="13">
        <f>N162*VLOOKUP('Données projet'!$B$9,Paramètres!$A$1:$I$89,3,0)*VLOOKUP('Données projet'!$B$9,Paramètres!$A$1:$I$89,5,0)</f>
        <v>2.8908289095852525E-14</v>
      </c>
      <c r="P162" s="13">
        <f t="shared" si="141"/>
        <v>5.0177780569126974E-13</v>
      </c>
      <c r="Q162" s="20">
        <f t="shared" si="162"/>
        <v>9.2427828175423786E-13</v>
      </c>
      <c r="R162" s="59">
        <f t="shared" si="109"/>
        <v>293.33333333333422</v>
      </c>
      <c r="S162" s="59">
        <f ca="1">AVERAGE(OFFSET($R$3,0,0,'Données projet'!$E$9+1,1))-AVERAGE(OFFSET($H$3,0,0,'Données projet'!$E$9+1,1))</f>
        <v>141.98581704643658</v>
      </c>
      <c r="T162" s="59">
        <f t="shared" si="142"/>
        <v>396.03373990407204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7.1474302185258951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1.2235479688508678E-19</v>
      </c>
      <c r="AC162" s="22">
        <f t="shared" si="163"/>
        <v>7.1474302185258951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1.1368683772161603E-13</v>
      </c>
      <c r="AJ162" s="13">
        <f>AI162*VLOOKUP('Données projet'!$B$10,Paramètres!$A$1:$I$89,3,0)*VLOOKUP('Données projet'!$B$10,Paramètres!$A$1:$I$89,5,0)</f>
        <v>5.8171281125396493E-14</v>
      </c>
      <c r="AK162" s="13">
        <f t="shared" si="164"/>
        <v>9.3078335657893568E-13</v>
      </c>
      <c r="AL162" s="20">
        <f t="shared" si="165"/>
        <v>1.7224293273350452E-12</v>
      </c>
      <c r="AM162" s="59">
        <f t="shared" si="113"/>
        <v>293.33333333333502</v>
      </c>
      <c r="AN162" s="59">
        <f ca="1">AVERAGE(OFFSET($AM$3,0,0,'Données projet'!$E$10+1,1))-AVERAGE(OFFSET($H$3,0,0,'Données projet'!$E$10+1,1))</f>
        <v>131.37595978892654</v>
      </c>
      <c r="AO162" s="59">
        <f t="shared" si="144"/>
        <v>365.64697698878865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6.6141425174017137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1.132255985078522E-19</v>
      </c>
      <c r="AX162" s="21">
        <f t="shared" si="166"/>
        <v>6.6141425174017137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6">
        <f t="shared" si="110"/>
        <v>568.58000857053662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5.6843418860808015E-14</v>
      </c>
      <c r="O163" s="13">
        <f>N163*VLOOKUP('Données projet'!$B$9,Paramètres!$A$1:$I$89,3,0)*VLOOKUP('Données projet'!$B$9,Paramètres!$A$1:$I$89,5,0)</f>
        <v>2.8908289095852525E-14</v>
      </c>
      <c r="P163" s="13">
        <f t="shared" si="141"/>
        <v>5.0177780569126974E-13</v>
      </c>
      <c r="Q163" s="20">
        <f t="shared" si="162"/>
        <v>9.2427828175423786E-13</v>
      </c>
      <c r="R163" s="59">
        <f t="shared" si="109"/>
        <v>293.33333333333422</v>
      </c>
      <c r="S163" s="59">
        <f ca="1">AVERAGE(OFFSET($R$3,0,0,'Données projet'!$E$9+1,1))-AVERAGE(OFFSET($H$3,0,0,'Données projet'!$E$9+1,1))</f>
        <v>141.98581704643658</v>
      </c>
      <c r="T163" s="59">
        <f t="shared" si="142"/>
        <v>396.03373990407204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7.0072734714425708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8.6517906588147525E-20</v>
      </c>
      <c r="AC163" s="22">
        <f t="shared" si="163"/>
        <v>7.0072734714425708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1.1368683772161603E-13</v>
      </c>
      <c r="AJ163" s="13">
        <f>AI163*VLOOKUP('Données projet'!$B$10,Paramètres!$A$1:$I$89,3,0)*VLOOKUP('Données projet'!$B$10,Paramètres!$A$1:$I$89,5,0)</f>
        <v>5.8171281125396493E-14</v>
      </c>
      <c r="AK163" s="13">
        <f t="shared" si="164"/>
        <v>9.3078335657893568E-13</v>
      </c>
      <c r="AL163" s="20">
        <f t="shared" si="165"/>
        <v>1.7224293273350452E-12</v>
      </c>
      <c r="AM163" s="59">
        <f t="shared" si="113"/>
        <v>293.33333333333502</v>
      </c>
      <c r="AN163" s="59">
        <f ca="1">AVERAGE(OFFSET($AM$3,0,0,'Données projet'!$E$10+1,1))-AVERAGE(OFFSET($H$3,0,0,'Données projet'!$E$10+1,1))</f>
        <v>131.37595978892654</v>
      </c>
      <c r="AO163" s="59">
        <f t="shared" si="144"/>
        <v>365.64697698878865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6.4844432168640544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8.0062588508807724E-20</v>
      </c>
      <c r="AX163" s="21">
        <f t="shared" si="166"/>
        <v>6.4844432168640544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6">
        <f t="shared" si="110"/>
        <v>570.48268900503945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5.6843418860808015E-14</v>
      </c>
      <c r="O164" s="13">
        <f>N164*VLOOKUP('Données projet'!$B$9,Paramètres!$A$1:$I$89,3,0)*VLOOKUP('Données projet'!$B$9,Paramètres!$A$1:$I$89,5,0)</f>
        <v>2.8908289095852525E-14</v>
      </c>
      <c r="P164" s="13">
        <f t="shared" si="141"/>
        <v>5.0177780569126974E-13</v>
      </c>
      <c r="Q164" s="20">
        <f t="shared" si="162"/>
        <v>9.2427828175423786E-13</v>
      </c>
      <c r="R164" s="59">
        <f t="shared" si="109"/>
        <v>293.33333333333422</v>
      </c>
      <c r="S164" s="59">
        <f ca="1">AVERAGE(OFFSET($R$3,0,0,'Données projet'!$E$9+1,1))-AVERAGE(OFFSET($H$3,0,0,'Données projet'!$E$9+1,1))</f>
        <v>141.98581704643658</v>
      </c>
      <c r="T164" s="59">
        <f t="shared" si="142"/>
        <v>396.03373990407204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6.8698651126823753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6.117739844254339E-20</v>
      </c>
      <c r="AC164" s="22">
        <f t="shared" si="163"/>
        <v>6.8698651126823753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1.1368683772161603E-13</v>
      </c>
      <c r="AJ164" s="13">
        <f>AI164*VLOOKUP('Données projet'!$B$10,Paramètres!$A$1:$I$89,3,0)*VLOOKUP('Données projet'!$B$10,Paramètres!$A$1:$I$89,5,0)</f>
        <v>5.8171281125396493E-14</v>
      </c>
      <c r="AK164" s="13">
        <f t="shared" si="164"/>
        <v>9.3078335657893568E-13</v>
      </c>
      <c r="AL164" s="20">
        <f t="shared" si="165"/>
        <v>1.7224293273350452E-12</v>
      </c>
      <c r="AM164" s="59">
        <f t="shared" si="113"/>
        <v>293.33333333333502</v>
      </c>
      <c r="AN164" s="59">
        <f ca="1">AVERAGE(OFFSET($AM$3,0,0,'Données projet'!$E$10+1,1))-AVERAGE(OFFSET($H$3,0,0,'Données projet'!$E$10+1,1))</f>
        <v>131.37595978892654</v>
      </c>
      <c r="AO164" s="59">
        <f t="shared" si="144"/>
        <v>365.64697698878865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6.3572872405011767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5.6612799253926098E-20</v>
      </c>
      <c r="AX164" s="21">
        <f t="shared" si="166"/>
        <v>6.3572872405011767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6">
        <f t="shared" si="110"/>
        <v>572.38511360180746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5.6843418860808015E-14</v>
      </c>
      <c r="O165" s="13">
        <f>N165*VLOOKUP('Données projet'!$B$9,Paramètres!$A$1:$I$89,3,0)*VLOOKUP('Données projet'!$B$9,Paramètres!$A$1:$I$89,5,0)</f>
        <v>2.8908289095852525E-14</v>
      </c>
      <c r="P165" s="13">
        <f t="shared" si="141"/>
        <v>5.0177780569126974E-13</v>
      </c>
      <c r="Q165" s="20">
        <f t="shared" si="162"/>
        <v>9.2427828175423786E-13</v>
      </c>
      <c r="R165" s="59">
        <f t="shared" si="109"/>
        <v>293.33333333333422</v>
      </c>
      <c r="S165" s="59">
        <f ca="1">AVERAGE(OFFSET($R$3,0,0,'Données projet'!$E$9+1,1))-AVERAGE(OFFSET($H$3,0,0,'Données projet'!$E$9+1,1))</f>
        <v>141.98581704643658</v>
      </c>
      <c r="T165" s="59">
        <f t="shared" si="142"/>
        <v>396.03373990407204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6.7351512480266447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4.3258953294073763E-20</v>
      </c>
      <c r="AC165" s="22">
        <f t="shared" si="163"/>
        <v>6.7351512480266447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1.1368683772161603E-13</v>
      </c>
      <c r="AJ165" s="13">
        <f>AI165*VLOOKUP('Données projet'!$B$10,Paramètres!$A$1:$I$89,3,0)*VLOOKUP('Données projet'!$B$10,Paramètres!$A$1:$I$89,5,0)</f>
        <v>5.8171281125396493E-14</v>
      </c>
      <c r="AK165" s="13">
        <f t="shared" si="164"/>
        <v>9.3078335657893568E-13</v>
      </c>
      <c r="AL165" s="20">
        <f t="shared" si="165"/>
        <v>1.7224293273350452E-12</v>
      </c>
      <c r="AM165" s="59">
        <f t="shared" si="113"/>
        <v>293.33333333333502</v>
      </c>
      <c r="AN165" s="59">
        <f ca="1">AVERAGE(OFFSET($AM$3,0,0,'Données projet'!$E$10+1,1))-AVERAGE(OFFSET($H$3,0,0,'Données projet'!$E$10+1,1))</f>
        <v>131.37595978892654</v>
      </c>
      <c r="AO165" s="59">
        <f t="shared" si="144"/>
        <v>365.64697698878865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6.2326247152772876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4.0031294254403862E-20</v>
      </c>
      <c r="AX165" s="21">
        <f t="shared" si="166"/>
        <v>6.2326247152772876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6">
        <f t="shared" si="110"/>
        <v>574.28728412329951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5.6843418860808015E-14</v>
      </c>
      <c r="O166" s="13">
        <f>N166*VLOOKUP('Données projet'!$B$9,Paramètres!$A$1:$I$89,3,0)*VLOOKUP('Données projet'!$B$9,Paramètres!$A$1:$I$89,5,0)</f>
        <v>2.8908289095852525E-14</v>
      </c>
      <c r="P166" s="13">
        <f t="shared" si="141"/>
        <v>5.0177780569126974E-13</v>
      </c>
      <c r="Q166" s="20">
        <f t="shared" si="162"/>
        <v>9.2427828175423786E-13</v>
      </c>
      <c r="R166" s="59">
        <f t="shared" si="109"/>
        <v>293.33333333333422</v>
      </c>
      <c r="S166" s="59">
        <f ca="1">AVERAGE(OFFSET($R$3,0,0,'Données projet'!$E$9+1,1))-AVERAGE(OFFSET($H$3,0,0,'Données projet'!$E$9+1,1))</f>
        <v>141.98581704643658</v>
      </c>
      <c r="T166" s="59">
        <f t="shared" si="142"/>
        <v>396.03373990407204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6.6030790400894688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3.0588699221271695E-20</v>
      </c>
      <c r="AC166" s="22">
        <f t="shared" si="163"/>
        <v>6.6030790400894688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1.1368683772161603E-13</v>
      </c>
      <c r="AJ166" s="13">
        <f>AI166*VLOOKUP('Données projet'!$B$10,Paramètres!$A$1:$I$89,3,0)*VLOOKUP('Données projet'!$B$10,Paramètres!$A$1:$I$89,5,0)</f>
        <v>5.8171281125396493E-14</v>
      </c>
      <c r="AK166" s="13">
        <f t="shared" si="164"/>
        <v>9.3078335657893568E-13</v>
      </c>
      <c r="AL166" s="20">
        <f t="shared" si="165"/>
        <v>1.7224293273350452E-12</v>
      </c>
      <c r="AM166" s="59">
        <f t="shared" si="113"/>
        <v>293.33333333333502</v>
      </c>
      <c r="AN166" s="59">
        <f ca="1">AVERAGE(OFFSET($AM$3,0,0,'Données projet'!$E$10+1,1))-AVERAGE(OFFSET($H$3,0,0,'Données projet'!$E$10+1,1))</f>
        <v>131.37595978892654</v>
      </c>
      <c r="AO166" s="59">
        <f t="shared" si="144"/>
        <v>365.64697698878865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6.1104067461364071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2.8306399626963049E-20</v>
      </c>
      <c r="AX166" s="21">
        <f t="shared" si="166"/>
        <v>6.1104067461364071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6">
        <f t="shared" si="110"/>
        <v>576.18920230909794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5.6843418860808015E-14</v>
      </c>
      <c r="O167" s="13">
        <f>N167*VLOOKUP('Données projet'!$B$9,Paramètres!$A$1:$I$89,3,0)*VLOOKUP('Données projet'!$B$9,Paramètres!$A$1:$I$89,5,0)</f>
        <v>2.8908289095852525E-14</v>
      </c>
      <c r="P167" s="13">
        <f t="shared" si="141"/>
        <v>5.0177780569126974E-13</v>
      </c>
      <c r="Q167" s="20">
        <f t="shared" si="162"/>
        <v>9.2427828175423786E-13</v>
      </c>
      <c r="R167" s="59">
        <f t="shared" si="109"/>
        <v>293.33333333333422</v>
      </c>
      <c r="S167" s="59">
        <f ca="1">AVERAGE(OFFSET($R$3,0,0,'Données projet'!$E$9+1,1))-AVERAGE(OFFSET($H$3,0,0,'Données projet'!$E$9+1,1))</f>
        <v>141.98581704643658</v>
      </c>
      <c r="T167" s="59">
        <f t="shared" si="142"/>
        <v>396.03373990407204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6.4735966875938482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2.1629476647036881E-20</v>
      </c>
      <c r="AC167" s="22">
        <f t="shared" si="163"/>
        <v>6.4735966875938482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1.1368683772161603E-13</v>
      </c>
      <c r="AJ167" s="13">
        <f>AI167*VLOOKUP('Données projet'!$B$10,Paramètres!$A$1:$I$89,3,0)*VLOOKUP('Données projet'!$B$10,Paramètres!$A$1:$I$89,5,0)</f>
        <v>5.8171281125396493E-14</v>
      </c>
      <c r="AK167" s="13">
        <f t="shared" si="164"/>
        <v>9.3078335657893568E-13</v>
      </c>
      <c r="AL167" s="20">
        <f t="shared" si="165"/>
        <v>1.7224293273350452E-12</v>
      </c>
      <c r="AM167" s="59">
        <f t="shared" si="113"/>
        <v>293.33333333333502</v>
      </c>
      <c r="AN167" s="59">
        <f ca="1">AVERAGE(OFFSET($AM$3,0,0,'Données projet'!$E$10+1,1))-AVERAGE(OFFSET($H$3,0,0,'Données projet'!$E$10+1,1))</f>
        <v>131.37595978892654</v>
      </c>
      <c r="AO167" s="59">
        <f t="shared" si="144"/>
        <v>365.64697698878865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5.9905853968247786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2.0015647127201931E-20</v>
      </c>
      <c r="AX167" s="21">
        <f t="shared" si="166"/>
        <v>5.9905853968247786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6">
        <f t="shared" si="110"/>
        <v>578.09086987634385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5.6843418860808015E-14</v>
      </c>
      <c r="O168" s="13">
        <f>N168*VLOOKUP('Données projet'!$B$9,Paramètres!$A$1:$I$89,3,0)*VLOOKUP('Données projet'!$B$9,Paramètres!$A$1:$I$89,5,0)</f>
        <v>2.8908289095852525E-14</v>
      </c>
      <c r="P168" s="13">
        <f t="shared" si="141"/>
        <v>5.0177780569126974E-13</v>
      </c>
      <c r="Q168" s="20">
        <f t="shared" si="162"/>
        <v>9.2427828175423786E-13</v>
      </c>
      <c r="R168" s="59">
        <f t="shared" si="109"/>
        <v>293.33333333333422</v>
      </c>
      <c r="S168" s="59">
        <f ca="1">AVERAGE(OFFSET($R$3,0,0,'Données projet'!$E$9+1,1))-AVERAGE(OFFSET($H$3,0,0,'Données projet'!$E$9+1,1))</f>
        <v>141.98581704643658</v>
      </c>
      <c r="T168" s="59">
        <f t="shared" si="142"/>
        <v>396.03373990407204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6.34665340505423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1.5294349610635847E-20</v>
      </c>
      <c r="AC168" s="22">
        <f t="shared" si="163"/>
        <v>6.34665340505423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1.1368683772161603E-13</v>
      </c>
      <c r="AJ168" s="13">
        <f>AI168*VLOOKUP('Données projet'!$B$10,Paramètres!$A$1:$I$89,3,0)*VLOOKUP('Données projet'!$B$10,Paramètres!$A$1:$I$89,5,0)</f>
        <v>5.8171281125396493E-14</v>
      </c>
      <c r="AK168" s="13">
        <f t="shared" si="164"/>
        <v>9.3078335657893568E-13</v>
      </c>
      <c r="AL168" s="20">
        <f t="shared" si="165"/>
        <v>1.7224293273350452E-12</v>
      </c>
      <c r="AM168" s="59">
        <f t="shared" si="113"/>
        <v>293.33333333333502</v>
      </c>
      <c r="AN168" s="59">
        <f ca="1">AVERAGE(OFFSET($AM$3,0,0,'Données projet'!$E$10+1,1))-AVERAGE(OFFSET($H$3,0,0,'Données projet'!$E$10+1,1))</f>
        <v>131.37595978892654</v>
      </c>
      <c r="AO168" s="59">
        <f t="shared" si="144"/>
        <v>365.64697698878865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5.8731136710893441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1.4153199813481525E-20</v>
      </c>
      <c r="AX168" s="21">
        <f t="shared" si="166"/>
        <v>5.8731136710893441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6">
        <f t="shared" si="110"/>
        <v>579.99228852016029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5.6843418860808015E-14</v>
      </c>
      <c r="O169" s="13">
        <f>N169*VLOOKUP('Données projet'!$B$9,Paramètres!$A$1:$I$89,3,0)*VLOOKUP('Données projet'!$B$9,Paramètres!$A$1:$I$89,5,0)</f>
        <v>2.8908289095852525E-14</v>
      </c>
      <c r="P169" s="13">
        <f t="shared" si="141"/>
        <v>5.0177780569126974E-13</v>
      </c>
      <c r="Q169" s="20">
        <f t="shared" si="162"/>
        <v>9.2427828175423786E-13</v>
      </c>
      <c r="R169" s="59">
        <f t="shared" si="109"/>
        <v>293.33333333333422</v>
      </c>
      <c r="S169" s="59">
        <f ca="1">AVERAGE(OFFSET($R$3,0,0,'Données projet'!$E$9+1,1))-AVERAGE(OFFSET($H$3,0,0,'Données projet'!$E$9+1,1))</f>
        <v>141.98581704643658</v>
      </c>
      <c r="T169" s="59">
        <f t="shared" si="142"/>
        <v>396.03373990407204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6.2221994028574565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1.0814738323518441E-20</v>
      </c>
      <c r="AC169" s="22">
        <f t="shared" si="163"/>
        <v>6.2221994028574565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1.1368683772161603E-13</v>
      </c>
      <c r="AJ169" s="13">
        <f>AI169*VLOOKUP('Données projet'!$B$10,Paramètres!$A$1:$I$89,3,0)*VLOOKUP('Données projet'!$B$10,Paramètres!$A$1:$I$89,5,0)</f>
        <v>5.8171281125396493E-14</v>
      </c>
      <c r="AK169" s="13">
        <f t="shared" si="164"/>
        <v>9.3078335657893568E-13</v>
      </c>
      <c r="AL169" s="20">
        <f t="shared" si="165"/>
        <v>1.7224293273350452E-12</v>
      </c>
      <c r="AM169" s="59">
        <f t="shared" si="113"/>
        <v>293.33333333333502</v>
      </c>
      <c r="AN169" s="59">
        <f ca="1">AVERAGE(OFFSET($AM$3,0,0,'Données projet'!$E$10+1,1))-AVERAGE(OFFSET($H$3,0,0,'Données projet'!$E$10+1,1))</f>
        <v>131.37595978892654</v>
      </c>
      <c r="AO169" s="59">
        <f t="shared" si="144"/>
        <v>365.64697698878865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5.757945494244904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1.0007823563600966E-20</v>
      </c>
      <c r="AX169" s="21">
        <f t="shared" si="166"/>
        <v>5.757945494244904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6">
        <f t="shared" si="110"/>
        <v>581.89345991406594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5.6843418860808015E-14</v>
      </c>
      <c r="O170" s="13">
        <f>N170*VLOOKUP('Données projet'!$B$9,Paramètres!$A$1:$I$89,3,0)*VLOOKUP('Données projet'!$B$9,Paramètres!$A$1:$I$89,5,0)</f>
        <v>2.8908289095852525E-14</v>
      </c>
      <c r="P170" s="13">
        <f t="shared" si="141"/>
        <v>5.0177780569126974E-13</v>
      </c>
      <c r="Q170" s="20">
        <f t="shared" si="162"/>
        <v>9.2427828175423786E-13</v>
      </c>
      <c r="R170" s="59">
        <f t="shared" si="109"/>
        <v>293.33333333333422</v>
      </c>
      <c r="S170" s="59">
        <f ca="1">AVERAGE(OFFSET($R$3,0,0,'Données projet'!$E$9+1,1))-AVERAGE(OFFSET($H$3,0,0,'Données projet'!$E$9+1,1))</f>
        <v>141.98581704643658</v>
      </c>
      <c r="T170" s="59">
        <f t="shared" si="142"/>
        <v>396.03373990407204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6.1001858677343161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7.6471748053179237E-21</v>
      </c>
      <c r="AC170" s="22">
        <f t="shared" si="163"/>
        <v>6.1001858677343161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1.1368683772161603E-13</v>
      </c>
      <c r="AJ170" s="13">
        <f>AI170*VLOOKUP('Données projet'!$B$10,Paramètres!$A$1:$I$89,3,0)*VLOOKUP('Données projet'!$B$10,Paramètres!$A$1:$I$89,5,0)</f>
        <v>5.8171281125396493E-14</v>
      </c>
      <c r="AK170" s="13">
        <f t="shared" si="164"/>
        <v>9.3078335657893568E-13</v>
      </c>
      <c r="AL170" s="20">
        <f t="shared" si="165"/>
        <v>1.7224293273350452E-12</v>
      </c>
      <c r="AM170" s="59">
        <f t="shared" si="113"/>
        <v>293.33333333333502</v>
      </c>
      <c r="AN170" s="59">
        <f ca="1">AVERAGE(OFFSET($AM$3,0,0,'Données projet'!$E$10+1,1))-AVERAGE(OFFSET($H$3,0,0,'Données projet'!$E$10+1,1))</f>
        <v>131.37595978892654</v>
      </c>
      <c r="AO170" s="59">
        <f t="shared" si="144"/>
        <v>365.64697698878865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5.6450356951027318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7.0765999067407623E-21</v>
      </c>
      <c r="AX170" s="21">
        <f t="shared" si="166"/>
        <v>5.6450356951027318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6">
        <f t="shared" si="110"/>
        <v>583.79438571037758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5.6843418860808015E-14</v>
      </c>
      <c r="O171" s="13">
        <f>N171*VLOOKUP('Données projet'!$B$9,Paramètres!$A$1:$I$89,3,0)*VLOOKUP('Données projet'!$B$9,Paramètres!$A$1:$I$89,5,0)</f>
        <v>2.8908289095852525E-14</v>
      </c>
      <c r="P171" s="13">
        <f t="shared" si="141"/>
        <v>5.0177780569126974E-13</v>
      </c>
      <c r="Q171" s="20">
        <f t="shared" si="162"/>
        <v>9.2427828175423786E-13</v>
      </c>
      <c r="R171" s="59">
        <f t="shared" si="109"/>
        <v>293.33333333333422</v>
      </c>
      <c r="S171" s="59">
        <f ca="1">AVERAGE(OFFSET($R$3,0,0,'Données projet'!$E$9+1,1))-AVERAGE(OFFSET($H$3,0,0,'Données projet'!$E$9+1,1))</f>
        <v>141.98581704643658</v>
      </c>
      <c r="T171" s="59">
        <f t="shared" si="142"/>
        <v>396.03373990407204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5.9805649436140325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5.4073691617592203E-21</v>
      </c>
      <c r="AC171" s="22">
        <f t="shared" si="163"/>
        <v>5.9805649436140325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1.1368683772161603E-13</v>
      </c>
      <c r="AJ171" s="13">
        <f>AI171*VLOOKUP('Données projet'!$B$10,Paramètres!$A$1:$I$89,3,0)*VLOOKUP('Données projet'!$B$10,Paramètres!$A$1:$I$89,5,0)</f>
        <v>5.8171281125396493E-14</v>
      </c>
      <c r="AK171" s="13">
        <f t="shared" si="164"/>
        <v>9.3078335657893568E-13</v>
      </c>
      <c r="AL171" s="20">
        <f t="shared" si="165"/>
        <v>1.7224293273350452E-12</v>
      </c>
      <c r="AM171" s="59">
        <f t="shared" si="113"/>
        <v>293.33333333333502</v>
      </c>
      <c r="AN171" s="59">
        <f ca="1">AVERAGE(OFFSET($AM$3,0,0,'Données projet'!$E$10+1,1))-AVERAGE(OFFSET($H$3,0,0,'Données projet'!$E$10+1,1))</f>
        <v>131.37595978892654</v>
      </c>
      <c r="AO171" s="59">
        <f t="shared" si="144"/>
        <v>365.64697698878865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5.53433998825356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5.0039117818004828E-21</v>
      </c>
      <c r="AX171" s="21">
        <f t="shared" si="166"/>
        <v>5.53433998825356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6">
        <f t="shared" si="110"/>
        <v>585.69506754060376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5.6843418860808015E-14</v>
      </c>
      <c r="O172" s="13">
        <f>N172*VLOOKUP('Données projet'!$B$9,Paramètres!$A$1:$I$89,3,0)*VLOOKUP('Données projet'!$B$9,Paramètres!$A$1:$I$89,5,0)</f>
        <v>2.8908289095852525E-14</v>
      </c>
      <c r="P172" s="13">
        <f t="shared" si="141"/>
        <v>5.0177780569126974E-13</v>
      </c>
      <c r="Q172" s="20">
        <f t="shared" si="162"/>
        <v>9.2427828175423786E-13</v>
      </c>
      <c r="R172" s="59">
        <f t="shared" si="109"/>
        <v>293.33333333333422</v>
      </c>
      <c r="S172" s="59">
        <f ca="1">AVERAGE(OFFSET($R$3,0,0,'Données projet'!$E$9+1,1))-AVERAGE(OFFSET($H$3,0,0,'Données projet'!$E$9+1,1))</f>
        <v>141.98581704643658</v>
      </c>
      <c r="T172" s="59">
        <f t="shared" si="142"/>
        <v>396.03373990407204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5.8632897128541881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3.8235874026589619E-21</v>
      </c>
      <c r="AC172" s="22">
        <f t="shared" si="163"/>
        <v>5.8632897128541881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1.1368683772161603E-13</v>
      </c>
      <c r="AJ172" s="13">
        <f>AI172*VLOOKUP('Données projet'!$B$10,Paramètres!$A$1:$I$89,3,0)*VLOOKUP('Données projet'!$B$10,Paramètres!$A$1:$I$89,5,0)</f>
        <v>5.8171281125396493E-14</v>
      </c>
      <c r="AK172" s="13">
        <f t="shared" si="164"/>
        <v>9.3078335657893568E-13</v>
      </c>
      <c r="AL172" s="20">
        <f t="shared" si="165"/>
        <v>1.7224293273350452E-12</v>
      </c>
      <c r="AM172" s="59">
        <f t="shared" si="113"/>
        <v>293.33333333333502</v>
      </c>
      <c r="AN172" s="59">
        <f ca="1">AVERAGE(OFFSET($AM$3,0,0,'Données projet'!$E$10+1,1))-AVERAGE(OFFSET($H$3,0,0,'Données projet'!$E$10+1,1))</f>
        <v>131.37595978892654</v>
      </c>
      <c r="AO172" s="59">
        <f t="shared" si="144"/>
        <v>365.64697698878865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5.4258149566979865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3.5382999533703811E-21</v>
      </c>
      <c r="AX172" s="21">
        <f t="shared" si="166"/>
        <v>5.4258149566979865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6">
        <f t="shared" si="110"/>
        <v>587.5955070158285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5.6843418860808015E-14</v>
      </c>
      <c r="O173" s="13">
        <f>N173*VLOOKUP('Données projet'!$B$9,Paramètres!$A$1:$I$89,3,0)*VLOOKUP('Données projet'!$B$9,Paramètres!$A$1:$I$89,5,0)</f>
        <v>2.8908289095852525E-14</v>
      </c>
      <c r="P173" s="13">
        <f t="shared" si="141"/>
        <v>5.0177780569126974E-13</v>
      </c>
      <c r="Q173" s="20">
        <f t="shared" si="162"/>
        <v>9.2427828175423786E-13</v>
      </c>
      <c r="R173" s="59">
        <f t="shared" si="109"/>
        <v>293.33333333333422</v>
      </c>
      <c r="S173" s="59">
        <f ca="1">AVERAGE(OFFSET($R$3,0,0,'Données projet'!$E$9+1,1))-AVERAGE(OFFSET($H$3,0,0,'Données projet'!$E$9+1,1))</f>
        <v>141.98581704643658</v>
      </c>
      <c r="T173" s="59">
        <f t="shared" si="142"/>
        <v>396.03373990407204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5.7483141778387168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2.7036845808796102E-21</v>
      </c>
      <c r="AC173" s="22">
        <f t="shared" si="163"/>
        <v>5.7483141778387168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1.1368683772161603E-13</v>
      </c>
      <c r="AJ173" s="13">
        <f>AI173*VLOOKUP('Données projet'!$B$10,Paramètres!$A$1:$I$89,3,0)*VLOOKUP('Données projet'!$B$10,Paramètres!$A$1:$I$89,5,0)</f>
        <v>5.8171281125396493E-14</v>
      </c>
      <c r="AK173" s="13">
        <f t="shared" si="164"/>
        <v>9.3078335657893568E-13</v>
      </c>
      <c r="AL173" s="20">
        <f t="shared" si="165"/>
        <v>1.7224293273350452E-12</v>
      </c>
      <c r="AM173" s="59">
        <f t="shared" si="113"/>
        <v>293.33333333333502</v>
      </c>
      <c r="AN173" s="59">
        <f ca="1">AVERAGE(OFFSET($AM$3,0,0,'Données projet'!$E$10+1,1))-AVERAGE(OFFSET($H$3,0,0,'Données projet'!$E$10+1,1))</f>
        <v>131.37595978892654</v>
      </c>
      <c r="AO173" s="59">
        <f t="shared" si="144"/>
        <v>365.64697698878865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5.3194180348174847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2.5019558909002414E-21</v>
      </c>
      <c r="AX173" s="21">
        <f t="shared" si="166"/>
        <v>5.3194180348174847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6">
        <f t="shared" si="110"/>
        <v>589.49570572708467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5.6843418860808015E-14</v>
      </c>
      <c r="O174" s="13">
        <f>N174*VLOOKUP('Données projet'!$B$9,Paramètres!$A$1:$I$89,3,0)*VLOOKUP('Données projet'!$B$9,Paramètres!$A$1:$I$89,5,0)</f>
        <v>2.8908289095852525E-14</v>
      </c>
      <c r="P174" s="13">
        <f t="shared" si="141"/>
        <v>5.0177780569126974E-13</v>
      </c>
      <c r="Q174" s="20">
        <f t="shared" si="162"/>
        <v>9.2427828175423786E-13</v>
      </c>
      <c r="R174" s="59">
        <f t="shared" si="109"/>
        <v>293.33333333333422</v>
      </c>
      <c r="S174" s="59">
        <f ca="1">AVERAGE(OFFSET($R$3,0,0,'Données projet'!$E$9+1,1))-AVERAGE(OFFSET($H$3,0,0,'Données projet'!$E$9+1,1))</f>
        <v>141.98581704643658</v>
      </c>
      <c r="T174" s="59">
        <f t="shared" si="142"/>
        <v>396.03373990407204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5.6355932429367472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1.9117937013294809E-21</v>
      </c>
      <c r="AC174" s="22">
        <f t="shared" si="163"/>
        <v>5.6355932429367472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1.1368683772161603E-13</v>
      </c>
      <c r="AJ174" s="13">
        <f>AI174*VLOOKUP('Données projet'!$B$10,Paramètres!$A$1:$I$89,3,0)*VLOOKUP('Données projet'!$B$10,Paramètres!$A$1:$I$89,5,0)</f>
        <v>5.8171281125396493E-14</v>
      </c>
      <c r="AK174" s="13">
        <f t="shared" si="164"/>
        <v>9.3078335657893568E-13</v>
      </c>
      <c r="AL174" s="20">
        <f t="shared" si="165"/>
        <v>1.7224293273350452E-12</v>
      </c>
      <c r="AM174" s="59">
        <f t="shared" si="113"/>
        <v>293.33333333333502</v>
      </c>
      <c r="AN174" s="59">
        <f ca="1">AVERAGE(OFFSET($AM$3,0,0,'Données projet'!$E$10+1,1))-AVERAGE(OFFSET($H$3,0,0,'Données projet'!$E$10+1,1))</f>
        <v>131.37595978892654</v>
      </c>
      <c r="AO174" s="59">
        <f t="shared" si="144"/>
        <v>365.64697698878865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5.215107491679345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1.7691499766851906E-21</v>
      </c>
      <c r="AX174" s="21">
        <f t="shared" si="166"/>
        <v>5.215107491679345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6">
        <f t="shared" si="110"/>
        <v>591.39566524572035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5.6843418860808015E-14</v>
      </c>
      <c r="O175" s="13">
        <f>N175*VLOOKUP('Données projet'!$B$9,Paramètres!$A$1:$I$89,3,0)*VLOOKUP('Données projet'!$B$9,Paramètres!$A$1:$I$89,5,0)</f>
        <v>2.8908289095852525E-14</v>
      </c>
      <c r="P175" s="13">
        <f t="shared" si="141"/>
        <v>5.0177780569126974E-13</v>
      </c>
      <c r="Q175" s="20">
        <f t="shared" si="162"/>
        <v>9.2427828175423786E-13</v>
      </c>
      <c r="R175" s="59">
        <f t="shared" si="109"/>
        <v>293.33333333333422</v>
      </c>
      <c r="S175" s="59">
        <f ca="1">AVERAGE(OFFSET($R$3,0,0,'Données projet'!$E$9+1,1))-AVERAGE(OFFSET($H$3,0,0,'Données projet'!$E$9+1,1))</f>
        <v>141.98581704643658</v>
      </c>
      <c r="T175" s="59">
        <f t="shared" si="142"/>
        <v>396.03373990407204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5.5250826968152236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1.3518422904398051E-21</v>
      </c>
      <c r="AC175" s="22">
        <f t="shared" si="163"/>
        <v>5.5250826968152236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1.1368683772161603E-13</v>
      </c>
      <c r="AJ175" s="13">
        <f>AI175*VLOOKUP('Données projet'!$B$10,Paramètres!$A$1:$I$89,3,0)*VLOOKUP('Données projet'!$B$10,Paramètres!$A$1:$I$89,5,0)</f>
        <v>5.8171281125396493E-14</v>
      </c>
      <c r="AK175" s="13">
        <f t="shared" si="164"/>
        <v>9.3078335657893568E-13</v>
      </c>
      <c r="AL175" s="20">
        <f t="shared" si="165"/>
        <v>1.7224293273350452E-12</v>
      </c>
      <c r="AM175" s="59">
        <f t="shared" si="113"/>
        <v>293.33333333333502</v>
      </c>
      <c r="AN175" s="59">
        <f ca="1">AVERAGE(OFFSET($AM$3,0,0,'Données projet'!$E$10+1,1))-AVERAGE(OFFSET($H$3,0,0,'Données projet'!$E$10+1,1))</f>
        <v>131.37595978892654</v>
      </c>
      <c r="AO175" s="59">
        <f t="shared" si="144"/>
        <v>365.64697698878865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5.1128424146689948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1.2509779454501207E-21</v>
      </c>
      <c r="AX175" s="21">
        <f t="shared" si="166"/>
        <v>5.1128424146689948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6">
        <f t="shared" si="110"/>
        <v>593.29538712375495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5.6843418860808015E-14</v>
      </c>
      <c r="O176" s="13">
        <f>N176*VLOOKUP('Données projet'!$B$9,Paramètres!$A$1:$I$89,3,0)*VLOOKUP('Données projet'!$B$9,Paramètres!$A$1:$I$89,5,0)</f>
        <v>2.8908289095852525E-14</v>
      </c>
      <c r="P176" s="13">
        <f t="shared" si="141"/>
        <v>5.0177780569126974E-13</v>
      </c>
      <c r="Q176" s="20">
        <f t="shared" si="162"/>
        <v>9.2427828175423786E-13</v>
      </c>
      <c r="R176" s="59">
        <f t="shared" si="109"/>
        <v>293.33333333333422</v>
      </c>
      <c r="S176" s="59">
        <f ca="1">AVERAGE(OFFSET($R$3,0,0,'Données projet'!$E$9+1,1))-AVERAGE(OFFSET($H$3,0,0,'Données projet'!$E$9+1,1))</f>
        <v>141.98581704643658</v>
      </c>
      <c r="T176" s="59">
        <f t="shared" si="142"/>
        <v>396.03373990407204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5.4167391950983657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9.5589685066474047E-22</v>
      </c>
      <c r="AC176" s="22">
        <f t="shared" si="163"/>
        <v>5.4167391950983657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1.1368683772161603E-13</v>
      </c>
      <c r="AJ176" s="13">
        <f>AI176*VLOOKUP('Données projet'!$B$10,Paramètres!$A$1:$I$89,3,0)*VLOOKUP('Données projet'!$B$10,Paramètres!$A$1:$I$89,5,0)</f>
        <v>5.8171281125396493E-14</v>
      </c>
      <c r="AK176" s="13">
        <f t="shared" si="164"/>
        <v>9.3078335657893568E-13</v>
      </c>
      <c r="AL176" s="20">
        <f t="shared" si="165"/>
        <v>1.7224293273350452E-12</v>
      </c>
      <c r="AM176" s="59">
        <f t="shared" si="113"/>
        <v>293.33333333333502</v>
      </c>
      <c r="AN176" s="59">
        <f ca="1">AVERAGE(OFFSET($AM$3,0,0,'Données projet'!$E$10+1,1))-AVERAGE(OFFSET($H$3,0,0,'Données projet'!$E$10+1,1))</f>
        <v>131.37595978892654</v>
      </c>
      <c r="AO176" s="59">
        <f t="shared" si="144"/>
        <v>365.64697698878865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5.0125826934432798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8.8457498834259528E-22</v>
      </c>
      <c r="AX176" s="21">
        <f t="shared" si="166"/>
        <v>5.0125826934432798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6">
        <f t="shared" si="110"/>
        <v>595.19487289422705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5.6843418860808015E-14</v>
      </c>
      <c r="O177" s="13">
        <f>N177*VLOOKUP('Données projet'!$B$9,Paramètres!$A$1:$I$89,3,0)*VLOOKUP('Données projet'!$B$9,Paramètres!$A$1:$I$89,5,0)</f>
        <v>2.8908289095852525E-14</v>
      </c>
      <c r="P177" s="13">
        <f t="shared" si="141"/>
        <v>5.0177780569126974E-13</v>
      </c>
      <c r="Q177" s="20">
        <f t="shared" si="162"/>
        <v>9.2427828175423786E-13</v>
      </c>
      <c r="R177" s="59">
        <f t="shared" si="109"/>
        <v>293.33333333333422</v>
      </c>
      <c r="S177" s="59">
        <f ca="1">AVERAGE(OFFSET($R$3,0,0,'Données projet'!$E$9+1,1))-AVERAGE(OFFSET($H$3,0,0,'Données projet'!$E$9+1,1))</f>
        <v>141.98581704643658</v>
      </c>
      <c r="T177" s="59">
        <f t="shared" si="142"/>
        <v>396.03373990407204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5.3105202433671641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6.7592114521990254E-22</v>
      </c>
      <c r="AC177" s="22">
        <f t="shared" si="163"/>
        <v>5.3105202433671641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1.1368683772161603E-13</v>
      </c>
      <c r="AJ177" s="13">
        <f>AI177*VLOOKUP('Données projet'!$B$10,Paramètres!$A$1:$I$89,3,0)*VLOOKUP('Données projet'!$B$10,Paramètres!$A$1:$I$89,5,0)</f>
        <v>5.8171281125396493E-14</v>
      </c>
      <c r="AK177" s="13">
        <f t="shared" si="164"/>
        <v>9.3078335657893568E-13</v>
      </c>
      <c r="AL177" s="20">
        <f t="shared" si="165"/>
        <v>1.7224293273350452E-12</v>
      </c>
      <c r="AM177" s="59">
        <f t="shared" si="113"/>
        <v>293.33333333333502</v>
      </c>
      <c r="AN177" s="59">
        <f ca="1">AVERAGE(OFFSET($AM$3,0,0,'Données projet'!$E$10+1,1))-AVERAGE(OFFSET($H$3,0,0,'Données projet'!$E$10+1,1))</f>
        <v>131.37595978892654</v>
      </c>
      <c r="AO177" s="59">
        <f t="shared" si="144"/>
        <v>365.64697698878865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4.9142890041984097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6.2548897272506035E-22</v>
      </c>
      <c r="AX177" s="21">
        <f t="shared" si="166"/>
        <v>4.9142890041984097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6">
        <f t="shared" si="110"/>
        <v>597.09412407153457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5.6843418860808015E-14</v>
      </c>
      <c r="O178" s="13">
        <f>N178*VLOOKUP('Données projet'!$B$9,Paramètres!$A$1:$I$89,3,0)*VLOOKUP('Données projet'!$B$9,Paramètres!$A$1:$I$89,5,0)</f>
        <v>2.8908289095852525E-14</v>
      </c>
      <c r="P178" s="13">
        <f t="shared" si="141"/>
        <v>5.0177780569126974E-13</v>
      </c>
      <c r="Q178" s="20">
        <f t="shared" si="162"/>
        <v>9.2427828175423786E-13</v>
      </c>
      <c r="R178" s="59">
        <f t="shared" si="109"/>
        <v>293.33333333333422</v>
      </c>
      <c r="S178" s="59">
        <f ca="1">AVERAGE(OFFSET($R$3,0,0,'Données projet'!$E$9+1,1))-AVERAGE(OFFSET($H$3,0,0,'Données projet'!$E$9+1,1))</f>
        <v>141.98581704643658</v>
      </c>
      <c r="T178" s="59">
        <f t="shared" si="142"/>
        <v>396.03373990407204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5.2063841804922477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4.7794842533237023E-22</v>
      </c>
      <c r="AC178" s="22">
        <f t="shared" si="163"/>
        <v>5.2063841804922477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1.1368683772161603E-13</v>
      </c>
      <c r="AJ178" s="13">
        <f>AI178*VLOOKUP('Données projet'!$B$10,Paramètres!$A$1:$I$89,3,0)*VLOOKUP('Données projet'!$B$10,Paramètres!$A$1:$I$89,5,0)</f>
        <v>5.8171281125396493E-14</v>
      </c>
      <c r="AK178" s="13">
        <f t="shared" si="164"/>
        <v>9.3078335657893568E-13</v>
      </c>
      <c r="AL178" s="20">
        <f t="shared" si="165"/>
        <v>1.7224293273350452E-12</v>
      </c>
      <c r="AM178" s="59">
        <f t="shared" si="113"/>
        <v>293.33333333333502</v>
      </c>
      <c r="AN178" s="59">
        <f ca="1">AVERAGE(OFFSET($AM$3,0,0,'Données projet'!$E$10+1,1))-AVERAGE(OFFSET($H$3,0,0,'Données projet'!$E$10+1,1))</f>
        <v>131.37595978892654</v>
      </c>
      <c r="AO178" s="59">
        <f t="shared" si="144"/>
        <v>365.64697698878865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4.8179227942464005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4.4228749417129764E-22</v>
      </c>
      <c r="AX178" s="21">
        <f t="shared" si="166"/>
        <v>4.8179227942464005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6">
        <f t="shared" si="110"/>
        <v>598.99314215176662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5.6843418860808015E-14</v>
      </c>
      <c r="O179" s="13">
        <f>N179*VLOOKUP('Données projet'!$B$9,Paramètres!$A$1:$I$89,3,0)*VLOOKUP('Données projet'!$B$9,Paramètres!$A$1:$I$89,5,0)</f>
        <v>2.8908289095852525E-14</v>
      </c>
      <c r="P179" s="13">
        <f t="shared" si="141"/>
        <v>5.0177780569126974E-13</v>
      </c>
      <c r="Q179" s="20">
        <f t="shared" si="162"/>
        <v>9.2427828175423786E-13</v>
      </c>
      <c r="R179" s="59">
        <f t="shared" si="109"/>
        <v>293.33333333333422</v>
      </c>
      <c r="S179" s="59">
        <f ca="1">AVERAGE(OFFSET($R$3,0,0,'Données projet'!$E$9+1,1))-AVERAGE(OFFSET($H$3,0,0,'Données projet'!$E$9+1,1))</f>
        <v>141.98581704643658</v>
      </c>
      <c r="T179" s="59">
        <f t="shared" si="142"/>
        <v>396.03373990407204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5.1042901622935819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3.3796057260995127E-22</v>
      </c>
      <c r="AC179" s="22">
        <f t="shared" si="163"/>
        <v>5.1042901622935819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1.1368683772161603E-13</v>
      </c>
      <c r="AJ179" s="13">
        <f>AI179*VLOOKUP('Données projet'!$B$10,Paramètres!$A$1:$I$89,3,0)*VLOOKUP('Données projet'!$B$10,Paramètres!$A$1:$I$89,5,0)</f>
        <v>5.8171281125396493E-14</v>
      </c>
      <c r="AK179" s="13">
        <f t="shared" si="164"/>
        <v>9.3078335657893568E-13</v>
      </c>
      <c r="AL179" s="20">
        <f t="shared" si="165"/>
        <v>1.7224293273350452E-12</v>
      </c>
      <c r="AM179" s="59">
        <f t="shared" si="113"/>
        <v>293.33333333333502</v>
      </c>
      <c r="AN179" s="59">
        <f ca="1">AVERAGE(OFFSET($AM$3,0,0,'Données projet'!$E$10+1,1))-AVERAGE(OFFSET($H$3,0,0,'Données projet'!$E$10+1,1))</f>
        <v>131.37595978892654</v>
      </c>
      <c r="AO179" s="59">
        <f t="shared" si="144"/>
        <v>365.64697698878865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4.7234462668939665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3.1274448636253017E-22</v>
      </c>
      <c r="AX179" s="21">
        <f t="shared" si="166"/>
        <v>4.7234462668939665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6">
        <f t="shared" si="110"/>
        <v>600.89192861302752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5.6843418860808015E-14</v>
      </c>
      <c r="O180" s="13">
        <f>N180*VLOOKUP('Données projet'!$B$9,Paramètres!$A$1:$I$89,3,0)*VLOOKUP('Données projet'!$B$9,Paramètres!$A$1:$I$89,5,0)</f>
        <v>2.8908289095852525E-14</v>
      </c>
      <c r="P180" s="13">
        <f t="shared" si="141"/>
        <v>5.0177780569126974E-13</v>
      </c>
      <c r="Q180" s="20">
        <f t="shared" si="162"/>
        <v>9.2427828175423786E-13</v>
      </c>
      <c r="R180" s="59">
        <f t="shared" si="109"/>
        <v>293.33333333333422</v>
      </c>
      <c r="S180" s="59">
        <f ca="1">AVERAGE(OFFSET($R$3,0,0,'Données projet'!$E$9+1,1))-AVERAGE(OFFSET($H$3,0,0,'Données projet'!$E$9+1,1))</f>
        <v>141.98581704643658</v>
      </c>
      <c r="T180" s="59">
        <f t="shared" si="142"/>
        <v>396.03373990407204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5.0041981455205899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2.3897421266618512E-22</v>
      </c>
      <c r="AC180" s="22">
        <f t="shared" si="163"/>
        <v>5.0041981455205899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1.1368683772161603E-13</v>
      </c>
      <c r="AJ180" s="13">
        <f>AI180*VLOOKUP('Données projet'!$B$10,Paramètres!$A$1:$I$89,3,0)*VLOOKUP('Données projet'!$B$10,Paramètres!$A$1:$I$89,5,0)</f>
        <v>5.8171281125396493E-14</v>
      </c>
      <c r="AK180" s="13">
        <f t="shared" si="164"/>
        <v>9.3078335657893568E-13</v>
      </c>
      <c r="AL180" s="20">
        <f t="shared" si="165"/>
        <v>1.7224293273350452E-12</v>
      </c>
      <c r="AM180" s="59">
        <f t="shared" si="113"/>
        <v>293.33333333333502</v>
      </c>
      <c r="AN180" s="59">
        <f ca="1">AVERAGE(OFFSET($AM$3,0,0,'Données projet'!$E$10+1,1))-AVERAGE(OFFSET($H$3,0,0,'Données projet'!$E$10+1,1))</f>
        <v>131.37595978892654</v>
      </c>
      <c r="AO180" s="59">
        <f t="shared" si="144"/>
        <v>365.64697698878865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4.630822366617922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2.2114374708564882E-22</v>
      </c>
      <c r="AX180" s="21">
        <f t="shared" si="166"/>
        <v>4.630822366617922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6">
        <f t="shared" si="110"/>
        <v>602.79048491575327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5.6843418860808015E-14</v>
      </c>
      <c r="O181" s="13">
        <f>N181*VLOOKUP('Données projet'!$B$9,Paramètres!$A$1:$I$89,3,0)*VLOOKUP('Données projet'!$B$9,Paramètres!$A$1:$I$89,5,0)</f>
        <v>2.8908289095852525E-14</v>
      </c>
      <c r="P181" s="13">
        <f t="shared" si="141"/>
        <v>5.0177780569126974E-13</v>
      </c>
      <c r="Q181" s="20">
        <f t="shared" si="162"/>
        <v>9.2427828175423786E-13</v>
      </c>
      <c r="R181" s="59">
        <f t="shared" si="109"/>
        <v>293.33333333333422</v>
      </c>
      <c r="S181" s="59">
        <f ca="1">AVERAGE(OFFSET($R$3,0,0,'Données projet'!$E$9+1,1))-AVERAGE(OFFSET($H$3,0,0,'Données projet'!$E$9+1,1))</f>
        <v>141.98581704643658</v>
      </c>
      <c r="T181" s="59">
        <f t="shared" si="142"/>
        <v>396.03373990407204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4.9060688721464141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1.6898028630497564E-22</v>
      </c>
      <c r="AC181" s="22">
        <f t="shared" si="163"/>
        <v>4.9060688721464141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1.1368683772161603E-13</v>
      </c>
      <c r="AJ181" s="13">
        <f>AI181*VLOOKUP('Données projet'!$B$10,Paramètres!$A$1:$I$89,3,0)*VLOOKUP('Données projet'!$B$10,Paramètres!$A$1:$I$89,5,0)</f>
        <v>5.8171281125396493E-14</v>
      </c>
      <c r="AK181" s="13">
        <f t="shared" si="164"/>
        <v>9.3078335657893568E-13</v>
      </c>
      <c r="AL181" s="20">
        <f t="shared" si="165"/>
        <v>1.7224293273350452E-12</v>
      </c>
      <c r="AM181" s="59">
        <f t="shared" si="113"/>
        <v>293.33333333333502</v>
      </c>
      <c r="AN181" s="59">
        <f ca="1">AVERAGE(OFFSET($AM$3,0,0,'Données projet'!$E$10+1,1))-AVERAGE(OFFSET($H$3,0,0,'Données projet'!$E$10+1,1))</f>
        <v>131.37595978892654</v>
      </c>
      <c r="AO181" s="59">
        <f t="shared" si="144"/>
        <v>365.64697698878865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4.54001476453129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1.5637224318126509E-22</v>
      </c>
      <c r="AX181" s="21">
        <f t="shared" si="166"/>
        <v>4.54001476453129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6">
        <f t="shared" si="110"/>
        <v>604.6888125030207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5.6843418860808015E-14</v>
      </c>
      <c r="O182" s="13">
        <f>N182*VLOOKUP('Données projet'!$B$9,Paramètres!$A$1:$I$89,3,0)*VLOOKUP('Données projet'!$B$9,Paramètres!$A$1:$I$89,5,0)</f>
        <v>2.8908289095852525E-14</v>
      </c>
      <c r="P182" s="13">
        <f t="shared" si="141"/>
        <v>5.0177780569126974E-13</v>
      </c>
      <c r="Q182" s="20">
        <f t="shared" si="162"/>
        <v>9.2427828175423786E-13</v>
      </c>
      <c r="R182" s="59">
        <f t="shared" si="109"/>
        <v>293.33333333333422</v>
      </c>
      <c r="S182" s="59">
        <f ca="1">AVERAGE(OFFSET($R$3,0,0,'Données projet'!$E$9+1,1))-AVERAGE(OFFSET($H$3,0,0,'Données projet'!$E$9+1,1))</f>
        <v>141.98581704643658</v>
      </c>
      <c r="T182" s="59">
        <f t="shared" si="142"/>
        <v>396.03373990407204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4.8098638539701595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1.1948710633309256E-22</v>
      </c>
      <c r="AC182" s="22">
        <f t="shared" si="163"/>
        <v>4.8098638539701595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1.1368683772161603E-13</v>
      </c>
      <c r="AJ182" s="13">
        <f>AI182*VLOOKUP('Données projet'!$B$10,Paramètres!$A$1:$I$89,3,0)*VLOOKUP('Données projet'!$B$10,Paramètres!$A$1:$I$89,5,0)</f>
        <v>5.8171281125396493E-14</v>
      </c>
      <c r="AK182" s="13">
        <f t="shared" si="164"/>
        <v>9.3078335657893568E-13</v>
      </c>
      <c r="AL182" s="20">
        <f t="shared" si="165"/>
        <v>1.7224293273350452E-12</v>
      </c>
      <c r="AM182" s="59">
        <f t="shared" si="113"/>
        <v>293.33333333333502</v>
      </c>
      <c r="AN182" s="59">
        <f ca="1">AVERAGE(OFFSET($AM$3,0,0,'Données projet'!$E$10+1,1))-AVERAGE(OFFSET($H$3,0,0,'Données projet'!$E$10+1,1))</f>
        <v>131.37595978892654</v>
      </c>
      <c r="AO182" s="59">
        <f t="shared" si="144"/>
        <v>365.64697698878865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4.4509878441344082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1.1057187354282441E-22</v>
      </c>
      <c r="AX182" s="21">
        <f t="shared" si="166"/>
        <v>4.4509878441344082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6">
        <f t="shared" si="110"/>
        <v>606.58691280085009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5.6843418860808015E-14</v>
      </c>
      <c r="O183" s="13">
        <f>N183*VLOOKUP('Données projet'!$B$9,Paramètres!$A$1:$I$89,3,0)*VLOOKUP('Données projet'!$B$9,Paramètres!$A$1:$I$89,5,0)</f>
        <v>2.8908289095852525E-14</v>
      </c>
      <c r="P183" s="13">
        <f t="shared" si="141"/>
        <v>5.0177780569126974E-13</v>
      </c>
      <c r="Q183" s="20">
        <f t="shared" si="162"/>
        <v>9.2427828175423786E-13</v>
      </c>
      <c r="R183" s="59">
        <f t="shared" si="109"/>
        <v>293.33333333333422</v>
      </c>
      <c r="S183" s="59">
        <f ca="1">AVERAGE(OFFSET($R$3,0,0,'Données projet'!$E$9+1,1))-AVERAGE(OFFSET($H$3,0,0,'Données projet'!$E$9+1,1))</f>
        <v>141.98581704643658</v>
      </c>
      <c r="T183" s="59">
        <f t="shared" si="142"/>
        <v>396.03373990407204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4.7155453575210737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8.4490143152487818E-23</v>
      </c>
      <c r="AC183" s="22">
        <f t="shared" si="163"/>
        <v>4.7155453575210737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1.1368683772161603E-13</v>
      </c>
      <c r="AJ183" s="13">
        <f>AI183*VLOOKUP('Données projet'!$B$10,Paramètres!$A$1:$I$89,3,0)*VLOOKUP('Données projet'!$B$10,Paramètres!$A$1:$I$89,5,0)</f>
        <v>5.8171281125396493E-14</v>
      </c>
      <c r="AK183" s="13">
        <f t="shared" si="164"/>
        <v>9.3078335657893568E-13</v>
      </c>
      <c r="AL183" s="20">
        <f t="shared" si="165"/>
        <v>1.7224293273350452E-12</v>
      </c>
      <c r="AM183" s="59">
        <f t="shared" si="113"/>
        <v>293.33333333333502</v>
      </c>
      <c r="AN183" s="59">
        <f ca="1">AVERAGE(OFFSET($AM$3,0,0,'Données projet'!$E$10+1,1))-AVERAGE(OFFSET($H$3,0,0,'Données projet'!$E$10+1,1))</f>
        <v>131.37595978892654</v>
      </c>
      <c r="AO183" s="59">
        <f t="shared" si="144"/>
        <v>365.64697698878865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4.3637066873454495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7.8186121590632543E-23</v>
      </c>
      <c r="AX183" s="21">
        <f t="shared" si="166"/>
        <v>4.3637066873454495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6">
        <f t="shared" si="110"/>
        <v>608.48478721849972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5.6843418860808015E-14</v>
      </c>
      <c r="O184" s="13">
        <f>N184*VLOOKUP('Données projet'!$B$9,Paramètres!$A$1:$I$89,3,0)*VLOOKUP('Données projet'!$B$9,Paramètres!$A$1:$I$89,5,0)</f>
        <v>2.8908289095852525E-14</v>
      </c>
      <c r="P184" s="13">
        <f t="shared" si="141"/>
        <v>5.0177780569126974E-13</v>
      </c>
      <c r="Q184" s="20">
        <f t="shared" si="162"/>
        <v>9.2427828175423786E-13</v>
      </c>
      <c r="R184" s="59">
        <f t="shared" si="109"/>
        <v>293.33333333333422</v>
      </c>
      <c r="S184" s="59">
        <f ca="1">AVERAGE(OFFSET($R$3,0,0,'Données projet'!$E$9+1,1))-AVERAGE(OFFSET($H$3,0,0,'Données projet'!$E$9+1,1))</f>
        <v>141.98581704643658</v>
      </c>
      <c r="T184" s="59">
        <f t="shared" si="142"/>
        <v>396.03373990407204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4.6230763892587525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5.9743553166546279E-23</v>
      </c>
      <c r="AC184" s="22">
        <f t="shared" si="163"/>
        <v>4.6230763892587525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1.1368683772161603E-13</v>
      </c>
      <c r="AJ184" s="13">
        <f>AI184*VLOOKUP('Données projet'!$B$10,Paramètres!$A$1:$I$89,3,0)*VLOOKUP('Données projet'!$B$10,Paramètres!$A$1:$I$89,5,0)</f>
        <v>5.8171281125396493E-14</v>
      </c>
      <c r="AK184" s="13">
        <f t="shared" si="164"/>
        <v>9.3078335657893568E-13</v>
      </c>
      <c r="AL184" s="20">
        <f t="shared" si="165"/>
        <v>1.7224293273350452E-12</v>
      </c>
      <c r="AM184" s="59">
        <f t="shared" si="113"/>
        <v>293.33333333333502</v>
      </c>
      <c r="AN184" s="59">
        <f ca="1">AVERAGE(OFFSET($AM$3,0,0,'Données projet'!$E$10+1,1))-AVERAGE(OFFSET($H$3,0,0,'Données projet'!$E$10+1,1))</f>
        <v>131.37595978892654</v>
      </c>
      <c r="AO184" s="59">
        <f t="shared" si="144"/>
        <v>365.64697698878865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4.2781370608048732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5.5285936771412205E-23</v>
      </c>
      <c r="AX184" s="21">
        <f t="shared" si="166"/>
        <v>4.2781370608048732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6">
        <f t="shared" si="110"/>
        <v>610.38243714875489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5.6843418860808015E-14</v>
      </c>
      <c r="O185" s="13">
        <f>N185*VLOOKUP('Données projet'!$B$9,Paramètres!$A$1:$I$89,3,0)*VLOOKUP('Données projet'!$B$9,Paramètres!$A$1:$I$89,5,0)</f>
        <v>2.8908289095852525E-14</v>
      </c>
      <c r="P185" s="13">
        <f t="shared" si="141"/>
        <v>5.0177780569126974E-13</v>
      </c>
      <c r="Q185" s="20">
        <f t="shared" si="162"/>
        <v>9.2427828175423786E-13</v>
      </c>
      <c r="R185" s="59">
        <f t="shared" si="109"/>
        <v>293.33333333333422</v>
      </c>
      <c r="S185" s="59">
        <f ca="1">AVERAGE(OFFSET($R$3,0,0,'Données projet'!$E$9+1,1))-AVERAGE(OFFSET($H$3,0,0,'Données projet'!$E$9+1,1))</f>
        <v>141.98581704643658</v>
      </c>
      <c r="T185" s="59">
        <f t="shared" si="142"/>
        <v>396.03373990407204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4.5324206810635541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4.2245071576243909E-23</v>
      </c>
      <c r="AC185" s="22">
        <f t="shared" si="163"/>
        <v>4.5324206810635541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1.1368683772161603E-13</v>
      </c>
      <c r="AJ185" s="13">
        <f>AI185*VLOOKUP('Données projet'!$B$10,Paramètres!$A$1:$I$89,3,0)*VLOOKUP('Données projet'!$B$10,Paramètres!$A$1:$I$89,5,0)</f>
        <v>5.8171281125396493E-14</v>
      </c>
      <c r="AK185" s="13">
        <f t="shared" si="164"/>
        <v>9.3078335657893568E-13</v>
      </c>
      <c r="AL185" s="20">
        <f t="shared" si="165"/>
        <v>1.7224293273350452E-12</v>
      </c>
      <c r="AM185" s="59">
        <f t="shared" si="113"/>
        <v>293.33333333333502</v>
      </c>
      <c r="AN185" s="59">
        <f ca="1">AVERAGE(OFFSET($AM$3,0,0,'Données projet'!$E$10+1,1))-AVERAGE(OFFSET($H$3,0,0,'Données projet'!$E$10+1,1))</f>
        <v>131.37595978892654</v>
      </c>
      <c r="AO185" s="59">
        <f t="shared" si="144"/>
        <v>365.64697698878865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4.1942454024484395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3.9093060795316272E-23</v>
      </c>
      <c r="AX185" s="21">
        <f t="shared" si="166"/>
        <v>4.1942454024484395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6">
        <f t="shared" si="110"/>
        <v>612.27986396820972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5.6843418860808015E-14</v>
      </c>
      <c r="O186" s="13">
        <f>N186*VLOOKUP('Données projet'!$B$9,Paramètres!$A$1:$I$89,3,0)*VLOOKUP('Données projet'!$B$9,Paramètres!$A$1:$I$89,5,0)</f>
        <v>2.8908289095852525E-14</v>
      </c>
      <c r="P186" s="13">
        <f t="shared" si="141"/>
        <v>5.0177780569126974E-13</v>
      </c>
      <c r="Q186" s="20">
        <f t="shared" si="162"/>
        <v>9.2427828175423786E-13</v>
      </c>
      <c r="R186" s="59">
        <f t="shared" si="109"/>
        <v>293.33333333333422</v>
      </c>
      <c r="S186" s="59">
        <f ca="1">AVERAGE(OFFSET($R$3,0,0,'Données projet'!$E$9+1,1))-AVERAGE(OFFSET($H$3,0,0,'Données projet'!$E$9+1,1))</f>
        <v>141.98581704643658</v>
      </c>
      <c r="T186" s="59">
        <f t="shared" si="142"/>
        <v>396.03373990407204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4.4435426760115408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2.987177658327314E-23</v>
      </c>
      <c r="AC186" s="22">
        <f t="shared" si="163"/>
        <v>4.4435426760115408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1.1368683772161603E-13</v>
      </c>
      <c r="AJ186" s="13">
        <f>AI186*VLOOKUP('Données projet'!$B$10,Paramètres!$A$1:$I$89,3,0)*VLOOKUP('Données projet'!$B$10,Paramètres!$A$1:$I$89,5,0)</f>
        <v>5.8171281125396493E-14</v>
      </c>
      <c r="AK186" s="13">
        <f t="shared" si="164"/>
        <v>9.3078335657893568E-13</v>
      </c>
      <c r="AL186" s="20">
        <f t="shared" si="165"/>
        <v>1.7224293273350452E-12</v>
      </c>
      <c r="AM186" s="59">
        <f t="shared" si="113"/>
        <v>293.33333333333502</v>
      </c>
      <c r="AN186" s="59">
        <f ca="1">AVERAGE(OFFSET($AM$3,0,0,'Données projet'!$E$10+1,1))-AVERAGE(OFFSET($H$3,0,0,'Données projet'!$E$10+1,1))</f>
        <v>131.37595978892654</v>
      </c>
      <c r="AO186" s="59">
        <f t="shared" si="144"/>
        <v>365.64697698878865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4.1119988083435164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2.7642968385706103E-23</v>
      </c>
      <c r="AX186" s="21">
        <f t="shared" si="166"/>
        <v>4.1119988083435164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6">
        <f t="shared" si="110"/>
        <v>614.17706903754288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5.6843418860808015E-14</v>
      </c>
      <c r="O187" s="13">
        <f>N187*VLOOKUP('Données projet'!$B$9,Paramètres!$A$1:$I$89,3,0)*VLOOKUP('Données projet'!$B$9,Paramètres!$A$1:$I$89,5,0)</f>
        <v>2.8908289095852525E-14</v>
      </c>
      <c r="P187" s="13">
        <f t="shared" si="141"/>
        <v>5.0177780569126974E-13</v>
      </c>
      <c r="Q187" s="20">
        <f t="shared" si="162"/>
        <v>9.2427828175423786E-13</v>
      </c>
      <c r="R187" s="59">
        <f t="shared" si="109"/>
        <v>293.33333333333422</v>
      </c>
      <c r="S187" s="59">
        <f ca="1">AVERAGE(OFFSET($R$3,0,0,'Données projet'!$E$9+1,1))-AVERAGE(OFFSET($H$3,0,0,'Données projet'!$E$9+1,1))</f>
        <v>141.98581704643658</v>
      </c>
      <c r="T187" s="59">
        <f t="shared" si="142"/>
        <v>396.03373990407204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4.3564075144283674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2.1122535788121954E-23</v>
      </c>
      <c r="AC187" s="22">
        <f t="shared" si="163"/>
        <v>4.3564075144283674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1.1368683772161603E-13</v>
      </c>
      <c r="AJ187" s="13">
        <f>AI187*VLOOKUP('Données projet'!$B$10,Paramètres!$A$1:$I$89,3,0)*VLOOKUP('Données projet'!$B$10,Paramètres!$A$1:$I$89,5,0)</f>
        <v>5.8171281125396493E-14</v>
      </c>
      <c r="AK187" s="13">
        <f t="shared" si="164"/>
        <v>9.3078335657893568E-13</v>
      </c>
      <c r="AL187" s="20">
        <f t="shared" si="165"/>
        <v>1.7224293273350452E-12</v>
      </c>
      <c r="AM187" s="59">
        <f t="shared" si="113"/>
        <v>293.33333333333502</v>
      </c>
      <c r="AN187" s="59">
        <f ca="1">AVERAGE(OFFSET($AM$3,0,0,'Données projet'!$E$10+1,1))-AVERAGE(OFFSET($H$3,0,0,'Données projet'!$E$10+1,1))</f>
        <v>131.37595978892654</v>
      </c>
      <c r="AO187" s="59">
        <f t="shared" si="144"/>
        <v>365.64697698878865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4.0313650197835216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1.9546530397658136E-23</v>
      </c>
      <c r="AX187" s="21">
        <f t="shared" si="166"/>
        <v>4.0313650197835216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6">
        <f t="shared" si="110"/>
        <v>616.07405370178697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5.6843418860808015E-14</v>
      </c>
      <c r="O188" s="13">
        <f>N188*VLOOKUP('Données projet'!$B$9,Paramètres!$A$1:$I$89,3,0)*VLOOKUP('Données projet'!$B$9,Paramètres!$A$1:$I$89,5,0)</f>
        <v>2.8908289095852525E-14</v>
      </c>
      <c r="P188" s="13">
        <f t="shared" si="141"/>
        <v>5.0177780569126974E-13</v>
      </c>
      <c r="Q188" s="20">
        <f t="shared" si="162"/>
        <v>9.2427828175423786E-13</v>
      </c>
      <c r="R188" s="59">
        <f t="shared" si="109"/>
        <v>293.33333333333422</v>
      </c>
      <c r="S188" s="59">
        <f ca="1">AVERAGE(OFFSET($R$3,0,0,'Données projet'!$E$9+1,1))-AVERAGE(OFFSET($H$3,0,0,'Données projet'!$E$9+1,1))</f>
        <v>141.98581704643658</v>
      </c>
      <c r="T188" s="59">
        <f t="shared" si="142"/>
        <v>396.03373990407204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4.2709810202166398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1.493588829163657E-23</v>
      </c>
      <c r="AC188" s="22">
        <f t="shared" si="163"/>
        <v>4.2709810202166398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1.1368683772161603E-13</v>
      </c>
      <c r="AJ188" s="13">
        <f>AI188*VLOOKUP('Données projet'!$B$10,Paramètres!$A$1:$I$89,3,0)*VLOOKUP('Données projet'!$B$10,Paramètres!$A$1:$I$89,5,0)</f>
        <v>5.8171281125396493E-14</v>
      </c>
      <c r="AK188" s="13">
        <f t="shared" si="164"/>
        <v>9.3078335657893568E-13</v>
      </c>
      <c r="AL188" s="20">
        <f t="shared" si="165"/>
        <v>1.7224293273350452E-12</v>
      </c>
      <c r="AM188" s="59">
        <f t="shared" si="113"/>
        <v>293.33333333333502</v>
      </c>
      <c r="AN188" s="59">
        <f ca="1">AVERAGE(OFFSET($AM$3,0,0,'Données projet'!$E$10+1,1))-AVERAGE(OFFSET($H$3,0,0,'Données projet'!$E$10+1,1))</f>
        <v>131.37595978892654</v>
      </c>
      <c r="AO188" s="59">
        <f t="shared" si="144"/>
        <v>365.64697698878865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3.9523124106354337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1.3821484192853051E-23</v>
      </c>
      <c r="AX188" s="21">
        <f t="shared" si="166"/>
        <v>3.9523124106354337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6">
        <f t="shared" si="110"/>
        <v>617.97081929059186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5.6843418860808015E-14</v>
      </c>
      <c r="O189" s="13">
        <f>N189*VLOOKUP('Données projet'!$B$9,Paramètres!$A$1:$I$89,3,0)*VLOOKUP('Données projet'!$B$9,Paramètres!$A$1:$I$89,5,0)</f>
        <v>2.8908289095852525E-14</v>
      </c>
      <c r="P189" s="13">
        <f t="shared" si="141"/>
        <v>5.0177780569126974E-13</v>
      </c>
      <c r="Q189" s="20">
        <f t="shared" si="162"/>
        <v>9.2427828175423786E-13</v>
      </c>
      <c r="R189" s="59">
        <f t="shared" si="109"/>
        <v>293.33333333333422</v>
      </c>
      <c r="S189" s="59">
        <f ca="1">AVERAGE(OFFSET($R$3,0,0,'Données projet'!$E$9+1,1))-AVERAGE(OFFSET($H$3,0,0,'Données projet'!$E$9+1,1))</f>
        <v>141.98581704643658</v>
      </c>
      <c r="T189" s="59">
        <f t="shared" si="142"/>
        <v>396.03373990407204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4.1872296874513877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1.0561267894060977E-23</v>
      </c>
      <c r="AC189" s="22">
        <f t="shared" si="163"/>
        <v>4.1872296874513877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1.1368683772161603E-13</v>
      </c>
      <c r="AJ189" s="13">
        <f>AI189*VLOOKUP('Données projet'!$B$10,Paramètres!$A$1:$I$89,3,0)*VLOOKUP('Données projet'!$B$10,Paramètres!$A$1:$I$89,5,0)</f>
        <v>5.8171281125396493E-14</v>
      </c>
      <c r="AK189" s="13">
        <f t="shared" si="164"/>
        <v>9.3078335657893568E-13</v>
      </c>
      <c r="AL189" s="20">
        <f t="shared" si="165"/>
        <v>1.7224293273350452E-12</v>
      </c>
      <c r="AM189" s="59">
        <f t="shared" si="113"/>
        <v>293.33333333333502</v>
      </c>
      <c r="AN189" s="59">
        <f ca="1">AVERAGE(OFFSET($AM$3,0,0,'Données projet'!$E$10+1,1))-AVERAGE(OFFSET($H$3,0,0,'Données projet'!$E$10+1,1))</f>
        <v>131.37595978892654</v>
      </c>
      <c r="AO189" s="59">
        <f t="shared" si="144"/>
        <v>365.64697698878865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3.8748099749354092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9.7732651988290679E-24</v>
      </c>
      <c r="AX189" s="21">
        <f t="shared" si="166"/>
        <v>3.8748099749354092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6">
        <f t="shared" si="110"/>
        <v>619.86736711848266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5.6843418860808015E-14</v>
      </c>
      <c r="O190" s="13">
        <f>N190*VLOOKUP('Données projet'!$B$9,Paramètres!$A$1:$I$89,3,0)*VLOOKUP('Données projet'!$B$9,Paramètres!$A$1:$I$89,5,0)</f>
        <v>2.8908289095852525E-14</v>
      </c>
      <c r="P190" s="13">
        <f t="shared" si="141"/>
        <v>5.0177780569126974E-13</v>
      </c>
      <c r="Q190" s="20">
        <f t="shared" si="162"/>
        <v>9.2427828175423786E-13</v>
      </c>
      <c r="R190" s="59">
        <f t="shared" si="109"/>
        <v>293.33333333333422</v>
      </c>
      <c r="S190" s="59">
        <f ca="1">AVERAGE(OFFSET($R$3,0,0,'Données projet'!$E$9+1,1))-AVERAGE(OFFSET($H$3,0,0,'Données projet'!$E$9+1,1))</f>
        <v>141.98581704643658</v>
      </c>
      <c r="T190" s="59">
        <f t="shared" si="142"/>
        <v>396.03373990407204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4.1051206672383929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7.4679441458182849E-24</v>
      </c>
      <c r="AC190" s="22">
        <f t="shared" si="163"/>
        <v>4.1051206672383929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1.1368683772161603E-13</v>
      </c>
      <c r="AJ190" s="13">
        <f>AI190*VLOOKUP('Données projet'!$B$10,Paramètres!$A$1:$I$89,3,0)*VLOOKUP('Données projet'!$B$10,Paramètres!$A$1:$I$89,5,0)</f>
        <v>5.8171281125396493E-14</v>
      </c>
      <c r="AK190" s="13">
        <f t="shared" si="164"/>
        <v>9.3078335657893568E-13</v>
      </c>
      <c r="AL190" s="20">
        <f t="shared" si="165"/>
        <v>1.7224293273350452E-12</v>
      </c>
      <c r="AM190" s="59">
        <f t="shared" si="113"/>
        <v>293.33333333333502</v>
      </c>
      <c r="AN190" s="59">
        <f ca="1">AVERAGE(OFFSET($AM$3,0,0,'Données projet'!$E$10+1,1))-AVERAGE(OFFSET($H$3,0,0,'Données projet'!$E$10+1,1))</f>
        <v>131.37595978892654</v>
      </c>
      <c r="AO190" s="59">
        <f t="shared" si="144"/>
        <v>365.64697698878865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3.7988273147276441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6.9107420964265256E-24</v>
      </c>
      <c r="AX190" s="21">
        <f t="shared" si="166"/>
        <v>3.7988273147276441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6">
        <f t="shared" si="110"/>
        <v>621.7636984851116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5.6843418860808015E-14</v>
      </c>
      <c r="O191" s="13">
        <f>N191*VLOOKUP('Données projet'!$B$9,Paramètres!$A$1:$I$89,3,0)*VLOOKUP('Données projet'!$B$9,Paramètres!$A$1:$I$89,5,0)</f>
        <v>2.8908289095852525E-14</v>
      </c>
      <c r="P191" s="13">
        <f t="shared" si="141"/>
        <v>5.0177780569126974E-13</v>
      </c>
      <c r="Q191" s="20">
        <f t="shared" si="162"/>
        <v>9.2427828175423786E-13</v>
      </c>
      <c r="R191" s="59">
        <f t="shared" si="109"/>
        <v>293.33333333333422</v>
      </c>
      <c r="S191" s="59">
        <f ca="1">AVERAGE(OFFSET($R$3,0,0,'Données projet'!$E$9+1,1))-AVERAGE(OFFSET($H$3,0,0,'Données projet'!$E$9+1,1))</f>
        <v>141.98581704643658</v>
      </c>
      <c r="T191" s="59">
        <f t="shared" si="142"/>
        <v>396.03373990407204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4.0246217548302177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5.2806339470304886E-24</v>
      </c>
      <c r="AC191" s="22">
        <f t="shared" si="163"/>
        <v>4.0246217548302177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1.1368683772161603E-13</v>
      </c>
      <c r="AJ191" s="13">
        <f>AI191*VLOOKUP('Données projet'!$B$10,Paramètres!$A$1:$I$89,3,0)*VLOOKUP('Données projet'!$B$10,Paramètres!$A$1:$I$89,5,0)</f>
        <v>5.8171281125396493E-14</v>
      </c>
      <c r="AK191" s="13">
        <f t="shared" si="164"/>
        <v>9.3078335657893568E-13</v>
      </c>
      <c r="AL191" s="20">
        <f t="shared" si="165"/>
        <v>1.7224293273350452E-12</v>
      </c>
      <c r="AM191" s="59">
        <f t="shared" si="113"/>
        <v>293.33333333333502</v>
      </c>
      <c r="AN191" s="59">
        <f ca="1">AVERAGE(OFFSET($AM$3,0,0,'Données projet'!$E$10+1,1))-AVERAGE(OFFSET($H$3,0,0,'Données projet'!$E$10+1,1))</f>
        <v>131.37595978892654</v>
      </c>
      <c r="AO191" s="59">
        <f t="shared" si="144"/>
        <v>365.64697698878865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3.7243346281417069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4.886632599414534E-24</v>
      </c>
      <c r="AX191" s="21">
        <f t="shared" si="166"/>
        <v>3.7243346281417069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6">
        <f t="shared" si="110"/>
        <v>623.65981467550444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5.6843418860808015E-14</v>
      </c>
      <c r="O192" s="13">
        <f>N192*VLOOKUP('Données projet'!$B$9,Paramètres!$A$1:$I$89,3,0)*VLOOKUP('Données projet'!$B$9,Paramètres!$A$1:$I$89,5,0)</f>
        <v>2.8908289095852525E-14</v>
      </c>
      <c r="P192" s="13">
        <f t="shared" si="141"/>
        <v>5.0177780569126974E-13</v>
      </c>
      <c r="Q192" s="20">
        <f t="shared" si="162"/>
        <v>9.2427828175423786E-13</v>
      </c>
      <c r="R192" s="59">
        <f t="shared" si="109"/>
        <v>293.33333333333422</v>
      </c>
      <c r="S192" s="59">
        <f ca="1">AVERAGE(OFFSET($R$3,0,0,'Données projet'!$E$9+1,1))-AVERAGE(OFFSET($H$3,0,0,'Données projet'!$E$9+1,1))</f>
        <v>141.98581704643658</v>
      </c>
      <c r="T192" s="59">
        <f t="shared" si="142"/>
        <v>396.03373990407204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3.9457013769948786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3.7339720729091425E-24</v>
      </c>
      <c r="AC192" s="22">
        <f t="shared" si="163"/>
        <v>3.9457013769948786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1.1368683772161603E-13</v>
      </c>
      <c r="AJ192" s="13">
        <f>AI192*VLOOKUP('Données projet'!$B$10,Paramètres!$A$1:$I$89,3,0)*VLOOKUP('Données projet'!$B$10,Paramètres!$A$1:$I$89,5,0)</f>
        <v>5.8171281125396493E-14</v>
      </c>
      <c r="AK192" s="13">
        <f t="shared" si="164"/>
        <v>9.3078335657893568E-13</v>
      </c>
      <c r="AL192" s="20">
        <f t="shared" si="165"/>
        <v>1.7224293273350452E-12</v>
      </c>
      <c r="AM192" s="59">
        <f t="shared" si="113"/>
        <v>293.33333333333502</v>
      </c>
      <c r="AN192" s="59">
        <f ca="1">AVERAGE(OFFSET($AM$3,0,0,'Données projet'!$E$10+1,1))-AVERAGE(OFFSET($H$3,0,0,'Données projet'!$E$10+1,1))</f>
        <v>131.37595978892654</v>
      </c>
      <c r="AO192" s="59">
        <f t="shared" si="144"/>
        <v>365.64697698878865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3.6513026977036676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3.4553710482132628E-24</v>
      </c>
      <c r="AX192" s="21">
        <f t="shared" si="166"/>
        <v>3.6513026977036676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6">
        <f t="shared" si="110"/>
        <v>625.55571696030165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5.6843418860808015E-14</v>
      </c>
      <c r="O193" s="13">
        <f>N193*VLOOKUP('Données projet'!$B$9,Paramètres!$A$1:$I$89,3,0)*VLOOKUP('Données projet'!$B$9,Paramètres!$A$1:$I$89,5,0)</f>
        <v>2.8908289095852525E-14</v>
      </c>
      <c r="P193" s="13">
        <f t="shared" si="141"/>
        <v>5.0177780569126974E-13</v>
      </c>
      <c r="Q193" s="20">
        <f t="shared" si="162"/>
        <v>9.2427828175423786E-13</v>
      </c>
      <c r="R193" s="59">
        <f t="shared" si="109"/>
        <v>293.33333333333422</v>
      </c>
      <c r="S193" s="59">
        <f ca="1">AVERAGE(OFFSET($R$3,0,0,'Données projet'!$E$9+1,1))-AVERAGE(OFFSET($H$3,0,0,'Données projet'!$E$9+1,1))</f>
        <v>141.98581704643658</v>
      </c>
      <c r="T193" s="59">
        <f t="shared" si="142"/>
        <v>396.03373990407204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3.8683285796322129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2.6403169735152443E-24</v>
      </c>
      <c r="AC193" s="22">
        <f t="shared" si="163"/>
        <v>3.8683285796322129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1.1368683772161603E-13</v>
      </c>
      <c r="AJ193" s="13">
        <f>AI193*VLOOKUP('Données projet'!$B$10,Paramètres!$A$1:$I$89,3,0)*VLOOKUP('Données projet'!$B$10,Paramètres!$A$1:$I$89,5,0)</f>
        <v>5.8171281125396493E-14</v>
      </c>
      <c r="AK193" s="13">
        <f t="shared" si="164"/>
        <v>9.3078335657893568E-13</v>
      </c>
      <c r="AL193" s="20">
        <f t="shared" si="165"/>
        <v>1.7224293273350452E-12</v>
      </c>
      <c r="AM193" s="59">
        <f t="shared" si="113"/>
        <v>293.33333333333502</v>
      </c>
      <c r="AN193" s="59">
        <f ca="1">AVERAGE(OFFSET($AM$3,0,0,'Données projet'!$E$10+1,1))-AVERAGE(OFFSET($H$3,0,0,'Données projet'!$E$10+1,1))</f>
        <v>131.37595978892654</v>
      </c>
      <c r="AO193" s="59">
        <f t="shared" si="144"/>
        <v>365.64697698878865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3.5797028788764389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2.443316299707267E-24</v>
      </c>
      <c r="AX193" s="21">
        <f t="shared" si="166"/>
        <v>3.5797028788764389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6">
        <f t="shared" si="110"/>
        <v>627.45140659599406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5.6843418860808015E-14</v>
      </c>
      <c r="O194" s="13">
        <f>N194*VLOOKUP('Données projet'!$B$9,Paramètres!$A$1:$I$89,3,0)*VLOOKUP('Données projet'!$B$9,Paramètres!$A$1:$I$89,5,0)</f>
        <v>2.8908289095852525E-14</v>
      </c>
      <c r="P194" s="13">
        <f t="shared" si="141"/>
        <v>5.0177780569126974E-13</v>
      </c>
      <c r="Q194" s="20">
        <f t="shared" si="162"/>
        <v>9.2427828175423786E-13</v>
      </c>
      <c r="R194" s="59">
        <f t="shared" si="109"/>
        <v>293.33333333333422</v>
      </c>
      <c r="S194" s="59">
        <f ca="1">AVERAGE(OFFSET($R$3,0,0,'Données projet'!$E$9+1,1))-AVERAGE(OFFSET($H$3,0,0,'Données projet'!$E$9+1,1))</f>
        <v>141.98581704643658</v>
      </c>
      <c r="T194" s="59">
        <f t="shared" si="142"/>
        <v>396.03373990407204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3.7924730156330826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1.8669860364545712E-24</v>
      </c>
      <c r="AC194" s="22">
        <f t="shared" si="163"/>
        <v>3.7924730156330826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1.1368683772161603E-13</v>
      </c>
      <c r="AJ194" s="13">
        <f>AI194*VLOOKUP('Données projet'!$B$10,Paramètres!$A$1:$I$89,3,0)*VLOOKUP('Données projet'!$B$10,Paramètres!$A$1:$I$89,5,0)</f>
        <v>5.8171281125396493E-14</v>
      </c>
      <c r="AK194" s="13">
        <f t="shared" si="164"/>
        <v>9.3078335657893568E-13</v>
      </c>
      <c r="AL194" s="20">
        <f t="shared" si="165"/>
        <v>1.7224293273350452E-12</v>
      </c>
      <c r="AM194" s="59">
        <f t="shared" si="113"/>
        <v>293.33333333333502</v>
      </c>
      <c r="AN194" s="59">
        <f ca="1">AVERAGE(OFFSET($AM$3,0,0,'Données projet'!$E$10+1,1))-AVERAGE(OFFSET($H$3,0,0,'Données projet'!$E$10+1,1))</f>
        <v>131.37595978892654</v>
      </c>
      <c r="AO194" s="59">
        <f t="shared" si="144"/>
        <v>365.64697698878865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3.5095070888248348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1.7276855241066314E-24</v>
      </c>
      <c r="AX194" s="21">
        <f t="shared" si="166"/>
        <v>3.5095070888248348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6">
        <f t="shared" si="110"/>
        <v>629.34688482515401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5.6843418860808015E-14</v>
      </c>
      <c r="O195" s="13">
        <f>N195*VLOOKUP('Données projet'!$B$9,Paramètres!$A$1:$I$89,3,0)*VLOOKUP('Données projet'!$B$9,Paramètres!$A$1:$I$89,5,0)</f>
        <v>2.8908289095852525E-14</v>
      </c>
      <c r="P195" s="13">
        <f t="shared" si="141"/>
        <v>5.0177780569126974E-13</v>
      </c>
      <c r="Q195" s="20">
        <f t="shared" si="162"/>
        <v>9.2427828175423786E-13</v>
      </c>
      <c r="R195" s="59">
        <f t="shared" ref="R195:R203" si="191">Q195+(I195+J195)*44/12</f>
        <v>293.33333333333422</v>
      </c>
      <c r="S195" s="59">
        <f ca="1">AVERAGE(OFFSET($R$3,0,0,'Données projet'!$E$9+1,1))-AVERAGE(OFFSET($H$3,0,0,'Données projet'!$E$9+1,1))</f>
        <v>141.98581704643658</v>
      </c>
      <c r="T195" s="59">
        <f t="shared" si="142"/>
        <v>396.03373990407204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3.71810493297665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1.3201584867576222E-24</v>
      </c>
      <c r="AC195" s="22">
        <f t="shared" si="163"/>
        <v>3.71810493297665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1.1368683772161603E-13</v>
      </c>
      <c r="AJ195" s="13">
        <f>AI195*VLOOKUP('Données projet'!$B$10,Paramètres!$A$1:$I$89,3,0)*VLOOKUP('Données projet'!$B$10,Paramètres!$A$1:$I$89,5,0)</f>
        <v>5.8171281125396493E-14</v>
      </c>
      <c r="AK195" s="13">
        <f t="shared" si="164"/>
        <v>9.3078335657893568E-13</v>
      </c>
      <c r="AL195" s="20">
        <f t="shared" si="165"/>
        <v>1.7224293273350452E-12</v>
      </c>
      <c r="AM195" s="59">
        <f t="shared" si="113"/>
        <v>293.33333333333502</v>
      </c>
      <c r="AN195" s="59">
        <f ca="1">AVERAGE(OFFSET($AM$3,0,0,'Données projet'!$E$10+1,1))-AVERAGE(OFFSET($H$3,0,0,'Données projet'!$E$10+1,1))</f>
        <v>131.37595978892654</v>
      </c>
      <c r="AO195" s="59">
        <f t="shared" si="144"/>
        <v>365.64697698878865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3.4406877954009385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1.2216581498536335E-24</v>
      </c>
      <c r="AX195" s="21">
        <f t="shared" si="166"/>
        <v>3.4406877954009385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6">
        <f t="shared" ref="H196:H203" si="192">(B196+E196+F196)*44/12+(C196+D196)*0.475*44/12</f>
        <v>631.24215287666095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5.6843418860808015E-14</v>
      </c>
      <c r="O196" s="13">
        <f>N196*VLOOKUP('Données projet'!$B$9,Paramètres!$A$1:$I$89,3,0)*VLOOKUP('Données projet'!$B$9,Paramètres!$A$1:$I$89,5,0)</f>
        <v>2.8908289095852525E-14</v>
      </c>
      <c r="P196" s="13">
        <f t="shared" si="141"/>
        <v>5.0177780569126974E-13</v>
      </c>
      <c r="Q196" s="20">
        <f t="shared" si="162"/>
        <v>9.2427828175423786E-13</v>
      </c>
      <c r="R196" s="59">
        <f t="shared" si="191"/>
        <v>293.33333333333422</v>
      </c>
      <c r="S196" s="59">
        <f ca="1">AVERAGE(OFFSET($R$3,0,0,'Données projet'!$E$9+1,1))-AVERAGE(OFFSET($H$3,0,0,'Données projet'!$E$9+1,1))</f>
        <v>141.98581704643658</v>
      </c>
      <c r="T196" s="59">
        <f t="shared" si="142"/>
        <v>396.03373990407204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3.6451951630610582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9.3349301822728561E-25</v>
      </c>
      <c r="AC196" s="22">
        <f t="shared" si="163"/>
        <v>3.6451951630610582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1.1368683772161603E-13</v>
      </c>
      <c r="AJ196" s="13">
        <f>AI196*VLOOKUP('Données projet'!$B$10,Paramètres!$A$1:$I$89,3,0)*VLOOKUP('Données projet'!$B$10,Paramètres!$A$1:$I$89,5,0)</f>
        <v>5.8171281125396493E-14</v>
      </c>
      <c r="AK196" s="13">
        <f t="shared" si="164"/>
        <v>9.3078335657893568E-13</v>
      </c>
      <c r="AL196" s="20">
        <f t="shared" si="165"/>
        <v>1.7224293273350452E-12</v>
      </c>
      <c r="AM196" s="59">
        <f t="shared" ref="AM196:AM203" si="193">AL196+(AD196+AE196)*44/12</f>
        <v>293.33333333333502</v>
      </c>
      <c r="AN196" s="59">
        <f ca="1">AVERAGE(OFFSET($AM$3,0,0,'Données projet'!$E$10+1,1))-AVERAGE(OFFSET($H$3,0,0,'Données projet'!$E$10+1,1))</f>
        <v>131.37595978892654</v>
      </c>
      <c r="AO196" s="59">
        <f t="shared" si="144"/>
        <v>365.64697698878865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3.3732180063454607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8.6384276205331571E-25</v>
      </c>
      <c r="AX196" s="21">
        <f t="shared" si="166"/>
        <v>3.3732180063454607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6">
        <f t="shared" si="192"/>
        <v>633.13721196592269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5.6843418860808015E-14</v>
      </c>
      <c r="O197" s="13">
        <f>N197*VLOOKUP('Données projet'!$B$9,Paramètres!$A$1:$I$89,3,0)*VLOOKUP('Données projet'!$B$9,Paramètres!$A$1:$I$89,5,0)</f>
        <v>2.8908289095852525E-14</v>
      </c>
      <c r="P197" s="13">
        <f t="shared" ref="P197:P203" si="203">EXP(-1.0587+0.8836*LN(O197)+0.284)</f>
        <v>5.0177780569126974E-13</v>
      </c>
      <c r="Q197" s="20">
        <f t="shared" si="162"/>
        <v>9.2427828175423786E-13</v>
      </c>
      <c r="R197" s="59">
        <f t="shared" si="191"/>
        <v>293.33333333333422</v>
      </c>
      <c r="S197" s="59">
        <f ca="1">AVERAGE(OFFSET($R$3,0,0,'Données projet'!$E$9+1,1))-AVERAGE(OFFSET($H$3,0,0,'Données projet'!$E$9+1,1))</f>
        <v>141.98581704643658</v>
      </c>
      <c r="T197" s="59">
        <f t="shared" ref="T197:T203" si="204">$T$3</f>
        <v>396.03373990407204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3.5737151092629427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6.6007924337881108E-25</v>
      </c>
      <c r="AC197" s="22">
        <f t="shared" si="163"/>
        <v>3.5737151092629427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1.1368683772161603E-13</v>
      </c>
      <c r="AJ197" s="13">
        <f>AI197*VLOOKUP('Données projet'!$B$10,Paramètres!$A$1:$I$89,3,0)*VLOOKUP('Données projet'!$B$10,Paramètres!$A$1:$I$89,5,0)</f>
        <v>5.8171281125396493E-14</v>
      </c>
      <c r="AK197" s="13">
        <f t="shared" si="164"/>
        <v>9.3078335657893568E-13</v>
      </c>
      <c r="AL197" s="20">
        <f t="shared" si="165"/>
        <v>1.7224293273350452E-12</v>
      </c>
      <c r="AM197" s="59">
        <f t="shared" si="193"/>
        <v>293.33333333333502</v>
      </c>
      <c r="AN197" s="59">
        <f ca="1">AVERAGE(OFFSET($AM$3,0,0,'Données projet'!$E$10+1,1))-AVERAGE(OFFSET($H$3,0,0,'Données projet'!$E$10+1,1))</f>
        <v>131.37595978892654</v>
      </c>
      <c r="AO197" s="59">
        <f t="shared" ref="AO197:AO203" si="205">$AO$3</f>
        <v>365.64697698878865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3.3070712587008528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6.1082907492681675E-25</v>
      </c>
      <c r="AX197" s="21">
        <f t="shared" si="166"/>
        <v>3.3070712587008528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6">
        <f t="shared" si="192"/>
        <v>635.0320632950918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5.6843418860808015E-14</v>
      </c>
      <c r="O198" s="13">
        <f>N198*VLOOKUP('Données projet'!$B$9,Paramètres!$A$1:$I$89,3,0)*VLOOKUP('Données projet'!$B$9,Paramètres!$A$1:$I$89,5,0)</f>
        <v>2.8908289095852525E-14</v>
      </c>
      <c r="P198" s="13">
        <f t="shared" si="203"/>
        <v>5.0177780569126974E-13</v>
      </c>
      <c r="Q198" s="20">
        <f t="shared" si="162"/>
        <v>9.2427828175423786E-13</v>
      </c>
      <c r="R198" s="59">
        <f t="shared" si="191"/>
        <v>293.33333333333422</v>
      </c>
      <c r="S198" s="59">
        <f ca="1">AVERAGE(OFFSET($R$3,0,0,'Données projet'!$E$9+1,1))-AVERAGE(OFFSET($H$3,0,0,'Données projet'!$E$9+1,1))</f>
        <v>141.98581704643658</v>
      </c>
      <c r="T198" s="59">
        <f t="shared" si="204"/>
        <v>396.03373990407204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3.5036367357212805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4.6674650911364281E-25</v>
      </c>
      <c r="AC198" s="22">
        <f t="shared" si="163"/>
        <v>3.5036367357212805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1.1368683772161603E-13</v>
      </c>
      <c r="AJ198" s="13">
        <f>AI198*VLOOKUP('Données projet'!$B$10,Paramètres!$A$1:$I$89,3,0)*VLOOKUP('Données projet'!$B$10,Paramètres!$A$1:$I$89,5,0)</f>
        <v>5.8171281125396493E-14</v>
      </c>
      <c r="AK198" s="13">
        <f t="shared" si="164"/>
        <v>9.3078335657893568E-13</v>
      </c>
      <c r="AL198" s="20">
        <f t="shared" si="165"/>
        <v>1.7224293273350452E-12</v>
      </c>
      <c r="AM198" s="59">
        <f t="shared" si="193"/>
        <v>293.33333333333502</v>
      </c>
      <c r="AN198" s="59">
        <f ca="1">AVERAGE(OFFSET($AM$3,0,0,'Données projet'!$E$10+1,1))-AVERAGE(OFFSET($H$3,0,0,'Données projet'!$E$10+1,1))</f>
        <v>131.37595978892654</v>
      </c>
      <c r="AO198" s="59">
        <f t="shared" si="205"/>
        <v>365.64697698878865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3.2422216084320232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4.3192138102665785E-25</v>
      </c>
      <c r="AX198" s="21">
        <f t="shared" si="166"/>
        <v>3.2422216084320232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6">
        <f t="shared" si="192"/>
        <v>636.92670805327657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5.6843418860808015E-14</v>
      </c>
      <c r="O199" s="13">
        <f>N199*VLOOKUP('Données projet'!$B$9,Paramètres!$A$1:$I$89,3,0)*VLOOKUP('Données projet'!$B$9,Paramètres!$A$1:$I$89,5,0)</f>
        <v>2.8908289095852525E-14</v>
      </c>
      <c r="P199" s="13">
        <f t="shared" si="203"/>
        <v>5.0177780569126974E-13</v>
      </c>
      <c r="Q199" s="20">
        <f t="shared" si="162"/>
        <v>9.2427828175423786E-13</v>
      </c>
      <c r="R199" s="59">
        <f t="shared" si="191"/>
        <v>293.33333333333422</v>
      </c>
      <c r="S199" s="59">
        <f ca="1">AVERAGE(OFFSET($R$3,0,0,'Données projet'!$E$9+1,1))-AVERAGE(OFFSET($H$3,0,0,'Données projet'!$E$9+1,1))</f>
        <v>141.98581704643658</v>
      </c>
      <c r="T199" s="59">
        <f t="shared" si="204"/>
        <v>396.03373990407204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3.4349325563411832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3.3003962168940554E-25</v>
      </c>
      <c r="AC199" s="22">
        <f t="shared" si="163"/>
        <v>3.4349325563411832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1.1368683772161603E-13</v>
      </c>
      <c r="AJ199" s="13">
        <f>AI199*VLOOKUP('Données projet'!$B$10,Paramètres!$A$1:$I$89,3,0)*VLOOKUP('Données projet'!$B$10,Paramètres!$A$1:$I$89,5,0)</f>
        <v>5.8171281125396493E-14</v>
      </c>
      <c r="AK199" s="13">
        <f t="shared" si="164"/>
        <v>9.3078335657893568E-13</v>
      </c>
      <c r="AL199" s="20">
        <f t="shared" si="165"/>
        <v>1.7224293273350452E-12</v>
      </c>
      <c r="AM199" s="59">
        <f t="shared" si="193"/>
        <v>293.33333333333502</v>
      </c>
      <c r="AN199" s="59">
        <f ca="1">AVERAGE(OFFSET($AM$3,0,0,'Données projet'!$E$10+1,1))-AVERAGE(OFFSET($H$3,0,0,'Données projet'!$E$10+1,1))</f>
        <v>131.37595978892654</v>
      </c>
      <c r="AO199" s="59">
        <f t="shared" si="205"/>
        <v>365.64697698878865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3.1786436202505848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3.0541453746340837E-25</v>
      </c>
      <c r="AX199" s="21">
        <f t="shared" si="166"/>
        <v>3.1786436202505848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6">
        <f t="shared" si="192"/>
        <v>638.82114741674945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5.6843418860808015E-14</v>
      </c>
      <c r="O200" s="13">
        <f>N200*VLOOKUP('Données projet'!$B$9,Paramètres!$A$1:$I$89,3,0)*VLOOKUP('Données projet'!$B$9,Paramètres!$A$1:$I$89,5,0)</f>
        <v>2.8908289095852525E-14</v>
      </c>
      <c r="P200" s="13">
        <f t="shared" si="203"/>
        <v>5.0177780569126974E-13</v>
      </c>
      <c r="Q200" s="20">
        <f t="shared" si="162"/>
        <v>9.2427828175423786E-13</v>
      </c>
      <c r="R200" s="59">
        <f t="shared" si="191"/>
        <v>293.33333333333422</v>
      </c>
      <c r="S200" s="59">
        <f ca="1">AVERAGE(OFFSET($R$3,0,0,'Données projet'!$E$9+1,1))-AVERAGE(OFFSET($H$3,0,0,'Données projet'!$E$9+1,1))</f>
        <v>141.98581704643658</v>
      </c>
      <c r="T200" s="59">
        <f t="shared" si="204"/>
        <v>396.03373990407204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3.3675756240133179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2.333732545568214E-25</v>
      </c>
      <c r="AC200" s="22">
        <f t="shared" si="163"/>
        <v>3.3675756240133179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1.1368683772161603E-13</v>
      </c>
      <c r="AJ200" s="13">
        <f>AI200*VLOOKUP('Données projet'!$B$10,Paramètres!$A$1:$I$89,3,0)*VLOOKUP('Données projet'!$B$10,Paramètres!$A$1:$I$89,5,0)</f>
        <v>5.8171281125396493E-14</v>
      </c>
      <c r="AK200" s="13">
        <f t="shared" si="164"/>
        <v>9.3078335657893568E-13</v>
      </c>
      <c r="AL200" s="20">
        <f t="shared" si="165"/>
        <v>1.7224293273350452E-12</v>
      </c>
      <c r="AM200" s="59">
        <f t="shared" si="193"/>
        <v>293.33333333333502</v>
      </c>
      <c r="AN200" s="59">
        <f ca="1">AVERAGE(OFFSET($AM$3,0,0,'Données projet'!$E$10+1,1))-AVERAGE(OFFSET($H$3,0,0,'Données projet'!$E$10+1,1))</f>
        <v>131.37595978892654</v>
      </c>
      <c r="AO200" s="59">
        <f t="shared" si="205"/>
        <v>365.64697698878865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3.1163123576386402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2.1596069051332893E-25</v>
      </c>
      <c r="AX200" s="21">
        <f t="shared" si="166"/>
        <v>3.1163123576386402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6">
        <f t="shared" si="192"/>
        <v>640.71538254914947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5.6843418860808015E-14</v>
      </c>
      <c r="O201" s="13">
        <f>N201*VLOOKUP('Données projet'!$B$9,Paramètres!$A$1:$I$89,3,0)*VLOOKUP('Données projet'!$B$9,Paramètres!$A$1:$I$89,5,0)</f>
        <v>2.8908289095852525E-14</v>
      </c>
      <c r="P201" s="13">
        <f t="shared" si="203"/>
        <v>5.0177780569126974E-13</v>
      </c>
      <c r="Q201" s="20">
        <f t="shared" si="162"/>
        <v>9.2427828175423786E-13</v>
      </c>
      <c r="R201" s="59">
        <f t="shared" si="191"/>
        <v>293.33333333333422</v>
      </c>
      <c r="S201" s="59">
        <f ca="1">AVERAGE(OFFSET($R$3,0,0,'Données projet'!$E$9+1,1))-AVERAGE(OFFSET($H$3,0,0,'Données projet'!$E$9+1,1))</f>
        <v>141.98581704643658</v>
      </c>
      <c r="T201" s="59">
        <f t="shared" si="204"/>
        <v>396.03373990407204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3.3015395200447299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1.6501981084470277E-25</v>
      </c>
      <c r="AC201" s="22">
        <f t="shared" si="163"/>
        <v>3.3015395200447299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1.1368683772161603E-13</v>
      </c>
      <c r="AJ201" s="13">
        <f>AI201*VLOOKUP('Données projet'!$B$10,Paramètres!$A$1:$I$89,3,0)*VLOOKUP('Données projet'!$B$10,Paramètres!$A$1:$I$89,5,0)</f>
        <v>5.8171281125396493E-14</v>
      </c>
      <c r="AK201" s="13">
        <f t="shared" si="164"/>
        <v>9.3078335657893568E-13</v>
      </c>
      <c r="AL201" s="20">
        <f t="shared" si="165"/>
        <v>1.7224293273350452E-12</v>
      </c>
      <c r="AM201" s="59">
        <f t="shared" si="193"/>
        <v>293.33333333333502</v>
      </c>
      <c r="AN201" s="59">
        <f ca="1">AVERAGE(OFFSET($AM$3,0,0,'Données projet'!$E$10+1,1))-AVERAGE(OFFSET($H$3,0,0,'Données projet'!$E$10+1,1))</f>
        <v>131.37595978892654</v>
      </c>
      <c r="AO201" s="59">
        <f t="shared" si="205"/>
        <v>365.64697698878865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3.0552033730682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1.5270726873170419E-25</v>
      </c>
      <c r="AX201" s="21">
        <f t="shared" si="166"/>
        <v>3.0552033730682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6">
        <f t="shared" si="192"/>
        <v>642.60941460168146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5.6843418860808015E-14</v>
      </c>
      <c r="O202" s="13">
        <f>N202*VLOOKUP('Données projet'!$B$9,Paramètres!$A$1:$I$89,3,0)*VLOOKUP('Données projet'!$B$9,Paramètres!$A$1:$I$89,5,0)</f>
        <v>2.8908289095852525E-14</v>
      </c>
      <c r="P202" s="13">
        <f t="shared" si="203"/>
        <v>5.0177780569126974E-13</v>
      </c>
      <c r="Q202" s="20">
        <f t="shared" si="162"/>
        <v>9.2427828175423786E-13</v>
      </c>
      <c r="R202" s="59">
        <f t="shared" si="191"/>
        <v>293.33333333333422</v>
      </c>
      <c r="S202" s="59">
        <f ca="1">AVERAGE(OFFSET($R$3,0,0,'Données projet'!$E$9+1,1))-AVERAGE(OFFSET($H$3,0,0,'Données projet'!$E$9+1,1))</f>
        <v>141.98581704643658</v>
      </c>
      <c r="T202" s="59">
        <f t="shared" si="204"/>
        <v>396.03373990407204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3.2367983437969197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1.166866272784107E-25</v>
      </c>
      <c r="AC202" s="22">
        <f t="shared" si="163"/>
        <v>3.2367983437969197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1.1368683772161603E-13</v>
      </c>
      <c r="AJ202" s="13">
        <f>AI202*VLOOKUP('Données projet'!$B$10,Paramètres!$A$1:$I$89,3,0)*VLOOKUP('Données projet'!$B$10,Paramètres!$A$1:$I$89,5,0)</f>
        <v>5.8171281125396493E-14</v>
      </c>
      <c r="AK202" s="13">
        <f t="shared" si="164"/>
        <v>9.3078335657893568E-13</v>
      </c>
      <c r="AL202" s="20">
        <f t="shared" si="165"/>
        <v>1.7224293273350452E-12</v>
      </c>
      <c r="AM202" s="59">
        <f t="shared" si="193"/>
        <v>293.33333333333502</v>
      </c>
      <c r="AN202" s="59">
        <f ca="1">AVERAGE(OFFSET($AM$3,0,0,'Données projet'!$E$10+1,1))-AVERAGE(OFFSET($H$3,0,0,'Données projet'!$E$10+1,1))</f>
        <v>131.37595978892654</v>
      </c>
      <c r="AO202" s="59">
        <f t="shared" si="205"/>
        <v>365.64697698878865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2.9952926984123858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1.0798034525666446E-25</v>
      </c>
      <c r="AX202" s="21">
        <f t="shared" si="166"/>
        <v>2.9952926984123858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6">
        <f t="shared" si="192"/>
        <v>644.5032447133101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5.6843418860808015E-14</v>
      </c>
      <c r="O203" s="13">
        <f>N203*VLOOKUP('Données projet'!$B$9,Paramètres!$A$1:$I$89,3,0)*VLOOKUP('Données projet'!$B$9,Paramètres!$A$1:$I$89,5,0)</f>
        <v>2.8908289095852525E-14</v>
      </c>
      <c r="P203" s="13">
        <f t="shared" si="203"/>
        <v>5.0177780569126974E-13</v>
      </c>
      <c r="Q203" s="20">
        <f t="shared" si="162"/>
        <v>9.2427828175423786E-13</v>
      </c>
      <c r="R203" s="59">
        <f t="shared" si="191"/>
        <v>293.33333333333422</v>
      </c>
      <c r="S203" s="59">
        <f ca="1">AVERAGE(OFFSET($R$3,0,0,'Données projet'!$E$9+1,1))-AVERAGE(OFFSET($H$3,0,0,'Données projet'!$E$9+1,1))</f>
        <v>141.98581704643658</v>
      </c>
      <c r="T203" s="59">
        <f t="shared" si="204"/>
        <v>396.03373990407204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3.1733267025271106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8.2509905422351384E-26</v>
      </c>
      <c r="AC203" s="22">
        <f t="shared" si="163"/>
        <v>3.1733267025271106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1.1368683772161603E-13</v>
      </c>
      <c r="AJ203" s="13">
        <f>AI203*VLOOKUP('Données projet'!$B$10,Paramètres!$A$1:$I$89,3,0)*VLOOKUP('Données projet'!$B$10,Paramètres!$A$1:$I$89,5,0)</f>
        <v>5.8171281125396493E-14</v>
      </c>
      <c r="AK203" s="13">
        <f t="shared" si="164"/>
        <v>9.3078335657893568E-13</v>
      </c>
      <c r="AL203" s="20">
        <f t="shared" si="165"/>
        <v>1.7224293273350452E-12</v>
      </c>
      <c r="AM203" s="59">
        <f t="shared" si="193"/>
        <v>293.33333333333502</v>
      </c>
      <c r="AN203" s="59">
        <f ca="1">AVERAGE(OFFSET($AM$3,0,0,'Données projet'!$E$10+1,1))-AVERAGE(OFFSET($H$3,0,0,'Données projet'!$E$10+1,1))</f>
        <v>131.37595978892654</v>
      </c>
      <c r="AO203" s="59">
        <f t="shared" si="205"/>
        <v>365.64697698878865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2.936556835544669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7.6353634365852093E-26</v>
      </c>
      <c r="AX203" s="21">
        <f t="shared" si="166"/>
        <v>2.936556835544669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1.6651064148037464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1.6298197193463291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79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80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79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81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81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80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79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80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abSelected="1" zoomScale="90" zoomScaleNormal="90" workbookViewId="0">
      <selection activeCell="M72" sqref="M72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0" t="s">
        <v>271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Peuplier Koster</v>
      </c>
      <c r="B6" s="144">
        <f>'Données projet'!D9</f>
        <v>1.65</v>
      </c>
      <c r="C6" s="145">
        <f ca="1">IF(OR('Données projet'!B9="",'Données projet'!C9="",'Données projet'!C9=0%),0,Calculateur!S3)</f>
        <v>141.98581704643658</v>
      </c>
      <c r="D6" s="145">
        <f>IF(OR('Données projet'!B9="",'Données projet'!C9="",'Données projet'!C9=0%),0,Calculateur!T3)</f>
        <v>396.03373990407204</v>
      </c>
      <c r="E6" s="145">
        <f ca="1">MIN(C6,D6)</f>
        <v>141.98581704643658</v>
      </c>
      <c r="F6" s="145">
        <f ca="1">E6*B6</f>
        <v>234.27659812662034</v>
      </c>
      <c r="G6" s="145">
        <f ca="1">F6*(100%-'Données projet'!$C$24)*(100%-'Données projet'!$C$25)*(100%-'Données projet'!$C$26)*(100%-'Données projet'!$C$27)</f>
        <v>160.24519311860831</v>
      </c>
      <c r="H6" s="146">
        <f>IF(OR('Données projet'!B9="",'Données projet'!C9="",'Données projet'!C9=0%),0,AVERAGE(Calculateur!$AC$3:$AC$33)*B6)</f>
        <v>33.75163452926494</v>
      </c>
      <c r="I6" s="147">
        <f>H6*(100%-'Données projet'!$C$24)*(100%-'Données projet'!$C$25)*(100%-'Données projet'!$C$26)*(100%-'Données projet'!$C$27)</f>
        <v>23.086118018017217</v>
      </c>
      <c r="J6" s="148">
        <f>IF(OR('Données projet'!B9="",'Données projet'!C9="",'Données projet'!C9=0%),0,SUM(Calculateur!$V$3:$V$33)*VLOOKUP('Données projet'!$B$9,Paramètres!$A$1:$I$89,9,0)*B6)</f>
        <v>639.52184999999997</v>
      </c>
      <c r="K6" s="149">
        <f>J6*(100%-'Données projet'!$C$24)*(100%-'Données projet'!$C$25)*(100%-'Données projet'!$C$26)*(100%-'Données projet'!$C$27)</f>
        <v>437.43294539999999</v>
      </c>
      <c r="L6" s="150">
        <f ca="1">G6+I6+K6</f>
        <v>620.76425653662545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Peuplier I-45/51</v>
      </c>
      <c r="B7" s="152">
        <f>'Données projet'!D10</f>
        <v>1.65</v>
      </c>
      <c r="C7" s="145">
        <f ca="1">IF(OR('Données projet'!B10="",'Données projet'!C10="",'Données projet'!C10=0%),0,Calculateur!AN3)</f>
        <v>131.37595978892654</v>
      </c>
      <c r="D7" s="145">
        <f>IF(OR('Données projet'!B10="",'Données projet'!C10="",'Données projet'!C10=0%),0,Calculateur!AO3)</f>
        <v>365.64697698878865</v>
      </c>
      <c r="E7" s="145">
        <f t="shared" ref="E7:E15" ca="1" si="0">MIN(C7,D7)</f>
        <v>131.37595978892654</v>
      </c>
      <c r="F7" s="145">
        <f t="shared" ref="F7:F15" ca="1" si="1">E7*B7</f>
        <v>216.77033365172878</v>
      </c>
      <c r="G7" s="145">
        <f ca="1">F7*(100%-'Données projet'!$C$24)*(100%-'Données projet'!$C$25)*(100%-'Données projet'!$C$26)*(100%-'Données projet'!$C$27)</f>
        <v>148.27090821778248</v>
      </c>
      <c r="H7" s="153">
        <f>IF(OR('Données projet'!B10="",'Données projet'!C10="",'Données projet'!C10=0%),0,AVERAGE(Calculateur!$AX$3:$AX$33)*B7)</f>
        <v>31.23334039599148</v>
      </c>
      <c r="I7" s="147">
        <f>H7*(100%-'Données projet'!$C$24)*(100%-'Données projet'!$C$25)*(100%-'Données projet'!$C$26)*(100%-'Données projet'!$C$27)</f>
        <v>21.363604830858176</v>
      </c>
      <c r="J7" s="148">
        <f>IF(OR('Données projet'!B10="",'Données projet'!C10="",'Données projet'!C10=0%),0,SUM(Calculateur!$AQ$3:$AQ$33)*VLOOKUP('Données projet'!$B$10,Paramètres!$A$1:$I$89,9,0)*B7)</f>
        <v>588.19695000000002</v>
      </c>
      <c r="K7" s="149">
        <f>J7*(100%-'Données projet'!$C$24)*(100%-'Données projet'!$C$25)*(100%-'Données projet'!$C$26)*(100%-'Données projet'!$C$27)</f>
        <v>402.32671380000005</v>
      </c>
      <c r="L7" s="150">
        <f t="shared" ref="L7:L15" ca="1" si="2">G7+I7+K7</f>
        <v>571.96122684864076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451.04693177834912</v>
      </c>
      <c r="G16" s="164">
        <f t="shared" ca="1" si="3"/>
        <v>308.51610133639076</v>
      </c>
      <c r="H16" s="165">
        <f t="shared" si="3"/>
        <v>64.984974925256424</v>
      </c>
      <c r="I16" s="165">
        <f t="shared" si="3"/>
        <v>44.449722848875396</v>
      </c>
      <c r="J16" s="166">
        <f t="shared" si="3"/>
        <v>1227.7188000000001</v>
      </c>
      <c r="K16" s="166">
        <f t="shared" si="3"/>
        <v>839.75965919999999</v>
      </c>
      <c r="L16" s="167">
        <f t="shared" ca="1" si="3"/>
        <v>1192.7254833852662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82" t="s">
        <v>246</v>
      </c>
      <c r="G17" s="283"/>
      <c r="H17" s="283"/>
      <c r="I17" s="283"/>
      <c r="J17" s="283"/>
      <c r="K17" s="283"/>
      <c r="L17" s="28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69"/>
      <c r="G18" s="269"/>
      <c r="H18" s="269"/>
      <c r="I18" s="269"/>
      <c r="J18" s="269"/>
      <c r="K18" s="269"/>
      <c r="L18" s="26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Peuplier Koster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Peuplier I-45/51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2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0" t="s">
        <v>272</v>
      </c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6" t="s">
        <v>315</v>
      </c>
      <c r="I4" s="256"/>
      <c r="K4" s="298" t="s">
        <v>253</v>
      </c>
      <c r="L4" s="299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290" t="s">
        <v>310</v>
      </c>
      <c r="S7" s="291"/>
      <c r="T7" s="291"/>
      <c r="U7" s="291"/>
      <c r="V7" s="29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Peuplier Koster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1.65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Peuplier I-45/51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1.65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Peuplier Koster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01" t="s">
        <v>318</v>
      </c>
      <c r="H15" s="188"/>
      <c r="I15" s="189"/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01"/>
      <c r="H16" s="188"/>
      <c r="I16" s="189"/>
      <c r="J16" s="200"/>
      <c r="K16" s="206"/>
      <c r="L16" s="298" t="s">
        <v>254</v>
      </c>
      <c r="M16" s="299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01"/>
      <c r="J17" s="200"/>
      <c r="K17" s="206"/>
      <c r="L17" s="258" t="s">
        <v>289</v>
      </c>
      <c r="M17" s="26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01"/>
      <c r="J18" s="200"/>
      <c r="K18" s="206"/>
      <c r="L18" s="258" t="s">
        <v>255</v>
      </c>
      <c r="M18" s="26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01"/>
      <c r="H19" s="210" t="s">
        <v>178</v>
      </c>
      <c r="I19" s="210" t="s">
        <v>287</v>
      </c>
      <c r="J19" s="91"/>
      <c r="K19" s="171"/>
      <c r="L19" s="298" t="s">
        <v>288</v>
      </c>
      <c r="M19" s="299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01"/>
      <c r="H20" s="188"/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/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/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5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/>
      <c r="I23" s="189"/>
      <c r="K23" s="206"/>
      <c r="L23" s="300" t="s">
        <v>260</v>
      </c>
      <c r="M23" s="300"/>
      <c r="N23" s="300"/>
      <c r="O23" s="23"/>
      <c r="P23" s="23"/>
      <c r="Q23" s="232"/>
      <c r="R23" s="23"/>
      <c r="S23" s="36" t="s">
        <v>264</v>
      </c>
      <c r="T23" s="29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5"/>
      <c r="V23" s="295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10</v>
      </c>
      <c r="B24" s="179">
        <f>'Données projet'!D37</f>
        <v>0</v>
      </c>
      <c r="C24" s="191"/>
      <c r="D24" s="180">
        <f t="shared" ref="D24:D42" si="2">B24*C24</f>
        <v>0</v>
      </c>
      <c r="E24" s="191"/>
      <c r="F24" s="231"/>
      <c r="H24" s="188"/>
      <c r="I24" s="189"/>
      <c r="K24" s="206"/>
      <c r="O24" s="23"/>
      <c r="P24" s="23"/>
      <c r="Q24" s="232"/>
      <c r="R24" s="23"/>
      <c r="S24" s="36" t="s">
        <v>261</v>
      </c>
      <c r="T24" s="29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6"/>
      <c r="V24" s="296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15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/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297">
        <f ca="1">T23-T24</f>
        <v>0</v>
      </c>
      <c r="U25" s="297"/>
      <c r="V25" s="297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20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84" t="s">
        <v>258</v>
      </c>
      <c r="M26" s="285"/>
      <c r="N26" s="285"/>
      <c r="O26" s="285"/>
      <c r="P26" s="286"/>
      <c r="Q26" s="232"/>
      <c r="R26" s="23"/>
      <c r="S26" s="184" t="s">
        <v>265</v>
      </c>
      <c r="T26" s="294" t="str">
        <f ca="1">IF(T25&lt;0,"Votre projet est additionnel","Votre projet n'est pas additionnel")</f>
        <v>Votre projet n'est pas additionnel</v>
      </c>
      <c r="U26" s="294"/>
      <c r="V26" s="29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25</v>
      </c>
      <c r="B27" s="179">
        <f>'Données projet'!D40</f>
        <v>376.3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87"/>
      <c r="M27" s="288"/>
      <c r="N27" s="288"/>
      <c r="O27" s="288"/>
      <c r="P27" s="289"/>
      <c r="Q27" s="232"/>
      <c r="R27" s="23"/>
      <c r="S27" s="293" t="s">
        <v>267</v>
      </c>
      <c r="T27" s="293"/>
      <c r="U27" s="293"/>
      <c r="V27" s="293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0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0</v>
      </c>
      <c r="B29" s="179">
        <f>'Données projet'!D42</f>
        <v>0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0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0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0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0</v>
      </c>
      <c r="B34" s="179">
        <f>'Données projet'!D47</f>
        <v>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0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0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Peuplier I-45/51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5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10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15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20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25</v>
      </c>
      <c r="B58" s="179">
        <f>'Données projet'!D66</f>
        <v>346.1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0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 t="str">
        <f>IF(O58+1&lt;=MIN('Données projet'!$E$9:$E$18),O58+1,"STOP")</f>
        <v>STOP</v>
      </c>
      <c r="P59" s="183" t="e">
        <f t="shared" si="3"/>
        <v>#VALUE!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0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 t="e">
        <f>IF(O59+1&lt;=MIN('Données projet'!$E$9:$E$18),O59+1,"STOP")</f>
        <v>#VALUE!</v>
      </c>
      <c r="P60" s="183" t="e">
        <f t="shared" si="3"/>
        <v>#VALUE!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0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 t="e">
        <f>IF(O60+1&lt;=MIN('Données projet'!$E$9:$E$18),O60+1,"STOP")</f>
        <v>#VALUE!</v>
      </c>
      <c r="P61" s="183" t="e">
        <f t="shared" si="3"/>
        <v>#VALUE!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 t="e">
        <f>IF(O61+1&lt;=MIN('Données projet'!$E$9:$E$18),O61+1,"STOP")</f>
        <v>#VALUE!</v>
      </c>
      <c r="P62" s="183" t="e">
        <f t="shared" si="3"/>
        <v>#VALUE!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0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 t="e">
        <f>IF(O62+1&lt;=MIN('Données projet'!$E$9:$E$18),O62+1,"STOP")</f>
        <v>#VALUE!</v>
      </c>
      <c r="P63" s="183" t="e">
        <f t="shared" si="3"/>
        <v>#VALUE!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e">
        <f>IF(O63+1&lt;=MIN('Données projet'!$E$9:$E$18),O63+1,"STOP")</f>
        <v>#VALUE!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Morgane PICHELIN</cp:lastModifiedBy>
  <cp:lastPrinted>2024-08-30T13:45:46Z</cp:lastPrinted>
  <dcterms:created xsi:type="dcterms:W3CDTF">2021-02-01T08:22:39Z</dcterms:created>
  <dcterms:modified xsi:type="dcterms:W3CDTF">2024-08-30T13:45:55Z</dcterms:modified>
</cp:coreProperties>
</file>