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SERIGNY (86) - PLISSON-SWC A6\Dossier déposé 06-05-2024\"/>
    </mc:Choice>
  </mc:AlternateContent>
  <xr:revisionPtr revIDLastSave="0" documentId="13_ncr:1_{A69BC5F6-083E-473A-9A6B-64E2C0337F84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6" l="1"/>
  <c r="I25" i="6"/>
  <c r="I24" i="6"/>
  <c r="I23" i="6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<sst xmlns="http://schemas.openxmlformats.org/spreadsheetml/2006/main" count="1170" uniqueCount="324">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</sst>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1.7370830879859709</c:v>
                </c:pt>
                <c:pt idx="2">
                  <c:v>2.2738166611275439</c:v>
                </c:pt>
                <c:pt idx="3">
                  <c:v>2.9770780657648781</c:v>
                </c:pt>
                <c:pt idx="4">
                  <c:v>3.898735123045181</c:v>
                </c:pt>
                <c:pt idx="5">
                  <c:v>5.1068692622852856</c:v>
                </c:pt>
                <c:pt idx="6">
                  <c:v>6.6908608164416465</c:v>
                </c:pt>
                <c:pt idx="7">
                  <c:v>8.7680742124111628</c:v>
                </c:pt>
                <c:pt idx="8">
                  <c:v>11.492647823186156</c:v>
                </c:pt>
                <c:pt idx="9">
                  <c:v>15.06705291173134</c:v>
                </c:pt>
                <c:pt idx="10">
                  <c:v>19.757296379514017</c:v>
                </c:pt>
                <c:pt idx="11">
                  <c:v>25.912919018316362</c:v>
                </c:pt>
                <c:pt idx="12">
                  <c:v>33.993305853784634</c:v>
                </c:pt>
                <c:pt idx="13">
                  <c:v>44.602305915847602</c:v>
                </c:pt>
                <c:pt idx="14">
                  <c:v>58.533792231925737</c:v>
                </c:pt>
                <c:pt idx="15">
                  <c:v>76.831627616658992</c:v>
                </c:pt>
                <c:pt idx="16">
                  <c:v>100.86860202413679</c:v>
                </c:pt>
                <c:pt idx="17">
                  <c:v>132.45035737433378</c:v>
                </c:pt>
                <c:pt idx="18">
                  <c:v>173.95222737388985</c:v>
                </c:pt>
                <c:pt idx="19">
                  <c:v>228.49944001851301</c:v>
                </c:pt>
                <c:pt idx="20">
                  <c:v>300.2044532456157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1.9519385624065591</c:v>
                </c:pt>
                <c:pt idx="2">
                  <c:v>2.5553149209152801</c:v>
                </c:pt>
                <c:pt idx="3">
                  <c:v>3.3459706653432675</c:v>
                </c:pt>
                <c:pt idx="4">
                  <c:v>4.3822588649321501</c:v>
                </c:pt>
                <c:pt idx="5">
                  <c:v>5.7407797969696688</c:v>
                </c:pt>
                <c:pt idx="6">
                  <c:v>7.5221059052204806</c:v>
                </c:pt>
                <c:pt idx="7">
                  <c:v>9.8583084289869607</c:v>
                </c:pt>
                <c:pt idx="8">
                  <c:v>12.92285428263556</c:v>
                </c:pt>
                <c:pt idx="9">
                  <c:v>16.943621656651811</c:v>
                </c:pt>
                <c:pt idx="10">
                  <c:v>22.220019748550413</c:v>
                </c:pt>
                <c:pt idx="11">
                  <c:v>29.145510142783493</c:v>
                </c:pt>
                <c:pt idx="12">
                  <c:v>38.23723854173857</c:v>
                </c:pt>
                <c:pt idx="13">
                  <c:v>50.175027314949254</c:v>
                </c:pt>
                <c:pt idx="14">
                  <c:v>65.852693230106027</c:v>
                </c:pt>
                <c:pt idx="15">
                  <c:v>86.445595549776542</c:v>
                </c:pt>
                <c:pt idx="16">
                  <c:v>113.49955968485803</c:v>
                </c:pt>
                <c:pt idx="17">
                  <c:v>149.0479561018569</c:v>
                </c:pt>
                <c:pt idx="18">
                  <c:v>195.76586891003316</c:v>
                </c:pt>
                <c:pt idx="19">
                  <c:v>257.17312935919568</c:v>
                </c:pt>
                <c:pt idx="20">
                  <c:v>337.90173516751048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D14" sqref="D1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0.5</v>
      </c>
      <c r="D9" s="36">
        <f t="shared" ref="D9:D18" si="0">C9*$C$5</f>
        <v>1.45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118</v>
      </c>
      <c r="C10" s="35">
        <v>0.5</v>
      </c>
      <c r="D10" s="36">
        <f t="shared" si="0"/>
        <v>1.45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269</v>
      </c>
      <c r="C36" s="63">
        <v>1</v>
      </c>
      <c r="D36" s="63">
        <v>269</v>
      </c>
      <c r="E36" s="54">
        <v>1</v>
      </c>
      <c r="F36" s="54"/>
      <c r="G36" s="54"/>
      <c r="H36" s="54"/>
      <c r="I36" s="52">
        <f>IFERROR(B36/A36,"")</f>
        <v>13.45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Taro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269</v>
      </c>
      <c r="C62" s="63">
        <v>1</v>
      </c>
      <c r="D62" s="63">
        <v>269</v>
      </c>
      <c r="E62" s="54">
        <v>1</v>
      </c>
      <c r="F62" s="54"/>
      <c r="G62" s="54"/>
      <c r="H62" s="54"/>
      <c r="I62" s="56">
        <f>IFERROR(B62/A62,"")</f>
        <v>13.45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5" sqref="C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Taro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71.918343413484877</v>
      </c>
      <c r="T3" s="62">
        <f>IF('Données projet'!E9&gt;30,$R$33-$H$33,LOOKUP('Données projet'!$E$9,$A$3:$A$203,R3:R203)-LOOKUP('Données projet'!$E$9,$A$3:$A$203,$H$3:$H$203))</f>
        <v>324.6488976900601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79.397816833432728</v>
      </c>
      <c r="AO3" s="62">
        <f>IF('Données projet'!E10&gt;30,$AM$33-$H$33,LOOKUP('Données projet'!$E$10,$A$3:$A$203,AM3:AM203)-LOOKUP('Données projet'!$E$10,$A$3:$A$203,$H$3:$H$203))</f>
        <v>362.34617961195494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13.45</v>
      </c>
      <c r="N4" s="14">
        <f>IF('Données projet'!$A$36&gt;35,N3+M4-V3,IF(A4&lt;'Données projet'!$A$36,$K$205^A4,IF(A4='Données projet'!$A$36,'Données projet'!$B$36,N3+M4-V3)))</f>
        <v>1.3227799820267212</v>
      </c>
      <c r="O4" s="14">
        <f>N4*VLOOKUP('Données projet'!$B$9,Paramètres!$A$1:$I$89,3,0)*VLOOKUP('Données projet'!$B$9,Paramètres!$A$1:$I$89,5,0)</f>
        <v>0.67271298765950938</v>
      </c>
      <c r="P4" s="14">
        <f>EXP(-1.0587+0.8836*LN(O4)+0.284)</f>
        <v>0.32465529252382325</v>
      </c>
      <c r="Q4" s="22">
        <f t="shared" ref="Q4:Q34" si="2">(O4+P4)*0.475*44/12</f>
        <v>1.7370830879859709</v>
      </c>
      <c r="R4" s="62">
        <f t="shared" si="0"/>
        <v>259.62597197687484</v>
      </c>
      <c r="S4" s="62">
        <f ca="1">AVERAGE(OFFSET($R$3,0,0,'Données projet'!$E$9+1,1))-AVERAGE(OFFSET($H$3,0,0,'Données projet'!$E$9+1,1))</f>
        <v>71.918343413484877</v>
      </c>
      <c r="T4" s="62">
        <f>$T$3</f>
        <v>324.6488976900601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13.45</v>
      </c>
      <c r="AI4" s="14">
        <f>IF('Données projet'!$A$62&gt;35,AI3+AH4-AQ3,IF(A4&lt;'Données projet'!$A$62,$AF$205^A4,IF(A4='Données projet'!$A$62,'Données projet'!$B$62,AI3+AH4-AQ3)))</f>
        <v>1.3227799820267212</v>
      </c>
      <c r="AJ4" s="14">
        <f>AI4*VLOOKUP('Données projet'!$B$10,Paramètres!$A$1:$I$89,3,0)*VLOOKUP('Données projet'!$B$10,Paramètres!$A$1:$I$89,5,0)</f>
        <v>0.75938153208190018</v>
      </c>
      <c r="AK4" s="14">
        <f>EXP(-1.0587+0.8836*LN(AJ4)+0.284)</f>
        <v>0.36134874298406672</v>
      </c>
      <c r="AL4" s="22">
        <f t="shared" ref="AL4:AL67" si="4">(AJ4+AK4)*0.475*44/12</f>
        <v>1.9519385624065591</v>
      </c>
      <c r="AM4" s="62">
        <f t="shared" ref="AM4:AM67" si="5">AL4+(AD4+AE4)*44/12</f>
        <v>259.84082745129541</v>
      </c>
      <c r="AN4" s="62">
        <f ca="1">AVERAGE(OFFSET($AM$3,0,0,'Données projet'!$E$10+1,1))-AVERAGE(OFFSET($H$3,0,0,'Données projet'!$E$10+1,1))</f>
        <v>79.397816833432728</v>
      </c>
      <c r="AO4" s="62">
        <f>$AO$3</f>
        <v>362.34617961195494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13.45</v>
      </c>
      <c r="N5" s="14">
        <f>IF('Données projet'!$A$36&gt;35,N4+M5-V4,IF(A5&lt;'Données projet'!$A$36,$K$205^A5,IF(A5='Données projet'!$A$36,'Données projet'!$B$36,N4+M5-V4)))</f>
        <v>1.7497468808506129</v>
      </c>
      <c r="O5" s="14">
        <f>N5*VLOOKUP('Données projet'!$B$9,Paramètres!$A$1:$I$89,3,0)*VLOOKUP('Données projet'!$B$9,Paramètres!$A$1:$I$89,5,0)</f>
        <v>0.88985127372538775</v>
      </c>
      <c r="P5" s="14">
        <f t="shared" ref="P5:P68" si="33">EXP(-1.0587+0.8836*LN(O5)+0.284)</f>
        <v>0.41568939295071411</v>
      </c>
      <c r="Q5" s="22">
        <f t="shared" si="2"/>
        <v>2.2738166611275439</v>
      </c>
      <c r="R5" s="62">
        <f t="shared" si="0"/>
        <v>261.38492777223871</v>
      </c>
      <c r="S5" s="62">
        <f ca="1">AVERAGE(OFFSET($R$3,0,0,'Données projet'!$E$9+1,1))-AVERAGE(OFFSET($H$3,0,0,'Données projet'!$E$9+1,1))</f>
        <v>71.918343413484877</v>
      </c>
      <c r="T5" s="62">
        <f t="shared" ref="T5:T68" si="34">$T$3</f>
        <v>324.6488976900601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13.45</v>
      </c>
      <c r="AI5" s="14">
        <f>IF('Données projet'!$A$62&gt;35,AI4+AH5-AQ4,IF(A5&lt;'Données projet'!$A$62,$AF$205^A5,IF(A5='Données projet'!$A$62,'Données projet'!$B$62,AI4+AH5-AQ4)))</f>
        <v>1.7497468808506129</v>
      </c>
      <c r="AJ5" s="14">
        <f>AI5*VLOOKUP('Données projet'!$B$10,Paramètres!$A$1:$I$89,3,0)*VLOOKUP('Données projet'!$B$10,Paramètres!$A$1:$I$89,5,0)</f>
        <v>1.0044946893587199</v>
      </c>
      <c r="AK5" s="14">
        <f t="shared" ref="AK5:AK68" si="35">EXP(-1.0587+0.8836*LN(AJ5)+0.284)</f>
        <v>0.46267177241081919</v>
      </c>
      <c r="AL5" s="22">
        <f t="shared" si="4"/>
        <v>2.5553149209152801</v>
      </c>
      <c r="AM5" s="62">
        <f t="shared" si="5"/>
        <v>261.66642603202644</v>
      </c>
      <c r="AN5" s="62">
        <f ca="1">AVERAGE(OFFSET($AM$3,0,0,'Données projet'!$E$10+1,1))-AVERAGE(OFFSET($H$3,0,0,'Données projet'!$E$10+1,1))</f>
        <v>79.397816833432728</v>
      </c>
      <c r="AO5" s="62">
        <f t="shared" ref="AO5:AO68" si="36">$AO$3</f>
        <v>362.34617961195494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13.45</v>
      </c>
      <c r="N6" s="14">
        <f>IF('Données projet'!$A$36&gt;35,N5+M6-V5,IF(A6&lt;'Données projet'!$A$36,$K$205^A6,IF(A6='Données projet'!$A$36,'Données projet'!$B$36,N5+M6-V5)))</f>
        <v>2.3145301476028854</v>
      </c>
      <c r="O6" s="14">
        <f>N6*VLOOKUP('Données projet'!$B$9,Paramètres!$A$1:$I$89,3,0)*VLOOKUP('Données projet'!$B$9,Paramètres!$A$1:$I$89,5,0)</f>
        <v>1.1770774518649236</v>
      </c>
      <c r="P6" s="14">
        <f t="shared" si="33"/>
        <v>0.53224966723452782</v>
      </c>
      <c r="Q6" s="22">
        <f t="shared" si="2"/>
        <v>2.9770780657648781</v>
      </c>
      <c r="R6" s="62">
        <f t="shared" si="0"/>
        <v>263.3104113990982</v>
      </c>
      <c r="S6" s="62">
        <f ca="1">AVERAGE(OFFSET($R$3,0,0,'Données projet'!$E$9+1,1))-AVERAGE(OFFSET($H$3,0,0,'Données projet'!$E$9+1,1))</f>
        <v>71.918343413484877</v>
      </c>
      <c r="T6" s="62">
        <f t="shared" si="34"/>
        <v>324.6488976900601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13.45</v>
      </c>
      <c r="AI6" s="14">
        <f>IF('Données projet'!$A$62&gt;35,AI5+AH6-AQ5,IF(A6&lt;'Données projet'!$A$62,$AF$205^A6,IF(A6='Données projet'!$A$62,'Données projet'!$B$62,AI5+AH6-AQ5)))</f>
        <v>2.3145301476028854</v>
      </c>
      <c r="AJ6" s="14">
        <f>AI6*VLOOKUP('Données projet'!$B$10,Paramètres!$A$1:$I$89,3,0)*VLOOKUP('Données projet'!$B$10,Paramètres!$A$1:$I$89,5,0)</f>
        <v>1.3287254671358644</v>
      </c>
      <c r="AK6" s="14">
        <f t="shared" si="35"/>
        <v>0.59240601535787796</v>
      </c>
      <c r="AL6" s="22">
        <f t="shared" si="4"/>
        <v>3.3459706653432675</v>
      </c>
      <c r="AM6" s="62">
        <f t="shared" si="5"/>
        <v>263.67930399867657</v>
      </c>
      <c r="AN6" s="62">
        <f ca="1">AVERAGE(OFFSET($AM$3,0,0,'Données projet'!$E$10+1,1))-AVERAGE(OFFSET($H$3,0,0,'Données projet'!$E$10+1,1))</f>
        <v>79.397816833432728</v>
      </c>
      <c r="AO6" s="62">
        <f t="shared" si="36"/>
        <v>362.34617961195494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13.45</v>
      </c>
      <c r="N7" s="14">
        <f>IF('Données projet'!$A$36&gt;35,N6+M7-V6,IF(A7&lt;'Données projet'!$A$36,$K$205^A7,IF(A7='Données projet'!$A$36,'Données projet'!$B$36,N6+M7-V6)))</f>
        <v>3.0616141470464489</v>
      </c>
      <c r="O7" s="14">
        <f>N7*VLOOKUP('Données projet'!$B$9,Paramètres!$A$1:$I$89,3,0)*VLOOKUP('Données projet'!$B$9,Paramètres!$A$1:$I$89,5,0)</f>
        <v>1.5570144906219421</v>
      </c>
      <c r="P7" s="14">
        <f t="shared" si="33"/>
        <v>0.68149371399730074</v>
      </c>
      <c r="Q7" s="22">
        <f t="shared" si="2"/>
        <v>3.898735123045181</v>
      </c>
      <c r="R7" s="62">
        <f t="shared" si="0"/>
        <v>265.45429067860073</v>
      </c>
      <c r="S7" s="62">
        <f ca="1">AVERAGE(OFFSET($R$3,0,0,'Données projet'!$E$9+1,1))-AVERAGE(OFFSET($H$3,0,0,'Données projet'!$E$9+1,1))</f>
        <v>71.918343413484877</v>
      </c>
      <c r="T7" s="62">
        <f t="shared" si="34"/>
        <v>324.6488976900601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13.45</v>
      </c>
      <c r="AI7" s="14">
        <f>IF('Données projet'!$A$62&gt;35,AI6+AH7-AQ6,IF(A7&lt;'Données projet'!$A$62,$AF$205^A7,IF(A7='Données projet'!$A$62,'Données projet'!$B$62,AI6+AH7-AQ6)))</f>
        <v>3.0616141470464489</v>
      </c>
      <c r="AJ7" s="14">
        <f>AI7*VLOOKUP('Données projet'!$B$10,Paramètres!$A$1:$I$89,3,0)*VLOOKUP('Données projet'!$B$10,Paramètres!$A$1:$I$89,5,0)</f>
        <v>1.7576114495364252</v>
      </c>
      <c r="AK7" s="14">
        <f t="shared" si="35"/>
        <v>0.75851804229064679</v>
      </c>
      <c r="AL7" s="22">
        <f t="shared" si="4"/>
        <v>4.3822588649321501</v>
      </c>
      <c r="AM7" s="62">
        <f t="shared" si="5"/>
        <v>265.93781442048771</v>
      </c>
      <c r="AN7" s="62">
        <f ca="1">AVERAGE(OFFSET($AM$3,0,0,'Données projet'!$E$10+1,1))-AVERAGE(OFFSET($H$3,0,0,'Données projet'!$E$10+1,1))</f>
        <v>79.397816833432728</v>
      </c>
      <c r="AO7" s="62">
        <f t="shared" si="36"/>
        <v>362.34617961195494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13.45</v>
      </c>
      <c r="N8" s="14">
        <f>IF('Données projet'!$A$36&gt;35,N7+M8-V7,IF(A8&lt;'Données projet'!$A$36,$K$205^A8,IF(A8='Données projet'!$A$36,'Données projet'!$B$36,N7+M8-V7)))</f>
        <v>4.0498419064028566</v>
      </c>
      <c r="O8" s="14">
        <f>N8*VLOOKUP('Données projet'!$B$9,Paramètres!$A$1:$I$89,3,0)*VLOOKUP('Données projet'!$B$9,Paramètres!$A$1:$I$89,5,0)</f>
        <v>2.0595875999202371</v>
      </c>
      <c r="P8" s="14">
        <f t="shared" si="33"/>
        <v>0.87258613919093186</v>
      </c>
      <c r="Q8" s="22">
        <f t="shared" si="2"/>
        <v>5.1068692622852856</v>
      </c>
      <c r="R8" s="62">
        <f t="shared" si="0"/>
        <v>267.88464704006304</v>
      </c>
      <c r="S8" s="62">
        <f ca="1">AVERAGE(OFFSET($R$3,0,0,'Données projet'!$E$9+1,1))-AVERAGE(OFFSET($H$3,0,0,'Données projet'!$E$9+1,1))</f>
        <v>71.918343413484877</v>
      </c>
      <c r="T8" s="62">
        <f t="shared" si="34"/>
        <v>324.6488976900601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13.45</v>
      </c>
      <c r="AI8" s="14">
        <f>IF('Données projet'!$A$62&gt;35,AI7+AH8-AQ7,IF(A8&lt;'Données projet'!$A$62,$AF$205^A8,IF(A8='Données projet'!$A$62,'Données projet'!$B$62,AI7+AH8-AQ7)))</f>
        <v>4.0498419064028566</v>
      </c>
      <c r="AJ8" s="14">
        <f>AI8*VLOOKUP('Données projet'!$B$10,Paramètres!$A$1:$I$89,3,0)*VLOOKUP('Données projet'!$B$10,Paramètres!$A$1:$I$89,5,0)</f>
        <v>2.3249332416277517</v>
      </c>
      <c r="AK8" s="14">
        <f t="shared" si="35"/>
        <v>0.97120826859406773</v>
      </c>
      <c r="AL8" s="22">
        <f t="shared" si="4"/>
        <v>5.7407797969696688</v>
      </c>
      <c r="AM8" s="62">
        <f t="shared" si="5"/>
        <v>268.51855757474743</v>
      </c>
      <c r="AN8" s="62">
        <f ca="1">AVERAGE(OFFSET($AM$3,0,0,'Données projet'!$E$10+1,1))-AVERAGE(OFFSET($H$3,0,0,'Données projet'!$E$10+1,1))</f>
        <v>79.397816833432728</v>
      </c>
      <c r="AO8" s="62">
        <f t="shared" si="36"/>
        <v>362.34617961195494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13.45</v>
      </c>
      <c r="N9" s="14">
        <f>IF('Données projet'!$A$36&gt;35,N8+M9-V8,IF(A9&lt;'Données projet'!$A$36,$K$205^A9,IF(A9='Données projet'!$A$36,'Données projet'!$B$36,N8+M9-V8)))</f>
        <v>5.3570498041626333</v>
      </c>
      <c r="O9" s="14">
        <f>N9*VLOOKUP('Données projet'!$B$9,Paramètres!$A$1:$I$89,3,0)*VLOOKUP('Données projet'!$B$9,Paramètres!$A$1:$I$89,5,0)</f>
        <v>2.7243812484049488</v>
      </c>
      <c r="P9" s="14">
        <f t="shared" si="33"/>
        <v>1.1172613256285324</v>
      </c>
      <c r="Q9" s="22">
        <f t="shared" si="2"/>
        <v>6.6908608164416465</v>
      </c>
      <c r="R9" s="62">
        <f t="shared" si="0"/>
        <v>270.69086081644167</v>
      </c>
      <c r="S9" s="62">
        <f ca="1">AVERAGE(OFFSET($R$3,0,0,'Données projet'!$E$9+1,1))-AVERAGE(OFFSET($H$3,0,0,'Données projet'!$E$9+1,1))</f>
        <v>71.918343413484877</v>
      </c>
      <c r="T9" s="62">
        <f t="shared" si="34"/>
        <v>324.6488976900601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13.45</v>
      </c>
      <c r="AI9" s="14">
        <f>IF('Données projet'!$A$62&gt;35,AI8+AH9-AQ8,IF(A9&lt;'Données projet'!$A$62,$AF$205^A9,IF(A9='Données projet'!$A$62,'Données projet'!$B$62,AI8+AH9-AQ8)))</f>
        <v>5.3570498041626333</v>
      </c>
      <c r="AJ9" s="14">
        <f>AI9*VLOOKUP('Données projet'!$B$10,Paramètres!$A$1:$I$89,3,0)*VLOOKUP('Données projet'!$B$10,Paramètres!$A$1:$I$89,5,0)</f>
        <v>3.0753751515736849</v>
      </c>
      <c r="AK9" s="14">
        <f t="shared" si="35"/>
        <v>1.2435373298926189</v>
      </c>
      <c r="AL9" s="22">
        <f t="shared" si="4"/>
        <v>7.5221059052204806</v>
      </c>
      <c r="AM9" s="62">
        <f t="shared" si="5"/>
        <v>271.52210590522049</v>
      </c>
      <c r="AN9" s="62">
        <f ca="1">AVERAGE(OFFSET($AM$3,0,0,'Données projet'!$E$10+1,1))-AVERAGE(OFFSET($H$3,0,0,'Données projet'!$E$10+1,1))</f>
        <v>79.397816833432728</v>
      </c>
      <c r="AO9" s="62">
        <f t="shared" si="36"/>
        <v>362.34617961195494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13.45</v>
      </c>
      <c r="N10" s="14">
        <f>IF('Données projet'!$A$36&gt;35,N9+M10-V9,IF(A10&lt;'Données projet'!$A$36,$K$205^A10,IF(A10='Données projet'!$A$36,'Données projet'!$B$36,N9+M10-V9)))</f>
        <v>7.0861982436664999</v>
      </c>
      <c r="O10" s="14">
        <f>N10*VLOOKUP('Données projet'!$B$9,Paramètres!$A$1:$I$89,3,0)*VLOOKUP('Données projet'!$B$9,Paramètres!$A$1:$I$89,5,0)</f>
        <v>3.6037569787990353</v>
      </c>
      <c r="P10" s="14">
        <f t="shared" si="33"/>
        <v>1.4305440044035465</v>
      </c>
      <c r="Q10" s="22">
        <f t="shared" si="2"/>
        <v>8.7680742124111628</v>
      </c>
      <c r="R10" s="62">
        <f t="shared" si="0"/>
        <v>273.99029643463336</v>
      </c>
      <c r="S10" s="62">
        <f ca="1">AVERAGE(OFFSET($R$3,0,0,'Données projet'!$E$9+1,1))-AVERAGE(OFFSET($H$3,0,0,'Données projet'!$E$9+1,1))</f>
        <v>71.918343413484877</v>
      </c>
      <c r="T10" s="62">
        <f t="shared" si="34"/>
        <v>324.6488976900601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13.45</v>
      </c>
      <c r="AI10" s="14">
        <f>IF('Données projet'!$A$62&gt;35,AI9+AH10-AQ9,IF(A10&lt;'Données projet'!$A$62,$AF$205^A10,IF(A10='Données projet'!$A$62,'Données projet'!$B$62,AI9+AH10-AQ9)))</f>
        <v>7.0861982436664999</v>
      </c>
      <c r="AJ10" s="14">
        <f>AI10*VLOOKUP('Données projet'!$B$10,Paramètres!$A$1:$I$89,3,0)*VLOOKUP('Données projet'!$B$10,Paramètres!$A$1:$I$89,5,0)</f>
        <v>4.0680446877240648</v>
      </c>
      <c r="AK10" s="14">
        <f t="shared" si="35"/>
        <v>1.5922280944694061</v>
      </c>
      <c r="AL10" s="22">
        <f t="shared" si="4"/>
        <v>9.8583084289869607</v>
      </c>
      <c r="AM10" s="62">
        <f t="shared" si="5"/>
        <v>275.08053065120919</v>
      </c>
      <c r="AN10" s="62">
        <f ca="1">AVERAGE(OFFSET($AM$3,0,0,'Données projet'!$E$10+1,1))-AVERAGE(OFFSET($H$3,0,0,'Données projet'!$E$10+1,1))</f>
        <v>79.397816833432728</v>
      </c>
      <c r="AO10" s="62">
        <f t="shared" si="36"/>
        <v>362.34617961195494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13.45</v>
      </c>
      <c r="N11" s="14">
        <f>IF('Données projet'!$A$36&gt;35,N10+M11-V10,IF(A11&lt;'Données projet'!$A$36,$K$205^A11,IF(A11='Données projet'!$A$36,'Données projet'!$B$36,N10+M11-V10)))</f>
        <v>9.3734811853949545</v>
      </c>
      <c r="O11" s="14">
        <f>N11*VLOOKUP('Données projet'!$B$9,Paramètres!$A$1:$I$89,3,0)*VLOOKUP('Données projet'!$B$9,Paramètres!$A$1:$I$89,5,0)</f>
        <v>4.7669775916444586</v>
      </c>
      <c r="P11" s="14">
        <f t="shared" si="33"/>
        <v>1.8316718762136226</v>
      </c>
      <c r="Q11" s="22">
        <f t="shared" si="2"/>
        <v>11.492647823186156</v>
      </c>
      <c r="R11" s="62">
        <f t="shared" si="0"/>
        <v>277.93709226763059</v>
      </c>
      <c r="S11" s="62">
        <f ca="1">AVERAGE(OFFSET($R$3,0,0,'Données projet'!$E$9+1,1))-AVERAGE(OFFSET($H$3,0,0,'Données projet'!$E$9+1,1))</f>
        <v>71.918343413484877</v>
      </c>
      <c r="T11" s="62">
        <f t="shared" si="34"/>
        <v>324.6488976900601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13.45</v>
      </c>
      <c r="AI11" s="14">
        <f>IF('Données projet'!$A$62&gt;35,AI10+AH11-AQ10,IF(A11&lt;'Données projet'!$A$62,$AF$205^A11,IF(A11='Données projet'!$A$62,'Données projet'!$B$62,AI10+AH11-AQ10)))</f>
        <v>9.3734811853949545</v>
      </c>
      <c r="AJ11" s="14">
        <f>AI11*VLOOKUP('Données projet'!$B$10,Paramètres!$A$1:$I$89,3,0)*VLOOKUP('Données projet'!$B$10,Paramètres!$A$1:$I$89,5,0)</f>
        <v>5.3811280789115354</v>
      </c>
      <c r="AK11" s="14">
        <f t="shared" si="35"/>
        <v>2.0386925618361551</v>
      </c>
      <c r="AL11" s="22">
        <f t="shared" si="4"/>
        <v>12.92285428263556</v>
      </c>
      <c r="AM11" s="62">
        <f t="shared" si="5"/>
        <v>279.36729872708003</v>
      </c>
      <c r="AN11" s="62">
        <f ca="1">AVERAGE(OFFSET($AM$3,0,0,'Données projet'!$E$10+1,1))-AVERAGE(OFFSET($H$3,0,0,'Données projet'!$E$10+1,1))</f>
        <v>79.397816833432728</v>
      </c>
      <c r="AO11" s="62">
        <f t="shared" si="36"/>
        <v>362.34617961195494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13.45</v>
      </c>
      <c r="N12" s="14">
        <f>IF('Données projet'!$A$36&gt;35,N11+M12-V11,IF(A12&lt;'Données projet'!$A$36,$K$205^A12,IF(A12='Données projet'!$A$36,'Données projet'!$B$36,N11+M12-V11)))</f>
        <v>12.399053273944547</v>
      </c>
      <c r="O12" s="14">
        <f>N12*VLOOKUP('Données projet'!$B$9,Paramètres!$A$1:$I$89,3,0)*VLOOKUP('Données projet'!$B$9,Paramètres!$A$1:$I$89,5,0)</f>
        <v>6.30566253299724</v>
      </c>
      <c r="P12" s="14">
        <f t="shared" si="33"/>
        <v>2.3452769378532903</v>
      </c>
      <c r="Q12" s="22">
        <f t="shared" si="2"/>
        <v>15.06705291173134</v>
      </c>
      <c r="R12" s="62">
        <f t="shared" si="0"/>
        <v>282.73371957839805</v>
      </c>
      <c r="S12" s="62">
        <f ca="1">AVERAGE(OFFSET($R$3,0,0,'Données projet'!$E$9+1,1))-AVERAGE(OFFSET($H$3,0,0,'Données projet'!$E$9+1,1))</f>
        <v>71.918343413484877</v>
      </c>
      <c r="T12" s="62">
        <f t="shared" si="34"/>
        <v>324.6488976900601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13.45</v>
      </c>
      <c r="AI12" s="14">
        <f>IF('Données projet'!$A$62&gt;35,AI11+AH12-AQ11,IF(A12&lt;'Données projet'!$A$62,$AF$205^A12,IF(A12='Données projet'!$A$62,'Données projet'!$B$62,AI11+AH12-AQ11)))</f>
        <v>12.399053273944547</v>
      </c>
      <c r="AJ12" s="14">
        <f>AI12*VLOOKUP('Données projet'!$B$10,Paramètres!$A$1:$I$89,3,0)*VLOOKUP('Données projet'!$B$10,Paramètres!$A$1:$I$89,5,0)</f>
        <v>7.1180485035060856</v>
      </c>
      <c r="AK12" s="14">
        <f t="shared" si="35"/>
        <v>2.6103467060547625</v>
      </c>
      <c r="AL12" s="22">
        <f t="shared" si="4"/>
        <v>16.943621656651811</v>
      </c>
      <c r="AM12" s="62">
        <f t="shared" si="5"/>
        <v>284.61028832331851</v>
      </c>
      <c r="AN12" s="62">
        <f ca="1">AVERAGE(OFFSET($AM$3,0,0,'Données projet'!$E$10+1,1))-AVERAGE(OFFSET($H$3,0,0,'Données projet'!$E$10+1,1))</f>
        <v>79.397816833432728</v>
      </c>
      <c r="AO12" s="62">
        <f t="shared" si="36"/>
        <v>362.34617961195494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13.45</v>
      </c>
      <c r="N13" s="14">
        <f>IF('Données projet'!$A$36&gt;35,N12+M13-V12,IF(A13&lt;'Données projet'!$A$36,$K$205^A13,IF(A13='Données projet'!$A$36,'Données projet'!$B$36,N12+M13-V12)))</f>
        <v>16.401219466856727</v>
      </c>
      <c r="O13" s="14">
        <f>N13*VLOOKUP('Données projet'!$B$9,Paramètres!$A$1:$I$89,3,0)*VLOOKUP('Données projet'!$B$9,Paramètres!$A$1:$I$89,5,0)</f>
        <v>8.3410041720646575</v>
      </c>
      <c r="P13" s="14">
        <f t="shared" si="33"/>
        <v>3.0028980554075062</v>
      </c>
      <c r="Q13" s="22">
        <f t="shared" si="2"/>
        <v>19.757296379514017</v>
      </c>
      <c r="R13" s="62">
        <f t="shared" si="0"/>
        <v>288.64618526840286</v>
      </c>
      <c r="S13" s="62">
        <f ca="1">AVERAGE(OFFSET($R$3,0,0,'Données projet'!$E$9+1,1))-AVERAGE(OFFSET($H$3,0,0,'Données projet'!$E$9+1,1))</f>
        <v>71.918343413484877</v>
      </c>
      <c r="T13" s="62">
        <f t="shared" si="34"/>
        <v>324.6488976900601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13.45</v>
      </c>
      <c r="AI13" s="14">
        <f>IF('Données projet'!$A$62&gt;35,AI12+AH13-AQ12,IF(A13&lt;'Données projet'!$A$62,$AF$205^A13,IF(A13='Données projet'!$A$62,'Données projet'!$B$62,AI12+AH13-AQ12)))</f>
        <v>16.401219466856727</v>
      </c>
      <c r="AJ13" s="14">
        <f>AI13*VLOOKUP('Données projet'!$B$10,Paramètres!$A$1:$I$89,3,0)*VLOOKUP('Données projet'!$B$10,Paramètres!$A$1:$I$89,5,0)</f>
        <v>9.4156120715331095</v>
      </c>
      <c r="AK13" s="14">
        <f t="shared" si="35"/>
        <v>3.3422940041896165</v>
      </c>
      <c r="AL13" s="22">
        <f t="shared" si="4"/>
        <v>22.220019748550413</v>
      </c>
      <c r="AM13" s="62">
        <f t="shared" si="5"/>
        <v>291.1089086374393</v>
      </c>
      <c r="AN13" s="62">
        <f ca="1">AVERAGE(OFFSET($AM$3,0,0,'Données projet'!$E$10+1,1))-AVERAGE(OFFSET($H$3,0,0,'Données projet'!$E$10+1,1))</f>
        <v>79.397816833432728</v>
      </c>
      <c r="AO13" s="62">
        <f t="shared" si="36"/>
        <v>362.34617961195494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13.45</v>
      </c>
      <c r="N14" s="14">
        <f>IF('Données projet'!$A$36&gt;35,N13+M14-V13,IF(A14&lt;'Données projet'!$A$36,$K$205^A14,IF(A14='Données projet'!$A$36,'Données projet'!$B$36,N13+M14-V13)))</f>
        <v>21.695204791585052</v>
      </c>
      <c r="O14" s="14">
        <f>N14*VLOOKUP('Données projet'!$B$9,Paramètres!$A$1:$I$89,3,0)*VLOOKUP('Données projet'!$B$9,Paramètres!$A$1:$I$89,5,0)</f>
        <v>11.033313348808495</v>
      </c>
      <c r="P14" s="14">
        <f t="shared" si="33"/>
        <v>3.84491766649277</v>
      </c>
      <c r="Q14" s="22">
        <f t="shared" si="2"/>
        <v>25.912919018316362</v>
      </c>
      <c r="R14" s="62">
        <f t="shared" si="0"/>
        <v>296.0240301294275</v>
      </c>
      <c r="S14" s="62">
        <f ca="1">AVERAGE(OFFSET($R$3,0,0,'Données projet'!$E$9+1,1))-AVERAGE(OFFSET($H$3,0,0,'Données projet'!$E$9+1,1))</f>
        <v>71.918343413484877</v>
      </c>
      <c r="T14" s="62">
        <f t="shared" si="34"/>
        <v>324.6488976900601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13.45</v>
      </c>
      <c r="AI14" s="14">
        <f>IF('Données projet'!$A$62&gt;35,AI13+AH14-AQ13,IF(A14&lt;'Données projet'!$A$62,$AF$205^A14,IF(A14='Données projet'!$A$62,'Données projet'!$B$62,AI13+AH14-AQ13)))</f>
        <v>21.695204791585052</v>
      </c>
      <c r="AJ14" s="14">
        <f>AI14*VLOOKUP('Données projet'!$B$10,Paramètres!$A$1:$I$89,3,0)*VLOOKUP('Données projet'!$B$10,Paramètres!$A$1:$I$89,5,0)</f>
        <v>12.454783166753147</v>
      </c>
      <c r="AK14" s="14">
        <f t="shared" si="35"/>
        <v>4.2794810300603423</v>
      </c>
      <c r="AL14" s="22">
        <f t="shared" si="4"/>
        <v>29.145510142783493</v>
      </c>
      <c r="AM14" s="62">
        <f t="shared" si="5"/>
        <v>299.25662125389465</v>
      </c>
      <c r="AN14" s="62">
        <f ca="1">AVERAGE(OFFSET($AM$3,0,0,'Données projet'!$E$10+1,1))-AVERAGE(OFFSET($H$3,0,0,'Données projet'!$E$10+1,1))</f>
        <v>79.397816833432728</v>
      </c>
      <c r="AO14" s="62">
        <f t="shared" si="36"/>
        <v>362.34617961195494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13.45</v>
      </c>
      <c r="N15" s="14">
        <f>IF('Données projet'!$A$36&gt;35,N14+M15-V14,IF(A15&lt;'Données projet'!$A$36,$K$205^A15,IF(A15='Données projet'!$A$36,'Données projet'!$B$36,N14+M15-V14)))</f>
        <v>28.697982604278909</v>
      </c>
      <c r="O15" s="14">
        <f>N15*VLOOKUP('Données projet'!$B$9,Paramètres!$A$1:$I$89,3,0)*VLOOKUP('Données projet'!$B$9,Paramètres!$A$1:$I$89,5,0)</f>
        <v>14.594646033232085</v>
      </c>
      <c r="P15" s="14">
        <f t="shared" si="33"/>
        <v>4.9230415383189019</v>
      </c>
      <c r="Q15" s="22">
        <f t="shared" si="2"/>
        <v>33.993305853784634</v>
      </c>
      <c r="R15" s="62">
        <f t="shared" si="0"/>
        <v>305.32663918711796</v>
      </c>
      <c r="S15" s="62">
        <f ca="1">AVERAGE(OFFSET($R$3,0,0,'Données projet'!$E$9+1,1))-AVERAGE(OFFSET($H$3,0,0,'Données projet'!$E$9+1,1))</f>
        <v>71.918343413484877</v>
      </c>
      <c r="T15" s="62">
        <f t="shared" si="34"/>
        <v>324.6488976900601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13.45</v>
      </c>
      <c r="AI15" s="14">
        <f>IF('Données projet'!$A$62&gt;35,AI14+AH15-AQ14,IF(A15&lt;'Données projet'!$A$62,$AF$205^A15,IF(A15='Données projet'!$A$62,'Données projet'!$B$62,AI14+AH15-AQ14)))</f>
        <v>28.697982604278909</v>
      </c>
      <c r="AJ15" s="14">
        <f>AI15*VLOOKUP('Données projet'!$B$10,Paramètres!$A$1:$I$89,3,0)*VLOOKUP('Données projet'!$B$10,Paramètres!$A$1:$I$89,5,0)</f>
        <v>16.474937853464439</v>
      </c>
      <c r="AK15" s="14">
        <f t="shared" si="35"/>
        <v>5.4794574815050705</v>
      </c>
      <c r="AL15" s="22">
        <f t="shared" si="4"/>
        <v>38.23723854173857</v>
      </c>
      <c r="AM15" s="62">
        <f t="shared" si="5"/>
        <v>309.57057187507189</v>
      </c>
      <c r="AN15" s="62">
        <f ca="1">AVERAGE(OFFSET($AM$3,0,0,'Données projet'!$E$10+1,1))-AVERAGE(OFFSET($H$3,0,0,'Données projet'!$E$10+1,1))</f>
        <v>79.397816833432728</v>
      </c>
      <c r="AO15" s="62">
        <f t="shared" si="36"/>
        <v>362.34617961195494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13.45</v>
      </c>
      <c r="N16" s="14">
        <f>IF('Données projet'!$A$36&gt;35,N15+M16-V15,IF(A16&lt;'Données projet'!$A$36,$K$205^A16,IF(A16='Données projet'!$A$36,'Données projet'!$B$36,N15+M16-V15)))</f>
        <v>37.96111691349121</v>
      </c>
      <c r="O16" s="14">
        <f>N16*VLOOKUP('Données projet'!$B$9,Paramètres!$A$1:$I$89,3,0)*VLOOKUP('Données projet'!$B$9,Paramètres!$A$1:$I$89,5,0)</f>
        <v>19.305505617525089</v>
      </c>
      <c r="P16" s="14">
        <f t="shared" si="33"/>
        <v>6.3034738556888428</v>
      </c>
      <c r="Q16" s="22">
        <f t="shared" si="2"/>
        <v>44.602305915847602</v>
      </c>
      <c r="R16" s="62">
        <f t="shared" si="0"/>
        <v>317.15786147140312</v>
      </c>
      <c r="S16" s="62">
        <f ca="1">AVERAGE(OFFSET($R$3,0,0,'Données projet'!$E$9+1,1))-AVERAGE(OFFSET($H$3,0,0,'Données projet'!$E$9+1,1))</f>
        <v>71.918343413484877</v>
      </c>
      <c r="T16" s="62">
        <f t="shared" si="34"/>
        <v>324.6488976900601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13.45</v>
      </c>
      <c r="AI16" s="14">
        <f>IF('Données projet'!$A$62&gt;35,AI15+AH16-AQ15,IF(A16&lt;'Données projet'!$A$62,$AF$205^A16,IF(A16='Données projet'!$A$62,'Données projet'!$B$62,AI15+AH16-AQ15)))</f>
        <v>37.96111691349121</v>
      </c>
      <c r="AJ16" s="14">
        <f>AI16*VLOOKUP('Données projet'!$B$10,Paramètres!$A$1:$I$89,3,0)*VLOOKUP('Données projet'!$B$10,Paramètres!$A$1:$I$89,5,0)</f>
        <v>21.792717997697036</v>
      </c>
      <c r="AK16" s="14">
        <f t="shared" si="35"/>
        <v>7.0159101257188032</v>
      </c>
      <c r="AL16" s="22">
        <f t="shared" si="4"/>
        <v>50.175027314949254</v>
      </c>
      <c r="AM16" s="62">
        <f t="shared" si="5"/>
        <v>322.7305828705048</v>
      </c>
      <c r="AN16" s="62">
        <f ca="1">AVERAGE(OFFSET($AM$3,0,0,'Données projet'!$E$10+1,1))-AVERAGE(OFFSET($H$3,0,0,'Données projet'!$E$10+1,1))</f>
        <v>79.397816833432728</v>
      </c>
      <c r="AO16" s="62">
        <f t="shared" si="36"/>
        <v>362.34617961195494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13.45</v>
      </c>
      <c r="N17" s="14">
        <f>IF('Données projet'!$A$36&gt;35,N16+M17-V16,IF(A17&lt;'Données projet'!$A$36,$K$205^A17,IF(A17='Données projet'!$A$36,'Données projet'!$B$36,N16+M17-V16)))</f>
        <v>50.214205548542168</v>
      </c>
      <c r="O17" s="14">
        <f>N17*VLOOKUP('Données projet'!$B$9,Paramètres!$A$1:$I$89,3,0)*VLOOKUP('Données projet'!$B$9,Paramètres!$A$1:$I$89,5,0)</f>
        <v>25.536936373766604</v>
      </c>
      <c r="P17" s="14">
        <f t="shared" si="33"/>
        <v>8.0709826110711393</v>
      </c>
      <c r="Q17" s="22">
        <f t="shared" si="2"/>
        <v>58.533792231925737</v>
      </c>
      <c r="R17" s="62">
        <f t="shared" si="0"/>
        <v>332.31157000970353</v>
      </c>
      <c r="S17" s="62">
        <f ca="1">AVERAGE(OFFSET($R$3,0,0,'Données projet'!$E$9+1,1))-AVERAGE(OFFSET($H$3,0,0,'Données projet'!$E$9+1,1))</f>
        <v>71.918343413484877</v>
      </c>
      <c r="T17" s="62">
        <f t="shared" si="34"/>
        <v>324.6488976900601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13.45</v>
      </c>
      <c r="AI17" s="14">
        <f>IF('Données projet'!$A$62&gt;35,AI16+AH17-AQ16,IF(A17&lt;'Données projet'!$A$62,$AF$205^A17,IF(A17='Données projet'!$A$62,'Données projet'!$B$62,AI16+AH17-AQ16)))</f>
        <v>50.214205548542168</v>
      </c>
      <c r="AJ17" s="14">
        <f>AI17*VLOOKUP('Données projet'!$B$10,Paramètres!$A$1:$I$89,3,0)*VLOOKUP('Données projet'!$B$10,Paramètres!$A$1:$I$89,5,0)</f>
        <v>28.826971121307089</v>
      </c>
      <c r="AK17" s="14">
        <f t="shared" si="35"/>
        <v>8.983187671098289</v>
      </c>
      <c r="AL17" s="22">
        <f t="shared" si="4"/>
        <v>65.852693230106027</v>
      </c>
      <c r="AM17" s="62">
        <f t="shared" si="5"/>
        <v>339.63047100788378</v>
      </c>
      <c r="AN17" s="62">
        <f ca="1">AVERAGE(OFFSET($AM$3,0,0,'Données projet'!$E$10+1,1))-AVERAGE(OFFSET($H$3,0,0,'Données projet'!$E$10+1,1))</f>
        <v>79.397816833432728</v>
      </c>
      <c r="AO17" s="62">
        <f t="shared" si="36"/>
        <v>362.34617961195494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13.45</v>
      </c>
      <c r="N18" s="14">
        <f>IF('Données projet'!$A$36&gt;35,N17+M18-V17,IF(A18&lt;'Données projet'!$A$36,$K$205^A18,IF(A18='Données projet'!$A$36,'Données projet'!$B$36,N17+M18-V17)))</f>
        <v>66.422345912986714</v>
      </c>
      <c r="O18" s="14">
        <f>N18*VLOOKUP('Données projet'!$B$9,Paramètres!$A$1:$I$89,3,0)*VLOOKUP('Données projet'!$B$9,Paramètres!$A$1:$I$89,5,0)</f>
        <v>33.779748237508528</v>
      </c>
      <c r="P18" s="14">
        <f t="shared" si="33"/>
        <v>10.334104939520557</v>
      </c>
      <c r="Q18" s="22">
        <f t="shared" si="2"/>
        <v>76.831627616658992</v>
      </c>
      <c r="R18" s="62">
        <f t="shared" si="0"/>
        <v>351.83162761665898</v>
      </c>
      <c r="S18" s="62">
        <f ca="1">AVERAGE(OFFSET($R$3,0,0,'Données projet'!$E$9+1,1))-AVERAGE(OFFSET($H$3,0,0,'Données projet'!$E$9+1,1))</f>
        <v>71.918343413484877</v>
      </c>
      <c r="T18" s="62">
        <f t="shared" si="34"/>
        <v>324.6488976900601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13.45</v>
      </c>
      <c r="AI18" s="14">
        <f>IF('Données projet'!$A$62&gt;35,AI17+AH18-AQ17,IF(A18&lt;'Données projet'!$A$62,$AF$205^A18,IF(A18='Données projet'!$A$62,'Données projet'!$B$62,AI17+AH18-AQ17)))</f>
        <v>66.422345912986714</v>
      </c>
      <c r="AJ18" s="14">
        <f>AI18*VLOOKUP('Données projet'!$B$10,Paramètres!$A$1:$I$89,3,0)*VLOOKUP('Données projet'!$B$10,Paramètres!$A$1:$I$89,5,0)</f>
        <v>38.131740341727408</v>
      </c>
      <c r="AK18" s="14">
        <f t="shared" si="35"/>
        <v>11.502094423694539</v>
      </c>
      <c r="AL18" s="22">
        <f t="shared" si="4"/>
        <v>86.445595549776542</v>
      </c>
      <c r="AM18" s="62">
        <f t="shared" si="5"/>
        <v>361.44559554977656</v>
      </c>
      <c r="AN18" s="62">
        <f ca="1">AVERAGE(OFFSET($AM$3,0,0,'Données projet'!$E$10+1,1))-AVERAGE(OFFSET($H$3,0,0,'Données projet'!$E$10+1,1))</f>
        <v>79.397816833432728</v>
      </c>
      <c r="AO18" s="62">
        <f t="shared" si="36"/>
        <v>362.34617961195494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13.45</v>
      </c>
      <c r="N19" s="14">
        <f>IF('Données projet'!$A$36&gt;35,N18+M19-V18,IF(A19&lt;'Données projet'!$A$36,$K$205^A19,IF(A19='Données projet'!$A$36,'Données projet'!$B$36,N18+M19-V18)))</f>
        <v>87.862149532953197</v>
      </c>
      <c r="O19" s="14">
        <f>N19*VLOOKUP('Données projet'!$B$9,Paramètres!$A$1:$I$89,3,0)*VLOOKUP('Données projet'!$B$9,Paramètres!$A$1:$I$89,5,0)</f>
        <v>44.683174766478686</v>
      </c>
      <c r="P19" s="14">
        <f t="shared" si="33"/>
        <v>13.231812041638133</v>
      </c>
      <c r="Q19" s="22">
        <f t="shared" si="2"/>
        <v>100.86860202413679</v>
      </c>
      <c r="R19" s="62">
        <f t="shared" si="0"/>
        <v>377.09082424635903</v>
      </c>
      <c r="S19" s="62">
        <f ca="1">AVERAGE(OFFSET($R$3,0,0,'Données projet'!$E$9+1,1))-AVERAGE(OFFSET($H$3,0,0,'Données projet'!$E$9+1,1))</f>
        <v>71.918343413484877</v>
      </c>
      <c r="T19" s="62">
        <f t="shared" si="34"/>
        <v>324.6488976900601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13.45</v>
      </c>
      <c r="AI19" s="14">
        <f>IF('Données projet'!$A$62&gt;35,AI18+AH19-AQ18,IF(A19&lt;'Données projet'!$A$62,$AF$205^A19,IF(A19='Données projet'!$A$62,'Données projet'!$B$62,AI18+AH19-AQ18)))</f>
        <v>87.862149532953197</v>
      </c>
      <c r="AJ19" s="14">
        <f>AI19*VLOOKUP('Données projet'!$B$10,Paramètres!$A$1:$I$89,3,0)*VLOOKUP('Données projet'!$B$10,Paramètres!$A$1:$I$89,5,0)</f>
        <v>50.439902803877771</v>
      </c>
      <c r="AK19" s="14">
        <f t="shared" si="35"/>
        <v>14.727308498433064</v>
      </c>
      <c r="AL19" s="22">
        <f t="shared" si="4"/>
        <v>113.49955968485803</v>
      </c>
      <c r="AM19" s="62">
        <f t="shared" si="5"/>
        <v>389.72178190708024</v>
      </c>
      <c r="AN19" s="62">
        <f ca="1">AVERAGE(OFFSET($AM$3,0,0,'Données projet'!$E$10+1,1))-AVERAGE(OFFSET($H$3,0,0,'Données projet'!$E$10+1,1))</f>
        <v>79.397816833432728</v>
      </c>
      <c r="AO19" s="62">
        <f t="shared" si="36"/>
        <v>362.34617961195494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13.45</v>
      </c>
      <c r="N20" s="14">
        <f>IF('Données projet'!$A$36&gt;35,N19+M20-V19,IF(A20&lt;'Données projet'!$A$36,$K$205^A20,IF(A20='Données projet'!$A$36,'Données projet'!$B$36,N19+M20-V19)))</f>
        <v>116.22229258002892</v>
      </c>
      <c r="O20" s="14">
        <f>N20*VLOOKUP('Données projet'!$B$9,Paramètres!$A$1:$I$89,3,0)*VLOOKUP('Données projet'!$B$9,Paramètres!$A$1:$I$89,5,0)</f>
        <v>59.106009114499507</v>
      </c>
      <c r="P20" s="14">
        <f t="shared" si="33"/>
        <v>16.942042966457684</v>
      </c>
      <c r="Q20" s="22">
        <f t="shared" si="2"/>
        <v>132.45035737433378</v>
      </c>
      <c r="R20" s="62">
        <f t="shared" si="0"/>
        <v>409.89480181877821</v>
      </c>
      <c r="S20" s="62">
        <f ca="1">AVERAGE(OFFSET($R$3,0,0,'Données projet'!$E$9+1,1))-AVERAGE(OFFSET($H$3,0,0,'Données projet'!$E$9+1,1))</f>
        <v>71.918343413484877</v>
      </c>
      <c r="T20" s="62">
        <f t="shared" si="34"/>
        <v>324.6488976900601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13.45</v>
      </c>
      <c r="AI20" s="14">
        <f>IF('Données projet'!$A$62&gt;35,AI19+AH20-AQ19,IF(A20&lt;'Données projet'!$A$62,$AF$205^A20,IF(A20='Données projet'!$A$62,'Données projet'!$B$62,AI19+AH20-AQ19)))</f>
        <v>116.22229258002892</v>
      </c>
      <c r="AJ20" s="14">
        <f>AI20*VLOOKUP('Données projet'!$B$10,Paramètres!$A$1:$I$89,3,0)*VLOOKUP('Données projet'!$B$10,Paramètres!$A$1:$I$89,5,0)</f>
        <v>66.720893724343</v>
      </c>
      <c r="AK20" s="14">
        <f t="shared" si="35"/>
        <v>18.856880114043733</v>
      </c>
      <c r="AL20" s="22">
        <f t="shared" si="4"/>
        <v>149.0479561018569</v>
      </c>
      <c r="AM20" s="62">
        <f t="shared" si="5"/>
        <v>426.49240054630138</v>
      </c>
      <c r="AN20" s="62">
        <f ca="1">AVERAGE(OFFSET($AM$3,0,0,'Données projet'!$E$10+1,1))-AVERAGE(OFFSET($H$3,0,0,'Données projet'!$E$10+1,1))</f>
        <v>79.397816833432728</v>
      </c>
      <c r="AO20" s="62">
        <f t="shared" si="36"/>
        <v>362.34617961195494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13.45</v>
      </c>
      <c r="N21" s="14">
        <f>IF('Données projet'!$A$36&gt;35,N20+M21-V20,IF(A21&lt;'Données projet'!$A$36,$K$205^A21,IF(A21='Données projet'!$A$36,'Données projet'!$B$36,N20+M21-V20)))</f>
        <v>153.73652209011499</v>
      </c>
      <c r="O21" s="14">
        <f>N21*VLOOKUP('Données projet'!$B$9,Paramètres!$A$1:$I$89,3,0)*VLOOKUP('Données projet'!$B$9,Paramètres!$A$1:$I$89,5,0)</f>
        <v>78.184245674148883</v>
      </c>
      <c r="P21" s="14">
        <f t="shared" si="33"/>
        <v>21.692631286936187</v>
      </c>
      <c r="Q21" s="22">
        <f t="shared" si="2"/>
        <v>173.95222737388985</v>
      </c>
      <c r="R21" s="62">
        <f t="shared" si="0"/>
        <v>452.61889404055654</v>
      </c>
      <c r="S21" s="62">
        <f ca="1">AVERAGE(OFFSET($R$3,0,0,'Données projet'!$E$9+1,1))-AVERAGE(OFFSET($H$3,0,0,'Données projet'!$E$9+1,1))</f>
        <v>71.918343413484877</v>
      </c>
      <c r="T21" s="62">
        <f t="shared" si="34"/>
        <v>324.6488976900601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13.45</v>
      </c>
      <c r="AI21" s="14">
        <f>IF('Données projet'!$A$62&gt;35,AI20+AH21-AQ20,IF(A21&lt;'Données projet'!$A$62,$AF$205^A21,IF(A21='Données projet'!$A$62,'Données projet'!$B$62,AI20+AH21-AQ20)))</f>
        <v>153.73652209011499</v>
      </c>
      <c r="AJ21" s="14">
        <f>AI21*VLOOKUP('Données projet'!$B$10,Paramètres!$A$1:$I$89,3,0)*VLOOKUP('Données projet'!$B$10,Paramètres!$A$1:$I$89,5,0)</f>
        <v>88.257062601493217</v>
      </c>
      <c r="AK21" s="14">
        <f t="shared" si="35"/>
        <v>24.144393232018647</v>
      </c>
      <c r="AL21" s="22">
        <f t="shared" si="4"/>
        <v>195.76586891003316</v>
      </c>
      <c r="AM21" s="62">
        <f t="shared" si="5"/>
        <v>474.43253557669982</v>
      </c>
      <c r="AN21" s="62">
        <f ca="1">AVERAGE(OFFSET($AM$3,0,0,'Données projet'!$E$10+1,1))-AVERAGE(OFFSET($H$3,0,0,'Données projet'!$E$10+1,1))</f>
        <v>79.397816833432728</v>
      </c>
      <c r="AO21" s="62">
        <f t="shared" si="36"/>
        <v>362.34617961195494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13.45</v>
      </c>
      <c r="N22" s="14">
        <f>IF('Données projet'!$A$36&gt;35,N21+M22-V21,IF(A22&lt;'Données projet'!$A$36,$K$205^A22,IF(A22='Données projet'!$A$36,'Données projet'!$B$36,N21+M22-V21)))</f>
        <v>203.35959392721296</v>
      </c>
      <c r="O22" s="14">
        <f>N22*VLOOKUP('Données projet'!$B$9,Paramètres!$A$1:$I$89,3,0)*VLOOKUP('Données projet'!$B$9,Paramètres!$A$1:$I$89,5,0)</f>
        <v>103.42055508762344</v>
      </c>
      <c r="P22" s="14">
        <f t="shared" si="33"/>
        <v>27.775295640709391</v>
      </c>
      <c r="Q22" s="22">
        <f t="shared" si="2"/>
        <v>228.49944001851301</v>
      </c>
      <c r="R22" s="62">
        <f t="shared" si="0"/>
        <v>508.38832890740184</v>
      </c>
      <c r="S22" s="62">
        <f ca="1">AVERAGE(OFFSET($R$3,0,0,'Données projet'!$E$9+1,1))-AVERAGE(OFFSET($H$3,0,0,'Données projet'!$E$9+1,1))</f>
        <v>71.918343413484877</v>
      </c>
      <c r="T22" s="62">
        <f t="shared" si="34"/>
        <v>324.6488976900601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13.45</v>
      </c>
      <c r="AI22" s="14">
        <f>IF('Données projet'!$A$62&gt;35,AI21+AH22-AQ21,IF(A22&lt;'Données projet'!$A$62,$AF$205^A22,IF(A22='Données projet'!$A$62,'Données projet'!$B$62,AI21+AH22-AQ21)))</f>
        <v>203.35959392721296</v>
      </c>
      <c r="AJ22" s="14">
        <f>AI22*VLOOKUP('Données projet'!$B$10,Paramètres!$A$1:$I$89,3,0)*VLOOKUP('Données projet'!$B$10,Paramètres!$A$1:$I$89,5,0)</f>
        <v>116.74467568173442</v>
      </c>
      <c r="AK22" s="14">
        <f t="shared" si="35"/>
        <v>30.914537347468848</v>
      </c>
      <c r="AL22" s="22">
        <f t="shared" si="4"/>
        <v>257.17312935919568</v>
      </c>
      <c r="AM22" s="62">
        <f t="shared" si="5"/>
        <v>537.06201824808454</v>
      </c>
      <c r="AN22" s="62">
        <f ca="1">AVERAGE(OFFSET($AM$3,0,0,'Données projet'!$E$10+1,1))-AVERAGE(OFFSET($H$3,0,0,'Données projet'!$E$10+1,1))</f>
        <v>79.397816833432728</v>
      </c>
      <c r="AO22" s="62">
        <f t="shared" si="36"/>
        <v>362.34617961195494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269</v>
      </c>
      <c r="L23" s="13">
        <f>VLOOKUP(A23,'Données projet'!$A$35:$I$55,9,0)</f>
        <v>13.45</v>
      </c>
      <c r="M23" s="13">
        <f t="array" ref="M23">INDEX(L:L,MIN(IF(ISNUMBER(L23:L219),ROW(L23:L219),"")))</f>
        <v>13.45</v>
      </c>
      <c r="N23" s="14">
        <f>IF('Données projet'!$A$36&gt;35,N22+M23-V22,IF(A23&lt;'Données projet'!$A$36,$K$205^A23,IF(A23='Données projet'!$A$36,'Données projet'!$B$36,N22+M23-V22)))</f>
        <v>269</v>
      </c>
      <c r="O23" s="14">
        <f>N23*VLOOKUP('Données projet'!$B$9,Paramètres!$A$1:$I$89,3,0)*VLOOKUP('Données projet'!$B$9,Paramètres!$A$1:$I$89,5,0)</f>
        <v>136.80264</v>
      </c>
      <c r="P23" s="14">
        <f t="shared" si="33"/>
        <v>35.563553251071234</v>
      </c>
      <c r="Q23" s="22">
        <f t="shared" si="2"/>
        <v>300.2044532456157</v>
      </c>
      <c r="R23" s="62">
        <f t="shared" si="0"/>
        <v>581.31556435672678</v>
      </c>
      <c r="S23" s="62">
        <f ca="1">AVERAGE(OFFSET($R$3,0,0,'Données projet'!$E$9+1,1))-AVERAGE(OFFSET($H$3,0,0,'Données projet'!$E$9+1,1))</f>
        <v>71.918343413484877</v>
      </c>
      <c r="T23" s="62">
        <f t="shared" si="34"/>
        <v>324.6488976900601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269</v>
      </c>
      <c r="W23" s="17">
        <f>IF(ISNA(VLOOKUP(A23,'Données projet'!$A$35:$I$55,5,0)),0%,VLOOKUP(A23,'Données projet'!$A$35:$I$55,5,0)*VLOOKUP('Données projet'!$B$9,Paramètres!$A$1:$I$89,7,0))</f>
        <v>0.6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90.73875981714572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90.73875981714572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269</v>
      </c>
      <c r="AG23" s="13">
        <f>VLOOKUP(A23,'Données projet'!$A$61:$I$81,9,0)</f>
        <v>13.45</v>
      </c>
      <c r="AH23" s="13">
        <f t="array" ref="AH23">INDEX(AG:AG,MIN(IF(ISNUMBER(AG23:AG219),ROW(AG23:AG219),"")))</f>
        <v>13.45</v>
      </c>
      <c r="AI23" s="14">
        <f>IF('Données projet'!$A$62&gt;35,AI22+AH23-AQ22,IF(A23&lt;'Données projet'!$A$62,$AF$205^A23,IF(A23='Données projet'!$A$62,'Données projet'!$B$62,AI22+AH23-AQ22)))</f>
        <v>269</v>
      </c>
      <c r="AJ23" s="14">
        <f>AI23*VLOOKUP('Données projet'!$B$10,Paramètres!$A$1:$I$89,3,0)*VLOOKUP('Données projet'!$B$10,Paramètres!$A$1:$I$89,5,0)</f>
        <v>154.42752000000002</v>
      </c>
      <c r="AK23" s="14">
        <f t="shared" si="35"/>
        <v>39.583045646417467</v>
      </c>
      <c r="AL23" s="22">
        <f t="shared" si="4"/>
        <v>337.90173516751048</v>
      </c>
      <c r="AM23" s="62">
        <f t="shared" si="5"/>
        <v>619.01284627862162</v>
      </c>
      <c r="AN23" s="62">
        <f ca="1">AVERAGE(OFFSET($AM$3,0,0,'Données projet'!$E$10+1,1))-AVERAGE(OFFSET($H$3,0,0,'Données projet'!$E$10+1,1))</f>
        <v>79.397816833432728</v>
      </c>
      <c r="AO23" s="62">
        <f t="shared" si="36"/>
        <v>362.34617961195494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269</v>
      </c>
      <c r="AR23" s="17">
        <f>IF(ISNA(VLOOKUP(A23,'Données projet'!$A$61:$I$81,5,0)),0%,VLOOKUP(A23,'Données projet'!$A$61:$I$81,5,0)*VLOOKUP('Données projet'!$B$10,Paramètres!$A$1:$I$89,7,0))</f>
        <v>0.6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102.42902948683934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102.42902948683934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71.918343413484877</v>
      </c>
      <c r="T24" s="62">
        <f t="shared" si="34"/>
        <v>324.6488976900601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88.959428082310097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88.959428082310097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79.397816833432728</v>
      </c>
      <c r="AO24" s="62">
        <f t="shared" si="36"/>
        <v>362.34617961195494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100.42045869414146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100.42045869414146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71.918343413484877</v>
      </c>
      <c r="T25" s="62">
        <f t="shared" si="34"/>
        <v>324.6488976900601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87.214987957509408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87.214987957509408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79.397816833432728</v>
      </c>
      <c r="AO25" s="62">
        <f t="shared" si="36"/>
        <v>362.34617961195494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98.451274749581174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98.451274749581174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71.918343413484877</v>
      </c>
      <c r="T26" s="62">
        <f t="shared" si="34"/>
        <v>324.6488976900601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85.504755239552651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85.504755239552651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79.397816833432728</v>
      </c>
      <c r="AO26" s="62">
        <f t="shared" si="36"/>
        <v>362.34617961195494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96.520705301090103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96.520705301090103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71.918343413484877</v>
      </c>
      <c r="T27" s="62">
        <f t="shared" si="34"/>
        <v>324.6488976900601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83.828059142056063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83.828059142056063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79.397816833432728</v>
      </c>
      <c r="AO27" s="62">
        <f t="shared" si="36"/>
        <v>362.34617961195494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94.627993141952857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94.627993141952857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71.918343413484877</v>
      </c>
      <c r="T28" s="62">
        <f t="shared" si="34"/>
        <v>324.6488976900601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82.18424203234774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82.18424203234774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79.397816833432728</v>
      </c>
      <c r="AO28" s="62">
        <f t="shared" si="36"/>
        <v>362.34617961195494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92.772395913815856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92.772395913815856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71.918343413484877</v>
      </c>
      <c r="T29" s="62">
        <f t="shared" si="34"/>
        <v>324.6488976900601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80.572659173531363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80.572659173531363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79.397816833432728</v>
      </c>
      <c r="AO29" s="62">
        <f t="shared" si="36"/>
        <v>362.34617961195494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90.953185815520072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90.953185815520072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71.918343413484877</v>
      </c>
      <c r="T30" s="62">
        <f t="shared" si="34"/>
        <v>324.6488976900601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78.992678471607903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78.992678471607903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79.397816833432728</v>
      </c>
      <c r="AO30" s="62">
        <f t="shared" si="36"/>
        <v>362.34617961195494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89.169649317643277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89.169649317643277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71.918343413484877</v>
      </c>
      <c r="T31" s="62">
        <f t="shared" si="34"/>
        <v>324.6488976900601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77.443680227556086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77.443680227556086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79.397816833432728</v>
      </c>
      <c r="AO31" s="62">
        <f t="shared" si="36"/>
        <v>362.34617961195494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87.421086882639997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87.421086882639997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71.918343413484877</v>
      </c>
      <c r="T32" s="62">
        <f t="shared" si="34"/>
        <v>324.6488976900601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75.925056894274491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75.925056894274491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79.397816833432728</v>
      </c>
      <c r="AO32" s="62">
        <f t="shared" si="36"/>
        <v>362.34617961195494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85.706812690469349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85.706812690469349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71.918343413484877</v>
      </c>
      <c r="T33" s="62">
        <f t="shared" si="34"/>
        <v>324.6488976900601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74.436212838289762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74.436212838289762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79.397816833432728</v>
      </c>
      <c r="AO33" s="62">
        <f t="shared" si="36"/>
        <v>362.34617961195494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84.026154369603162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84.026154369603162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71.918343413484877</v>
      </c>
      <c r="T34" s="62">
        <f t="shared" si="34"/>
        <v>324.6488976900601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72.976564106137701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72.976564106137701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79.397816833432728</v>
      </c>
      <c r="AO34" s="62">
        <f t="shared" si="36"/>
        <v>362.34617961195494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82.378452733308805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82.378452733308805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71.918343413484877</v>
      </c>
      <c r="T35" s="62">
        <f t="shared" si="34"/>
        <v>324.6488976900601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71.545538195325321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71.545538195325321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79.397816833432728</v>
      </c>
      <c r="AO35" s="62">
        <f t="shared" si="36"/>
        <v>362.34617961195494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80.76306152110341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80.76306152110341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71.918343413484877</v>
      </c>
      <c r="T36" s="62">
        <f t="shared" si="34"/>
        <v>324.6488976900601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70.142573829784354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70.142573829784354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79.397816833432728</v>
      </c>
      <c r="AO36" s="62">
        <f t="shared" si="36"/>
        <v>362.34617961195494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79.179347145278015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79.179347145278015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71.918343413484877</v>
      </c>
      <c r="T37" s="62">
        <f t="shared" si="34"/>
        <v>324.6488976900601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68.767120739727872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68.767120739727872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79.397816833432728</v>
      </c>
      <c r="AO37" s="62">
        <f t="shared" si="36"/>
        <v>362.34617961195494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77.626688442392179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77.626688442392179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71.918343413484877</v>
      </c>
      <c r="T38" s="62">
        <f t="shared" si="34"/>
        <v>324.6488976900601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67.418639445823857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67.418639445823857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79.397816833432728</v>
      </c>
      <c r="AO38" s="62">
        <f t="shared" si="36"/>
        <v>362.34617961195494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76.104476429641636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76.104476429641636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71.918343413484877</v>
      </c>
      <c r="T39" s="62">
        <f t="shared" si="34"/>
        <v>324.6488976900601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66.096601047600927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66.096601047600927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79.397816833432728</v>
      </c>
      <c r="AO39" s="62">
        <f t="shared" si="36"/>
        <v>362.34617961195494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74.612114066003471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74.612114066003471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71.918343413484877</v>
      </c>
      <c r="T40" s="62">
        <f t="shared" si="34"/>
        <v>324.6488976900601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64.800487016003345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64.800487016003345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79.397816833432728</v>
      </c>
      <c r="AO40" s="62">
        <f t="shared" si="36"/>
        <v>362.34617961195494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73.149016018065097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73.149016018065097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71.918343413484877</v>
      </c>
      <c r="T41" s="62">
        <f t="shared" si="34"/>
        <v>324.6488976900601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63.529788990013891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63.529788990013891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79.397816833432728</v>
      </c>
      <c r="AO41" s="62">
        <f t="shared" si="36"/>
        <v>362.34617961195494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71.714608430445097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71.714608430445097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71.918343413484877</v>
      </c>
      <c r="T42" s="62">
        <f t="shared" si="34"/>
        <v>324.6488976900601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62.284008577264821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62.284008577264821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79.397816833432728</v>
      </c>
      <c r="AO42" s="62">
        <f t="shared" si="36"/>
        <v>362.34617961195494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70.308328700716089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70.308328700716089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71.918343413484877</v>
      </c>
      <c r="T43" s="62">
        <f t="shared" si="34"/>
        <v>324.6488976900601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61.062657158558736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61.062657158558736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79.397816833432728</v>
      </c>
      <c r="AO43" s="62">
        <f t="shared" si="36"/>
        <v>362.34617961195494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68.929625258741126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68.929625258741126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71.918343413484877</v>
      </c>
      <c r="T44" s="62">
        <f t="shared" si="34"/>
        <v>324.6488976900601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59.865255696222675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59.865255696222675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79.397816833432728</v>
      </c>
      <c r="AO44" s="62">
        <f t="shared" si="36"/>
        <v>362.34617961195494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67.577957350337229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67.577957350337229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71.918343413484877</v>
      </c>
      <c r="T45" s="62">
        <f t="shared" si="34"/>
        <v>324.6488976900601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58.691334546220247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58.691334546220247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79.397816833432728</v>
      </c>
      <c r="AO45" s="62">
        <f t="shared" si="36"/>
        <v>362.34617961195494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66.252794825181113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66.252794825181113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71.918343413484877</v>
      </c>
      <c r="T46" s="62">
        <f t="shared" si="34"/>
        <v>324.6488976900601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57.540433273948167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57.540433273948167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79.397816833432728</v>
      </c>
      <c r="AO46" s="62">
        <f t="shared" si="36"/>
        <v>362.34617961195494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64.953617928873982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64.953617928873982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71.918343413484877</v>
      </c>
      <c r="T47" s="62">
        <f t="shared" si="34"/>
        <v>324.6488976900601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56.412100473644877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56.412100473644877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79.397816833432728</v>
      </c>
      <c r="AO47" s="62">
        <f t="shared" si="36"/>
        <v>362.34617961195494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63.679917099083767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63.679917099083767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71.918343413484877</v>
      </c>
      <c r="T48" s="62">
        <f t="shared" si="34"/>
        <v>324.6488976900601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55.305893591340485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55.305893591340485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79.397816833432728</v>
      </c>
      <c r="AO48" s="62">
        <f t="shared" si="36"/>
        <v>362.34617961195494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62.431192765684941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62.431192765684941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71.918343413484877</v>
      </c>
      <c r="T49" s="62">
        <f t="shared" si="34"/>
        <v>324.6488976900601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54.221378751278507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54.221378751278507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79.397816833432728</v>
      </c>
      <c r="AO49" s="62">
        <f t="shared" si="36"/>
        <v>362.34617961195494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61.206955154817429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61.206955154817429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71.918343413484877</v>
      </c>
      <c r="T50" s="62">
        <f t="shared" si="34"/>
        <v>324.6488976900601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53.158130585741411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53.158130585741411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79.397816833432728</v>
      </c>
      <c r="AO50" s="62">
        <f t="shared" si="36"/>
        <v>362.34617961195494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60.006724096787821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60.006724096787821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71.918343413484877</v>
      </c>
      <c r="T51" s="62">
        <f t="shared" si="34"/>
        <v>324.6488976900601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52.115732068213148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52.115732068213148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79.397816833432728</v>
      </c>
      <c r="AO51" s="62">
        <f t="shared" si="36"/>
        <v>362.34617961195494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58.830028837737515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58.830028837737515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71.918343413484877</v>
      </c>
      <c r="T52" s="62">
        <f t="shared" si="34"/>
        <v>324.6488976900601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51.093774349813302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51.093774349813302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79.397816833432728</v>
      </c>
      <c r="AO52" s="62">
        <f t="shared" si="36"/>
        <v>362.34617961195494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57.676407855003944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57.676407855003944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71.918343413484877</v>
      </c>
      <c r="T53" s="62">
        <f t="shared" si="34"/>
        <v>324.6488976900601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50.091856598938612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50.091856598938612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79.397816833432728</v>
      </c>
      <c r="AO53" s="62">
        <f t="shared" si="36"/>
        <v>362.34617961195494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56.545408676102454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56.545408676102454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71.918343413484877</v>
      </c>
      <c r="T54" s="62">
        <f t="shared" si="34"/>
        <v>324.6488976900601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49.109585844049093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49.109585844049093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79.397816833432728</v>
      </c>
      <c r="AO54" s="62">
        <f t="shared" si="36"/>
        <v>362.34617961195494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55.436587701257842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55.436587701257842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71.918343413484877</v>
      </c>
      <c r="T55" s="62">
        <f t="shared" si="34"/>
        <v>324.6488976900601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48.146576819536953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48.146576819536953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79.397816833432728</v>
      </c>
      <c r="AO55" s="62">
        <f t="shared" si="36"/>
        <v>362.34617961195494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54.349510029415917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54.349510029415917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71.918343413484877</v>
      </c>
      <c r="T56" s="62">
        <f t="shared" si="34"/>
        <v>324.6488976900601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47.202451814617994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47.202451814617994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79.397816833432728</v>
      </c>
      <c r="AO56" s="62">
        <f t="shared" si="36"/>
        <v>362.34617961195494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53.283749287666907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53.283749287666907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71.918343413484877</v>
      </c>
      <c r="T57" s="62">
        <f t="shared" si="34"/>
        <v>324.6488976900601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46.276840525186103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46.276840525186103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79.397816833432728</v>
      </c>
      <c r="AO57" s="62">
        <f t="shared" si="36"/>
        <v>362.34617961195494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52.238887464013729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52.238887464013729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71.918343413484877</v>
      </c>
      <c r="T58" s="62">
        <f t="shared" si="34"/>
        <v>324.6488976900601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45.369379908572832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45.369379908572832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79.397816833432728</v>
      </c>
      <c r="AO58" s="62">
        <f t="shared" si="36"/>
        <v>362.34617961195494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51.214514743419606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51.214514743419606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71.918343413484877</v>
      </c>
      <c r="T59" s="62">
        <f t="shared" si="34"/>
        <v>324.6488976900601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44.47971404115502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44.47971404115502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79.397816833432728</v>
      </c>
      <c r="AO59" s="62">
        <f t="shared" si="36"/>
        <v>362.34617961195494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50.210229347070666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50.210229347070666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71.918343413484877</v>
      </c>
      <c r="T60" s="62">
        <f t="shared" si="34"/>
        <v>324.6488976900601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43.607493978754675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43.607493978754675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79.397816833432728</v>
      </c>
      <c r="AO60" s="62">
        <f t="shared" si="36"/>
        <v>362.34617961195494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49.225637374790523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49.225637374790523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71.918343413484877</v>
      </c>
      <c r="T61" s="62">
        <f t="shared" si="34"/>
        <v>324.6488976900601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42.752377619776297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42.752377619776297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79.397816833432728</v>
      </c>
      <c r="AO61" s="62">
        <f t="shared" si="36"/>
        <v>362.34617961195494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48.260352650544988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48.260352650544988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71.918343413484877</v>
      </c>
      <c r="T62" s="62">
        <f t="shared" si="34"/>
        <v>324.6488976900601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41.914029571028003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41.914029571028003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79.397816833432728</v>
      </c>
      <c r="AO62" s="62">
        <f t="shared" si="36"/>
        <v>362.34617961195494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47.313996570976364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47.313996570976364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71.918343413484877</v>
      </c>
      <c r="T63" s="62">
        <f t="shared" si="34"/>
        <v>324.6488976900601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41.092121016173841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41.092121016173841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79.397816833432728</v>
      </c>
      <c r="AO63" s="62">
        <f t="shared" si="36"/>
        <v>362.34617961195494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46.386197956907864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46.386197956907864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71.918343413484877</v>
      </c>
      <c r="T64" s="62">
        <f t="shared" si="34"/>
        <v>324.6488976900601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40.286329586765653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40.286329586765653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79.397816833432728</v>
      </c>
      <c r="AO64" s="62">
        <f t="shared" si="36"/>
        <v>362.34617961195494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45.476592907759972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45.476592907759972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71.918343413484877</v>
      </c>
      <c r="T65" s="62">
        <f t="shared" si="34"/>
        <v>324.6488976900601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39.496339235803923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39.496339235803923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79.397816833432728</v>
      </c>
      <c r="AO65" s="62">
        <f t="shared" si="36"/>
        <v>362.34617961195494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44.584824658821574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44.584824658821574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71.918343413484877</v>
      </c>
      <c r="T66" s="62">
        <f t="shared" si="34"/>
        <v>324.6488976900601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38.721840113778015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38.721840113778015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79.397816833432728</v>
      </c>
      <c r="AO66" s="62">
        <f t="shared" si="36"/>
        <v>362.34617961195494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43.710543441319935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43.710543441319935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71.918343413484877</v>
      </c>
      <c r="T67" s="62">
        <f t="shared" si="34"/>
        <v>324.6488976900601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37.962528447137217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37.962528447137217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79.397816833432728</v>
      </c>
      <c r="AO67" s="62">
        <f t="shared" si="36"/>
        <v>362.34617961195494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42.853406345234617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42.853406345234617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71.918343413484877</v>
      </c>
      <c r="T68" s="62">
        <f t="shared" si="34"/>
        <v>324.6488976900601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37.21810641914486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37.21810641914486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79.397816833432728</v>
      </c>
      <c r="AO68" s="62">
        <f t="shared" si="36"/>
        <v>362.34617961195494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42.013077184801524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42.013077184801524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71.918343413484877</v>
      </c>
      <c r="T69" s="62">
        <f t="shared" ref="T69:T132" si="88">$T$3</f>
        <v>324.6488976900601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36.488282053068829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36.488282053068829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79.397816833432728</v>
      </c>
      <c r="AO69" s="62">
        <f t="shared" ref="AO69:AO132" si="90">$AO$3</f>
        <v>362.34617961195494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41.189226366654346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41.189226366654346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71.918343413484877</v>
      </c>
      <c r="T70" s="62">
        <f t="shared" si="88"/>
        <v>324.6488976900601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35.772769097662639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35.772769097662639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79.397816833432728</v>
      </c>
      <c r="AO70" s="62">
        <f t="shared" si="90"/>
        <v>362.34617961195494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40.381530760551655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40.381530760551655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71.918343413484877</v>
      </c>
      <c r="T71" s="62">
        <f t="shared" si="88"/>
        <v>324.6488976900601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35.071286914892156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35.071286914892156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79.397816833432728</v>
      </c>
      <c r="AO71" s="62">
        <f t="shared" si="90"/>
        <v>362.34617961195494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39.589673572638958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39.589673572638958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71.918343413484877</v>
      </c>
      <c r="T72" s="62">
        <f t="shared" si="88"/>
        <v>324.6488976900601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34.383560369863915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34.383560369863915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79.397816833432728</v>
      </c>
      <c r="AO72" s="62">
        <f t="shared" si="90"/>
        <v>362.34617961195494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38.81334422119604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38.81334422119604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71.918343413484877</v>
      </c>
      <c r="T73" s="62">
        <f t="shared" si="88"/>
        <v>324.6488976900601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33.709319722911907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33.709319722911907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79.397816833432728</v>
      </c>
      <c r="AO73" s="62">
        <f t="shared" si="90"/>
        <v>362.34617961195494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38.052238214820768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38.052238214820768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71.918343413484877</v>
      </c>
      <c r="T74" s="62">
        <f t="shared" si="88"/>
        <v>324.6488976900601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33.048300523800442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33.048300523800442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79.397816833432728</v>
      </c>
      <c r="AO74" s="62">
        <f t="shared" si="90"/>
        <v>362.34617961195494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37.306057033001686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37.306057033001686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71.918343413484877</v>
      </c>
      <c r="T75" s="62">
        <f t="shared" si="88"/>
        <v>324.6488976900601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32.400243508001651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32.400243508001651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79.397816833432728</v>
      </c>
      <c r="AO75" s="62">
        <f t="shared" si="90"/>
        <v>362.34617961195494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36.574508009032499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36.574508009032499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71.918343413484877</v>
      </c>
      <c r="T76" s="62">
        <f t="shared" si="88"/>
        <v>324.6488976900601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31.764894495006924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31.764894495006924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79.397816833432728</v>
      </c>
      <c r="AO76" s="62">
        <f t="shared" si="90"/>
        <v>362.34617961195494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35.857304215222499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35.857304215222499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71.918343413484877</v>
      </c>
      <c r="T77" s="62">
        <f t="shared" si="88"/>
        <v>324.6488976900601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31.142004288632389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31.142004288632389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79.397816833432728</v>
      </c>
      <c r="AO77" s="62">
        <f t="shared" si="90"/>
        <v>362.34617961195494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35.154164350357995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35.154164350357995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71.918343413484877</v>
      </c>
      <c r="T78" s="62">
        <f t="shared" si="88"/>
        <v>324.6488976900601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30.53132857927935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30.53132857927935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79.397816833432728</v>
      </c>
      <c r="AO78" s="62">
        <f t="shared" si="90"/>
        <v>362.34617961195494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34.464812629370513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34.464812629370513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71.918343413484877</v>
      </c>
      <c r="T79" s="62">
        <f t="shared" si="88"/>
        <v>324.6488976900601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29.93262784811132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29.93262784811132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79.397816833432728</v>
      </c>
      <c r="AO79" s="62">
        <f t="shared" si="90"/>
        <v>362.34617961195494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33.788978675168565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33.788978675168565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71.918343413484877</v>
      </c>
      <c r="T80" s="62">
        <f t="shared" si="88"/>
        <v>324.6488976900601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29.345667273110106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29.345667273110106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79.397816833432728</v>
      </c>
      <c r="AO80" s="62">
        <f t="shared" si="90"/>
        <v>362.34617961195494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33.126397412590507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33.126397412590507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71.918343413484877</v>
      </c>
      <c r="T81" s="62">
        <f t="shared" si="88"/>
        <v>324.6488976900601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28.770216636974066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28.770216636974066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79.397816833432728</v>
      </c>
      <c r="AO81" s="62">
        <f t="shared" si="90"/>
        <v>362.34617961195494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32.476808964436941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32.476808964436941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71.918343413484877</v>
      </c>
      <c r="T82" s="62">
        <f t="shared" si="88"/>
        <v>324.6488976900601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28.206050236822421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28.206050236822421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79.397816833432728</v>
      </c>
      <c r="AO82" s="62">
        <f t="shared" si="90"/>
        <v>362.34617961195494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31.839958549541834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31.839958549541834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71.918343413484877</v>
      </c>
      <c r="T83" s="62">
        <f t="shared" si="88"/>
        <v>324.6488976900601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27.652946795670225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27.652946795670225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79.397816833432728</v>
      </c>
      <c r="AO83" s="62">
        <f t="shared" si="90"/>
        <v>362.34617961195494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31.215596382842424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31.215596382842424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71.918343413484877</v>
      </c>
      <c r="T84" s="62">
        <f t="shared" si="88"/>
        <v>324.6488976900601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27.110689375639236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27.110689375639236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79.397816833432728</v>
      </c>
      <c r="AO84" s="62">
        <f t="shared" si="90"/>
        <v>362.34617961195494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30.603477577408668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30.603477577408668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71.918343413484877</v>
      </c>
      <c r="T85" s="62">
        <f t="shared" si="88"/>
        <v>324.6488976900601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26.579065292870688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26.579065292870688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79.397816833432728</v>
      </c>
      <c r="AO85" s="62">
        <f t="shared" si="90"/>
        <v>362.34617961195494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30.003362048393864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30.003362048393864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71.918343413484877</v>
      </c>
      <c r="T86" s="62">
        <f t="shared" si="88"/>
        <v>324.6488976900601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26.057866034106556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26.057866034106556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79.397816833432728</v>
      </c>
      <c r="AO86" s="62">
        <f t="shared" si="90"/>
        <v>362.34617961195494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29.415014418868711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29.415014418868711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71.918343413484877</v>
      </c>
      <c r="T87" s="62">
        <f t="shared" si="88"/>
        <v>324.6488976900601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25.546887174906633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25.546887174906633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79.397816833432728</v>
      </c>
      <c r="AO87" s="62">
        <f t="shared" si="90"/>
        <v>362.34617961195494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28.838203927501926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28.838203927501926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71.918343413484877</v>
      </c>
      <c r="T88" s="62">
        <f t="shared" si="88"/>
        <v>324.6488976900601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25.045928299469288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25.045928299469288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79.397816833432728</v>
      </c>
      <c r="AO88" s="62">
        <f t="shared" si="90"/>
        <v>362.34617961195494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28.272704338051184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28.272704338051184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71.918343413484877</v>
      </c>
      <c r="T89" s="62">
        <f t="shared" si="88"/>
        <v>324.6488976900601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24.554792922024529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24.554792922024529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79.397816833432728</v>
      </c>
      <c r="AO89" s="62">
        <f t="shared" si="90"/>
        <v>362.34617961195494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27.718293850628879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27.718293850628879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71.918343413484877</v>
      </c>
      <c r="T90" s="62">
        <f t="shared" si="88"/>
        <v>324.6488976900601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24.073288409768459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24.073288409768459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79.397816833432728</v>
      </c>
      <c r="AO90" s="62">
        <f t="shared" si="90"/>
        <v>362.34617961195494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27.17475501470792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27.17475501470792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71.918343413484877</v>
      </c>
      <c r="T91" s="62">
        <f t="shared" si="88"/>
        <v>324.6488976900601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23.601225907308979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23.601225907308979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79.397816833432728</v>
      </c>
      <c r="AO91" s="62">
        <f t="shared" si="90"/>
        <v>362.34617961195494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26.641874643833415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26.641874643833415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71.918343413484877</v>
      </c>
      <c r="T92" s="62">
        <f t="shared" si="88"/>
        <v>324.6488976900601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23.138420262593034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23.138420262593034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79.397816833432728</v>
      </c>
      <c r="AO92" s="62">
        <f t="shared" si="90"/>
        <v>362.34617961195494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26.119443732006825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26.119443732006825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71.918343413484877</v>
      </c>
      <c r="T93" s="62">
        <f t="shared" si="88"/>
        <v>324.6488976900601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22.684689954286398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22.684689954286398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79.397816833432728</v>
      </c>
      <c r="AO93" s="62">
        <f t="shared" si="90"/>
        <v>362.34617961195494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25.607257371709764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25.607257371709764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71.918343413484877</v>
      </c>
      <c r="T94" s="62">
        <f t="shared" si="88"/>
        <v>324.6488976900601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22.239857020577492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22.239857020577492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79.397816833432728</v>
      </c>
      <c r="AO94" s="62">
        <f t="shared" si="90"/>
        <v>362.34617961195494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25.105114673535297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25.105114673535297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71.918343413484877</v>
      </c>
      <c r="T95" s="62">
        <f t="shared" si="88"/>
        <v>324.6488976900601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21.80374698937732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21.80374698937732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79.397816833432728</v>
      </c>
      <c r="AO95" s="62">
        <f t="shared" si="90"/>
        <v>362.34617961195494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24.612818687395226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24.612818687395226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71.918343413484877</v>
      </c>
      <c r="T96" s="62">
        <f t="shared" si="88"/>
        <v>324.6488976900601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21.376188809888131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21.376188809888131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79.397816833432728</v>
      </c>
      <c r="AO96" s="62">
        <f t="shared" si="90"/>
        <v>362.34617961195494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24.130176325272458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24.130176325272458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71.918343413484877</v>
      </c>
      <c r="T97" s="62">
        <f t="shared" si="88"/>
        <v>324.6488976900601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20.957014785513984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20.957014785513984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79.397816833432728</v>
      </c>
      <c r="AO97" s="62">
        <f t="shared" si="90"/>
        <v>362.34617961195494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23.656998285488147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23.656998285488147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71.918343413484877</v>
      </c>
      <c r="T98" s="62">
        <f t="shared" si="88"/>
        <v>324.6488976900601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20.546060508086907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20.546060508086907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79.397816833432728</v>
      </c>
      <c r="AO98" s="62">
        <f t="shared" si="90"/>
        <v>362.34617961195494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23.1930989784539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23.1930989784539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71.918343413484877</v>
      </c>
      <c r="T99" s="62">
        <f t="shared" si="88"/>
        <v>324.6488976900601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20.143164793382812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20.143164793382812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79.397816833432728</v>
      </c>
      <c r="AO99" s="62">
        <f t="shared" si="90"/>
        <v>362.34617961195494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22.738296453879954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22.738296453879954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71.918343413484877</v>
      </c>
      <c r="T100" s="62">
        <f t="shared" si="88"/>
        <v>324.6488976900601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19.748169617901947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19.748169617901947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79.397816833432728</v>
      </c>
      <c r="AO100" s="62">
        <f t="shared" si="90"/>
        <v>362.34617961195494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22.292412329410755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22.292412329410755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71.918343413484877</v>
      </c>
      <c r="T101" s="62">
        <f t="shared" si="88"/>
        <v>324.6488976900601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19.360920056888993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19.360920056888993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79.397816833432728</v>
      </c>
      <c r="AO101" s="62">
        <f t="shared" si="90"/>
        <v>362.34617961195494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21.855271720659935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21.855271720659935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71.918343413484877</v>
      </c>
      <c r="T102" s="62">
        <f t="shared" si="88"/>
        <v>324.6488976900601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18.981264223568594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18.981264223568594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79.397816833432728</v>
      </c>
      <c r="AO102" s="62">
        <f t="shared" si="90"/>
        <v>362.34617961195494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21.426703172617277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21.426703172617277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71.918343413484877</v>
      </c>
      <c r="T103" s="62">
        <f t="shared" si="88"/>
        <v>324.6488976900601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18.609053209572416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18.609053209572416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79.397816833432728</v>
      </c>
      <c r="AO103" s="62">
        <f t="shared" si="90"/>
        <v>362.34617961195494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21.00653859240073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21.00653859240073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71.918343413484877</v>
      </c>
      <c r="T104" s="62">
        <f t="shared" si="88"/>
        <v>324.6488976900601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18.2441410265344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18.2441410265344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79.397816833432728</v>
      </c>
      <c r="AO104" s="62">
        <f t="shared" si="90"/>
        <v>362.34617961195494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20.594613183327141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20.594613183327141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71.918343413484877</v>
      </c>
      <c r="T105" s="62">
        <f t="shared" si="88"/>
        <v>324.6488976900601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17.886384548831305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17.886384548831305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79.397816833432728</v>
      </c>
      <c r="AO105" s="62">
        <f t="shared" si="90"/>
        <v>362.34617961195494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20.190765380275796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20.190765380275796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71.918343413484877</v>
      </c>
      <c r="T106" s="62">
        <f t="shared" si="88"/>
        <v>324.6488976900601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17.535643457446064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17.535643457446064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79.397816833432728</v>
      </c>
      <c r="AO106" s="62">
        <f t="shared" si="90"/>
        <v>362.34617961195494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19.794836786319451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19.794836786319451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71.918343413484877</v>
      </c>
      <c r="T107" s="62">
        <f t="shared" si="88"/>
        <v>324.6488976900601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17.191780184931943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17.191780184931943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79.397816833432728</v>
      </c>
      <c r="AO107" s="62">
        <f t="shared" si="90"/>
        <v>362.34617961195494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19.406672110597992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19.406672110597992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71.918343413484877</v>
      </c>
      <c r="T108" s="62">
        <f t="shared" si="88"/>
        <v>324.6488976900601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16.854659861455939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16.854659861455939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79.397816833432728</v>
      </c>
      <c r="AO108" s="62">
        <f t="shared" si="90"/>
        <v>362.34617961195494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19.026119107410356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19.026119107410356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71.918343413484877</v>
      </c>
      <c r="T109" s="62">
        <f t="shared" si="88"/>
        <v>324.6488976900601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16.524150261900207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16.524150261900207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79.397816833432728</v>
      </c>
      <c r="AO109" s="62">
        <f t="shared" si="90"/>
        <v>362.34617961195494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18.653028516500818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18.653028516500818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71.918343413484877</v>
      </c>
      <c r="T110" s="62">
        <f t="shared" si="88"/>
        <v>324.6488976900601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16.200121754000811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16.200121754000811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79.397816833432728</v>
      </c>
      <c r="AO110" s="62">
        <f t="shared" si="90"/>
        <v>362.34617961195494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18.287254004516225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18.287254004516225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71.918343413484877</v>
      </c>
      <c r="T111" s="62">
        <f t="shared" si="88"/>
        <v>324.6488976900601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15.882447247503448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15.882447247503448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79.397816833432728</v>
      </c>
      <c r="AO111" s="62">
        <f t="shared" si="90"/>
        <v>362.34617961195494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17.928652107611224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17.928652107611224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71.918343413484877</v>
      </c>
      <c r="T112" s="62">
        <f t="shared" si="88"/>
        <v>324.6488976900601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15.571002144316182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15.571002144316182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79.397816833432728</v>
      </c>
      <c r="AO112" s="62">
        <f t="shared" si="90"/>
        <v>362.34617961195494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17.577082175178973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17.577082175178973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71.918343413484877</v>
      </c>
      <c r="T113" s="62">
        <f t="shared" si="88"/>
        <v>324.6488976900601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15.265664289639663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15.265664289639663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79.397816833432728</v>
      </c>
      <c r="AO113" s="62">
        <f t="shared" si="90"/>
        <v>362.34617961195494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17.232406314685232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17.232406314685232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71.918343413484877</v>
      </c>
      <c r="T114" s="62">
        <f t="shared" si="88"/>
        <v>324.6488976900601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14.966313924055648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14.966313924055648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79.397816833432728</v>
      </c>
      <c r="AO114" s="62">
        <f t="shared" si="90"/>
        <v>362.34617961195494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16.894489337584258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16.894489337584258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71.918343413484877</v>
      </c>
      <c r="T115" s="62">
        <f t="shared" si="88"/>
        <v>324.6488976900601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14.67283363655504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14.67283363655504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79.397816833432728</v>
      </c>
      <c r="AO115" s="62">
        <f t="shared" si="90"/>
        <v>362.34617961195494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16.563198706295228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16.563198706295228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71.918343413484877</v>
      </c>
      <c r="T116" s="62">
        <f t="shared" si="88"/>
        <v>324.6488976900601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14.385108318487021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14.385108318487021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79.397816833432728</v>
      </c>
      <c r="AO116" s="62">
        <f t="shared" si="90"/>
        <v>362.34617961195494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16.238404482218446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16.238404482218446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71.918343413484877</v>
      </c>
      <c r="T117" s="62">
        <f t="shared" si="88"/>
        <v>324.6488976900601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14.1030251184112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14.1030251184112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79.397816833432728</v>
      </c>
      <c r="AO117" s="62">
        <f t="shared" si="90"/>
        <v>362.34617961195494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15.919979274770894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15.919979274770894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71.918343413484877</v>
      </c>
      <c r="T118" s="62">
        <f t="shared" si="88"/>
        <v>324.6488976900601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13.826473397835102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13.826473397835102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79.397816833432728</v>
      </c>
      <c r="AO118" s="62">
        <f t="shared" si="90"/>
        <v>362.34617961195494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15.607798191421189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15.607798191421189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71.918343413484877</v>
      </c>
      <c r="T119" s="62">
        <f t="shared" si="88"/>
        <v>324.6488976900601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13.555344687819607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13.555344687819607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79.397816833432728</v>
      </c>
      <c r="AO119" s="62">
        <f t="shared" si="90"/>
        <v>362.34617961195494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15.301738788704313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15.301738788704313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71.918343413484877</v>
      </c>
      <c r="T120" s="62">
        <f t="shared" si="88"/>
        <v>324.6488976900601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13.289532646435333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13.289532646435333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79.397816833432728</v>
      </c>
      <c r="AO120" s="62">
        <f t="shared" si="90"/>
        <v>362.34617961195494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15.001681024196911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15.001681024196911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71.918343413484877</v>
      </c>
      <c r="T121" s="62">
        <f t="shared" si="88"/>
        <v>324.6488976900601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13.028933017053268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13.028933017053268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79.397816833432728</v>
      </c>
      <c r="AO121" s="62">
        <f t="shared" si="90"/>
        <v>362.34617961195494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14.707507209434334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14.707507209434334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71.918343413484877</v>
      </c>
      <c r="T122" s="62">
        <f t="shared" si="88"/>
        <v>324.6488976900601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12.773443587453306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12.773443587453306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79.397816833432728</v>
      </c>
      <c r="AO122" s="62">
        <f t="shared" si="90"/>
        <v>362.34617961195494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14.419101963750942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14.419101963750942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71.918343413484877</v>
      </c>
      <c r="T123" s="62">
        <f t="shared" si="88"/>
        <v>324.6488976900601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12.522964149734635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12.522964149734635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79.397816833432728</v>
      </c>
      <c r="AO123" s="62">
        <f t="shared" si="90"/>
        <v>362.34617961195494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14.136352169025571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14.136352169025571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71.918343413484877</v>
      </c>
      <c r="T124" s="62">
        <f t="shared" si="88"/>
        <v>324.6488976900601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12.277396461012255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12.277396461012255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79.397816833432728</v>
      </c>
      <c r="AO124" s="62">
        <f t="shared" si="90"/>
        <v>362.34617961195494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13.85914692531442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13.85914692531442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71.918343413484877</v>
      </c>
      <c r="T125" s="62">
        <f t="shared" si="88"/>
        <v>324.6488976900601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12.036644204884221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12.036644204884221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79.397816833432728</v>
      </c>
      <c r="AO125" s="62">
        <f t="shared" si="90"/>
        <v>362.34617961195494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13.58737750735394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13.58737750735394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71.918343413484877</v>
      </c>
      <c r="T126" s="62">
        <f t="shared" si="88"/>
        <v>324.6488976900601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11.800612953654481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11.800612953654481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79.397816833432728</v>
      </c>
      <c r="AO126" s="62">
        <f t="shared" si="90"/>
        <v>362.34617961195494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13.320937321916688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13.320937321916688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71.918343413484877</v>
      </c>
      <c r="T127" s="62">
        <f t="shared" si="88"/>
        <v>324.6488976900601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11.569210131296508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11.569210131296508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79.397816833432728</v>
      </c>
      <c r="AO127" s="62">
        <f t="shared" si="90"/>
        <v>362.34617961195494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13.059721866003393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13.059721866003393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71.918343413484877</v>
      </c>
      <c r="T128" s="62">
        <f t="shared" si="88"/>
        <v>324.6488976900601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11.34234497714319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11.34234497714319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79.397816833432728</v>
      </c>
      <c r="AO128" s="62">
        <f t="shared" si="90"/>
        <v>362.34617961195494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12.803628685854862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12.803628685854862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71.918343413484877</v>
      </c>
      <c r="T129" s="62">
        <f t="shared" si="88"/>
        <v>324.6488976900601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11.119928510288737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11.119928510288737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79.397816833432728</v>
      </c>
      <c r="AO129" s="62">
        <f t="shared" si="90"/>
        <v>362.34617961195494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12.552557336767629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12.552557336767629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71.918343413484877</v>
      </c>
      <c r="T130" s="62">
        <f t="shared" si="88"/>
        <v>324.6488976900601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10.901873494688651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10.901873494688651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79.397816833432728</v>
      </c>
      <c r="AO130" s="62">
        <f t="shared" si="90"/>
        <v>362.34617961195494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12.306409343697593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12.306409343697593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71.918343413484877</v>
      </c>
      <c r="T131" s="62">
        <f t="shared" si="88"/>
        <v>324.6488976900601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10.688094404944056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10.688094404944056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79.397816833432728</v>
      </c>
      <c r="AO131" s="62">
        <f t="shared" si="90"/>
        <v>362.34617961195494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12.065088162636211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12.065088162636211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71.918343413484877</v>
      </c>
      <c r="T132" s="62">
        <f t="shared" si="88"/>
        <v>324.6488976900601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10.478507392756983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10.478507392756983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79.397816833432728</v>
      </c>
      <c r="AO132" s="62">
        <f t="shared" si="90"/>
        <v>362.34617961195494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11.828499142744056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11.828499142744056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71.918343413484877</v>
      </c>
      <c r="T133" s="62">
        <f t="shared" ref="T133:T196" si="142">$T$3</f>
        <v>324.6488976900601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10.273030254043444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10.273030254043444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79.397816833432728</v>
      </c>
      <c r="AO133" s="62">
        <f t="shared" ref="AO133:AO196" si="144">$AO$3</f>
        <v>362.34617961195494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11.596549489226932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11.596549489226932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71.918343413484877</v>
      </c>
      <c r="T134" s="62">
        <f t="shared" si="142"/>
        <v>324.6488976900601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10.071582396691399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10.071582396691399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79.397816833432728</v>
      </c>
      <c r="AO134" s="62">
        <f t="shared" si="144"/>
        <v>362.34617961195494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11.369148226939961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11.369148226939961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71.918343413484877</v>
      </c>
      <c r="T135" s="62">
        <f t="shared" si="142"/>
        <v>324.6488976900601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9.8740848089509665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9.8740848089509665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79.397816833432728</v>
      </c>
      <c r="AO135" s="62">
        <f t="shared" si="144"/>
        <v>362.34617961195494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11.146206164705362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11.146206164705362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71.918343413484877</v>
      </c>
      <c r="T136" s="62">
        <f t="shared" si="142"/>
        <v>324.6488976900601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9.6804600284444895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9.6804600284444895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79.397816833432728</v>
      </c>
      <c r="AO136" s="62">
        <f t="shared" si="144"/>
        <v>362.34617961195494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10.927635860329952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10.927635860329952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71.918343413484877</v>
      </c>
      <c r="T137" s="62">
        <f t="shared" si="142"/>
        <v>324.6488976900601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9.49063211178429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9.49063211178429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79.397816833432728</v>
      </c>
      <c r="AO137" s="62">
        <f t="shared" si="144"/>
        <v>362.34617961195494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10.713351586308622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10.713351586308622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71.918343413484877</v>
      </c>
      <c r="T138" s="62">
        <f t="shared" si="142"/>
        <v>324.6488976900601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9.3045266047862007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9.3045266047862007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79.397816833432728</v>
      </c>
      <c r="AO138" s="62">
        <f t="shared" si="144"/>
        <v>362.34617961195494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10.503269296200349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10.503269296200349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71.918343413484877</v>
      </c>
      <c r="T139" s="62">
        <f t="shared" si="142"/>
        <v>324.6488976900601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9.1220705132671931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9.1220705132671931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79.397816833432728</v>
      </c>
      <c r="AO139" s="62">
        <f t="shared" si="144"/>
        <v>362.34617961195494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10.297306591663554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10.297306591663554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71.918343413484877</v>
      </c>
      <c r="T140" s="62">
        <f t="shared" si="142"/>
        <v>324.6488976900601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8.9431922744156456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8.9431922744156456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79.397816833432728</v>
      </c>
      <c r="AO140" s="62">
        <f t="shared" si="144"/>
        <v>362.34617961195494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10.095382690137882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10.095382690137882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71.918343413484877</v>
      </c>
      <c r="T141" s="62">
        <f t="shared" si="142"/>
        <v>324.6488976900601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8.7678217287230247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8.7678217287230247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79.397816833432728</v>
      </c>
      <c r="AO141" s="62">
        <f t="shared" si="144"/>
        <v>362.34617961195494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9.8974183931597093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9.8974183931597093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71.918343413484877</v>
      </c>
      <c r="T142" s="62">
        <f t="shared" si="142"/>
        <v>324.6488976900601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8.5958900924659645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8.5958900924659645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79.397816833432728</v>
      </c>
      <c r="AO142" s="62">
        <f t="shared" si="144"/>
        <v>362.34617961195494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9.7033360552989798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9.7033360552989798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71.918343413484877</v>
      </c>
      <c r="T143" s="62">
        <f t="shared" si="142"/>
        <v>324.6488976900601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8.4273299307279625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8.4273299307279625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79.397816833432728</v>
      </c>
      <c r="AO143" s="62">
        <f t="shared" si="144"/>
        <v>362.34617961195494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9.5130595537051619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9.5130595537051619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71.918343413484877</v>
      </c>
      <c r="T144" s="62">
        <f t="shared" si="142"/>
        <v>324.6488976900601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8.2620751309500964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8.2620751309500964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79.397816833432728</v>
      </c>
      <c r="AO144" s="62">
        <f t="shared" si="144"/>
        <v>362.34617961195494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9.326514258250393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9.326514258250393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71.918343413484877</v>
      </c>
      <c r="T145" s="62">
        <f t="shared" si="142"/>
        <v>324.6488976900601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8.1000608770003986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8.1000608770003986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79.397816833432728</v>
      </c>
      <c r="AO145" s="62">
        <f t="shared" si="144"/>
        <v>362.34617961195494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9.1436270022580963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9.1436270022580963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71.918343413484877</v>
      </c>
      <c r="T146" s="62">
        <f t="shared" si="142"/>
        <v>324.6488976900601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7.9412236237517169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7.9412236237517169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79.397816833432728</v>
      </c>
      <c r="AO146" s="62">
        <f t="shared" si="144"/>
        <v>362.34617961195494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8.964326053805598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8.964326053805598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71.918343413484877</v>
      </c>
      <c r="T147" s="62">
        <f t="shared" si="142"/>
        <v>324.6488976900601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7.785501072158084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7.785501072158084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79.397816833432728</v>
      </c>
      <c r="AO147" s="62">
        <f t="shared" si="144"/>
        <v>362.34617961195494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8.7885410875894721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8.7885410875894721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71.918343413484877</v>
      </c>
      <c r="T148" s="62">
        <f t="shared" si="142"/>
        <v>324.6488976900601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7.6328321448198242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7.6328321448198242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79.397816833432728</v>
      </c>
      <c r="AO148" s="62">
        <f t="shared" si="144"/>
        <v>362.34617961195494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8.6162031573426017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8.6162031573426017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71.918343413484877</v>
      </c>
      <c r="T149" s="62">
        <f t="shared" si="142"/>
        <v>324.6488976900601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7.4831569620278167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7.4831569620278167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79.397816833432728</v>
      </c>
      <c r="AO149" s="62">
        <f t="shared" si="144"/>
        <v>362.34617961195494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8.4472446687921146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8.4472446687921146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71.918343413484877</v>
      </c>
      <c r="T150" s="62">
        <f t="shared" si="142"/>
        <v>324.6488976900601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7.3364168182775131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7.3364168182775131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79.397816833432728</v>
      </c>
      <c r="AO150" s="62">
        <f t="shared" si="144"/>
        <v>362.34617961195494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8.2815993531476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8.2815993531476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71.918343413484877</v>
      </c>
      <c r="T151" s="62">
        <f t="shared" si="142"/>
        <v>324.6488976900601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7.1925541592435032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7.1925541592435032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79.397816833432728</v>
      </c>
      <c r="AO151" s="62">
        <f t="shared" si="144"/>
        <v>362.34617961195494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8.1192022411092086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8.1192022411092086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71.918343413484877</v>
      </c>
      <c r="T152" s="62">
        <f t="shared" si="142"/>
        <v>324.6488976900601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7.0515125592055927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7.0515125592055927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79.397816833432728</v>
      </c>
      <c r="AO152" s="62">
        <f t="shared" si="144"/>
        <v>362.34617961195494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7.9599896373854326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7.9599896373854326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71.918343413484877</v>
      </c>
      <c r="T153" s="62">
        <f t="shared" si="142"/>
        <v>324.6488976900601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6.9132366989175438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6.9132366989175438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79.397816833432728</v>
      </c>
      <c r="AO153" s="62">
        <f t="shared" si="144"/>
        <v>362.34617961195494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7.8038990957105803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7.8038990957105803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71.918343413484877</v>
      </c>
      <c r="T154" s="62">
        <f t="shared" si="142"/>
        <v>324.6488976900601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6.7776723439097966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6.7776723439097966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79.397816833432728</v>
      </c>
      <c r="AO154" s="62">
        <f t="shared" si="144"/>
        <v>362.34617961195494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7.6508693943521422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7.6508693943521422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71.918343413484877</v>
      </c>
      <c r="T155" s="62">
        <f t="shared" si="142"/>
        <v>324.6488976900601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6.6447663232176595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6.6447663232176595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79.397816833432728</v>
      </c>
      <c r="AO155" s="62">
        <f t="shared" si="144"/>
        <v>362.34617961195494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7.500840512098442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7.500840512098442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71.918343413484877</v>
      </c>
      <c r="T156" s="62">
        <f t="shared" si="142"/>
        <v>324.6488976900601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6.5144665085266267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6.5144665085266267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79.397816833432728</v>
      </c>
      <c r="AO156" s="62">
        <f t="shared" si="144"/>
        <v>362.34617961195494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7.3537536047171539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7.3537536047171539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71.918343413484877</v>
      </c>
      <c r="T157" s="62">
        <f t="shared" si="142"/>
        <v>324.6488976900601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6.3867217937266458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6.3867217937266458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79.397816833432728</v>
      </c>
      <c r="AO157" s="62">
        <f t="shared" si="144"/>
        <v>362.34617961195494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7.2095509818754584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7.2095509818754584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71.918343413484877</v>
      </c>
      <c r="T158" s="62">
        <f t="shared" si="142"/>
        <v>324.6488976900601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6.2614820748673106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6.2614820748673106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79.397816833432728</v>
      </c>
      <c r="AO158" s="62">
        <f t="shared" si="144"/>
        <v>362.34617961195494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7.068176084512773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7.068176084512773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71.918343413484877</v>
      </c>
      <c r="T159" s="62">
        <f t="shared" si="142"/>
        <v>324.6488976900601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6.1386982305061206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6.1386982305061206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79.397816833432728</v>
      </c>
      <c r="AO159" s="62">
        <f t="shared" si="144"/>
        <v>362.34617961195494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6.9295734626571974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6.9295734626571974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71.918343413484877</v>
      </c>
      <c r="T160" s="62">
        <f t="shared" si="142"/>
        <v>324.6488976900601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6.0183221024421032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6.0183221024421032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79.397816833432728</v>
      </c>
      <c r="AO160" s="62">
        <f t="shared" si="144"/>
        <v>362.34617961195494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6.7936887536769577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6.7936887536769577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71.918343413484877</v>
      </c>
      <c r="T161" s="62">
        <f t="shared" si="142"/>
        <v>324.6488976900601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5.9003064768272333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5.9003064768272333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79.397816833432728</v>
      </c>
      <c r="AO161" s="62">
        <f t="shared" si="144"/>
        <v>362.34617961195494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6.6604686609583315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6.6604686609583315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71.918343413484877</v>
      </c>
      <c r="T162" s="62">
        <f t="shared" si="142"/>
        <v>324.6488976900601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5.7846050656482468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5.7846050656482468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79.397816833432728</v>
      </c>
      <c r="AO162" s="62">
        <f t="shared" si="144"/>
        <v>362.34617961195494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6.529860933001685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6.529860933001685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71.918343413484877</v>
      </c>
      <c r="T163" s="62">
        <f t="shared" si="142"/>
        <v>324.6488976900601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5.671172488571588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5.671172488571588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79.397816833432728</v>
      </c>
      <c r="AO163" s="62">
        <f t="shared" si="144"/>
        <v>362.34617961195494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6.4018143429274197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6.4018143429274197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71.918343413484877</v>
      </c>
      <c r="T164" s="62">
        <f t="shared" si="142"/>
        <v>324.6488976900601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5.5599642551443624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5.5599642551443624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79.397816833432728</v>
      </c>
      <c r="AO164" s="62">
        <f t="shared" si="144"/>
        <v>362.34617961195494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6.276278668383803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6.276278668383803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71.918343413484877</v>
      </c>
      <c r="T165" s="62">
        <f t="shared" si="142"/>
        <v>324.6488976900601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5.4509367473443193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5.4509367473443193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79.397816833432728</v>
      </c>
      <c r="AO165" s="62">
        <f t="shared" si="144"/>
        <v>362.34617961195494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6.1532046718487861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6.1532046718487861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71.918343413484877</v>
      </c>
      <c r="T166" s="62">
        <f t="shared" si="142"/>
        <v>324.6488976900601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5.344047202472022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5.344047202472022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79.397816833432728</v>
      </c>
      <c r="AO166" s="62">
        <f t="shared" si="144"/>
        <v>362.34617961195494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6.0325440813180951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6.0325440813180951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71.918343413484877</v>
      </c>
      <c r="T167" s="62">
        <f t="shared" si="142"/>
        <v>324.6488976900601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5.2392536963784853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5.2392536963784853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79.397816833432728</v>
      </c>
      <c r="AO167" s="62">
        <f t="shared" si="144"/>
        <v>362.34617961195494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5.9142495713720171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5.9142495713720171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71.918343413484877</v>
      </c>
      <c r="T168" s="62">
        <f t="shared" si="142"/>
        <v>324.6488976900601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5.136515127021716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5.136515127021716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79.397816833432728</v>
      </c>
      <c r="AO168" s="62">
        <f t="shared" si="144"/>
        <v>362.34617961195494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5.7982747446134555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5.7982747446134555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71.918343413484877</v>
      </c>
      <c r="T169" s="62">
        <f t="shared" si="142"/>
        <v>324.6488976900601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5.0357911983456933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5.0357911983456933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79.397816833432728</v>
      </c>
      <c r="AO169" s="62">
        <f t="shared" si="144"/>
        <v>362.34617961195494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5.6845741134699699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5.6845741134699699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71.918343413484877</v>
      </c>
      <c r="T170" s="62">
        <f t="shared" si="142"/>
        <v>324.6488976900601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4.937042404475477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4.937042404475477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79.397816833432728</v>
      </c>
      <c r="AO170" s="62">
        <f t="shared" si="144"/>
        <v>362.34617961195494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5.573103082352671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5.573103082352671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71.918343413484877</v>
      </c>
      <c r="T171" s="62">
        <f t="shared" si="142"/>
        <v>324.6488976900601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4.8402300142222385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4.8402300142222385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79.397816833432728</v>
      </c>
      <c r="AO171" s="62">
        <f t="shared" si="144"/>
        <v>362.34617961195494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5.463817930164967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5.463817930164967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71.918343413484877</v>
      </c>
      <c r="T172" s="62">
        <f t="shared" si="142"/>
        <v>324.6488976900601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4.7453160558921388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4.7453160558921388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79.397816833432728</v>
      </c>
      <c r="AO172" s="62">
        <f t="shared" si="144"/>
        <v>362.34617961195494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5.3566757931543023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5.3566757931543023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71.918343413484877</v>
      </c>
      <c r="T173" s="62">
        <f t="shared" si="142"/>
        <v>324.6488976900601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4.6522633023930942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4.6522633023930942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79.397816833432728</v>
      </c>
      <c r="AO173" s="62">
        <f t="shared" si="144"/>
        <v>362.34617961195494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5.2516346481001666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5.2516346481001666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71.918343413484877</v>
      </c>
      <c r="T174" s="62">
        <f t="shared" si="142"/>
        <v>324.6488976900601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4.5610352566335903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4.5610352566335903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79.397816833432728</v>
      </c>
      <c r="AO174" s="62">
        <f t="shared" si="144"/>
        <v>362.34617961195494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5.1486532958317701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5.1486532958317701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71.918343413484877</v>
      </c>
      <c r="T175" s="62">
        <f t="shared" si="142"/>
        <v>324.6488976900601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4.4715961372078166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4.4715961372078166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79.397816833432728</v>
      </c>
      <c r="AO175" s="62">
        <f t="shared" si="144"/>
        <v>362.34617961195494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5.0476913450689338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5.0476913450689338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71.918343413484877</v>
      </c>
      <c r="T176" s="62">
        <f t="shared" si="142"/>
        <v>324.6488976900601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4.3839108643615061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4.3839108643615061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79.397816833432728</v>
      </c>
      <c r="AO176" s="62">
        <f t="shared" si="144"/>
        <v>362.34617961195494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4.9487091965798475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4.9487091965798475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71.918343413484877</v>
      </c>
      <c r="T177" s="62">
        <f t="shared" si="142"/>
        <v>324.6488976900601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4.297945046232976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4.297945046232976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79.397816833432728</v>
      </c>
      <c r="AO177" s="62">
        <f t="shared" si="144"/>
        <v>362.34617961195494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4.8516680276494828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4.8516680276494828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71.918343413484877</v>
      </c>
      <c r="T178" s="62">
        <f t="shared" si="142"/>
        <v>324.6488976900601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4.2136649653639751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4.2136649653639751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79.397816833432728</v>
      </c>
      <c r="AO178" s="62">
        <f t="shared" si="144"/>
        <v>362.34617961195494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4.7565297768525738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4.7565297768525738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71.918343413484877</v>
      </c>
      <c r="T179" s="62">
        <f t="shared" si="142"/>
        <v>324.6488976900601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4.131037565475042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4.131037565475042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79.397816833432728</v>
      </c>
      <c r="AO179" s="62">
        <f t="shared" si="144"/>
        <v>362.34617961195494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4.6632571291251894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4.6632571291251894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71.918343413484877</v>
      </c>
      <c r="T180" s="62">
        <f t="shared" si="142"/>
        <v>324.6488976900601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4.0500304385001931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4.0500304385001931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79.397816833432728</v>
      </c>
      <c r="AO180" s="62">
        <f t="shared" si="144"/>
        <v>362.34617961195494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4.5718135011290411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4.5718135011290411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71.918343413484877</v>
      </c>
      <c r="T181" s="62">
        <f t="shared" si="142"/>
        <v>324.6488976900601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3.9706118118758522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3.9706118118758522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79.397816833432728</v>
      </c>
      <c r="AO181" s="62">
        <f t="shared" si="144"/>
        <v>362.34617961195494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4.4821630269027919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4.4821630269027919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71.918343413484877</v>
      </c>
      <c r="T182" s="62">
        <f t="shared" si="142"/>
        <v>324.6488976900601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3.8927505360790358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3.8927505360790358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79.397816833432728</v>
      </c>
      <c r="AO182" s="62">
        <f t="shared" si="144"/>
        <v>362.34617961195494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4.3942705437947289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4.3942705437947289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71.918343413484877</v>
      </c>
      <c r="T183" s="62">
        <f t="shared" si="142"/>
        <v>324.6488976900601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3.8164160724099059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3.8164160724099059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79.397816833432728</v>
      </c>
      <c r="AO183" s="62">
        <f t="shared" si="144"/>
        <v>362.34617961195494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4.3081015786712946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4.3081015786712946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71.918343413484877</v>
      </c>
      <c r="T184" s="62">
        <f t="shared" si="142"/>
        <v>324.6488976900601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3.7415784810139021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3.7415784810139021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79.397816833432728</v>
      </c>
      <c r="AO184" s="62">
        <f t="shared" si="144"/>
        <v>362.34617961195494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4.2236223343960511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4.2236223343960511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71.918343413484877</v>
      </c>
      <c r="T185" s="62">
        <f t="shared" si="142"/>
        <v>324.6488976900601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3.6682084091387503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3.6682084091387503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79.397816833432728</v>
      </c>
      <c r="AO185" s="62">
        <f t="shared" si="144"/>
        <v>362.34617961195494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4.1407996765737947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4.1407996765737947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71.918343413484877</v>
      </c>
      <c r="T186" s="62">
        <f t="shared" si="142"/>
        <v>324.6488976900601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3.5962770796217454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3.5962770796217454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79.397816833432728</v>
      </c>
      <c r="AO186" s="62">
        <f t="shared" si="144"/>
        <v>362.34617961195494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4.059601120554599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4.059601120554599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71.918343413484877</v>
      </c>
      <c r="T187" s="62">
        <f t="shared" si="142"/>
        <v>324.6488976900601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3.5257562796027901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3.5257562796027901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79.397816833432728</v>
      </c>
      <c r="AO187" s="62">
        <f t="shared" si="144"/>
        <v>362.34617961195494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3.979994818692711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3.979994818692711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71.918343413484877</v>
      </c>
      <c r="T188" s="62">
        <f t="shared" si="142"/>
        <v>324.6488976900601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3.4566183494587657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3.4566183494587657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79.397816833432728</v>
      </c>
      <c r="AO188" s="62">
        <f t="shared" si="144"/>
        <v>362.34617961195494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3.9019495478552848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3.9019495478552848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71.918343413484877</v>
      </c>
      <c r="T189" s="62">
        <f t="shared" si="142"/>
        <v>324.6488976900601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3.3888361719548921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3.3888361719548921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79.397816833432728</v>
      </c>
      <c r="AO189" s="62">
        <f t="shared" si="144"/>
        <v>362.34617961195494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3.8254346971760658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3.8254346971760658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71.918343413484877</v>
      </c>
      <c r="T190" s="62">
        <f t="shared" si="142"/>
        <v>324.6488976900601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3.3223831616088235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3.3223831616088235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79.397816833432728</v>
      </c>
      <c r="AO190" s="62">
        <f t="shared" si="144"/>
        <v>362.34617961195494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3.7504202560492157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3.7504202560492157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71.918343413484877</v>
      </c>
      <c r="T191" s="62">
        <f t="shared" si="142"/>
        <v>324.6488976900601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3.2572332542633076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3.2572332542633076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79.397816833432728</v>
      </c>
      <c r="AO191" s="62">
        <f t="shared" si="144"/>
        <v>362.34617961195494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3.6768768023585721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3.6768768023585721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71.918343413484877</v>
      </c>
      <c r="T192" s="62">
        <f t="shared" si="142"/>
        <v>324.6488976900601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3.1933608968633171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3.1933608968633171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79.397816833432728</v>
      </c>
      <c r="AO192" s="62">
        <f t="shared" si="144"/>
        <v>362.34617961195494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3.6047754909377243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3.6047754909377243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71.918343413484877</v>
      </c>
      <c r="T193" s="62">
        <f t="shared" si="142"/>
        <v>324.6488976900601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3.1307410374336495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3.1307410374336495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79.397816833432728</v>
      </c>
      <c r="AO193" s="62">
        <f t="shared" si="144"/>
        <v>362.34617961195494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3.5340880422563816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3.5340880422563816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71.918343413484877</v>
      </c>
      <c r="T194" s="62">
        <f t="shared" si="142"/>
        <v>324.6488976900601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3.0693491152530545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3.0693491152530545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79.397816833432728</v>
      </c>
      <c r="AO194" s="62">
        <f t="shared" si="144"/>
        <v>362.34617961195494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3.4647867313285938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3.4647867313285938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71.918343413484877</v>
      </c>
      <c r="T195" s="62">
        <f t="shared" si="142"/>
        <v>324.6488976900601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3.0091610512210463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3.0091610512210463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79.397816833432728</v>
      </c>
      <c r="AO195" s="62">
        <f t="shared" si="144"/>
        <v>362.34617961195494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3.396844376838474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3.396844376838474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71.918343413484877</v>
      </c>
      <c r="T196" s="62">
        <f t="shared" si="142"/>
        <v>324.6488976900601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2.9501532384136113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2.9501532384136113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79.397816833432728</v>
      </c>
      <c r="AO196" s="62">
        <f t="shared" si="144"/>
        <v>362.34617961195494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3.3302343304791613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3.3302343304791613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71.918343413484877</v>
      </c>
      <c r="T197" s="62">
        <f t="shared" ref="T197:T203" si="204">$T$3</f>
        <v>324.6488976900601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2.8923025328241181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2.8923025328241181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79.397816833432728</v>
      </c>
      <c r="AO197" s="62">
        <f t="shared" ref="AO197:AO203" si="205">$AO$3</f>
        <v>362.34617961195494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3.2649304665008381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3.2649304665008381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71.918343413484877</v>
      </c>
      <c r="T198" s="62">
        <f t="shared" si="204"/>
        <v>324.6488976900601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2.8355862442857886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2.8355862442857886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79.397816833432728</v>
      </c>
      <c r="AO198" s="62">
        <f t="shared" si="205"/>
        <v>362.34617961195494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3.2009071714637058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3.2009071714637058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71.918343413484877</v>
      </c>
      <c r="T199" s="62">
        <f t="shared" si="204"/>
        <v>324.6488976900601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2.7799821275721759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2.7799821275721759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79.397816833432728</v>
      </c>
      <c r="AO199" s="62">
        <f t="shared" si="205"/>
        <v>362.34617961195494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3.1381393341918975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3.1381393341918975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71.918343413484877</v>
      </c>
      <c r="T200" s="62">
        <f t="shared" si="204"/>
        <v>324.6488976900601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2.7254683736721548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2.7254683736721548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79.397816833432728</v>
      </c>
      <c r="AO200" s="62">
        <f t="shared" si="205"/>
        <v>362.34617961195494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3.076602335924389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3.076602335924389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71.918343413484877</v>
      </c>
      <c r="T201" s="62">
        <f t="shared" si="204"/>
        <v>324.6488976900601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2.6720236012360061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2.6720236012360061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79.397816833432728</v>
      </c>
      <c r="AO201" s="62">
        <f t="shared" si="205"/>
        <v>362.34617961195494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3.0162720406590435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3.0162720406590435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71.918343413484877</v>
      </c>
      <c r="T202" s="62">
        <f t="shared" si="204"/>
        <v>324.6488976900601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2.6196268481892382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2.6196268481892382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79.397816833432728</v>
      </c>
      <c r="AO202" s="62">
        <f t="shared" si="205"/>
        <v>362.34617961195494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2.957124785686005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2.957124785686005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71.918343413484877</v>
      </c>
      <c r="T203" s="62">
        <f t="shared" si="204"/>
        <v>324.6488976900601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2.5682575635108535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2.5682575635108535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79.397816833432728</v>
      </c>
      <c r="AO203" s="62">
        <f t="shared" si="205"/>
        <v>362.34617961195494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2.8991373723067242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2.8991373723067242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1.3227799820267212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1.3227799820267212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1" workbookViewId="0">
      <selection activeCell="F17" sqref="F17:L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1.45</v>
      </c>
      <c r="C6" s="156">
        <f ca="1">IF(OR('Données projet'!B9="",'Données projet'!C9="",'Données projet'!C9=0%),0,Calculateur!S3)</f>
        <v>71.918343413484877</v>
      </c>
      <c r="D6" s="156">
        <f>IF(OR('Données projet'!B9="",'Données projet'!C9="",'Données projet'!C9=0%),0,Calculateur!T3)</f>
        <v>324.6488976900601</v>
      </c>
      <c r="E6" s="156">
        <f ca="1">MIN(C6,D6)</f>
        <v>71.918343413484877</v>
      </c>
      <c r="F6" s="156">
        <f ca="1">E6*B6</f>
        <v>104.28159794955307</v>
      </c>
      <c r="G6" s="156">
        <f ca="1">F6*(100%-'Données projet'!$C$24)*(100%-'Données projet'!$C$25)*(100%-'Données projet'!$C$26)*(100%-'Données projet'!$C$27)</f>
        <v>89.16076624686788</v>
      </c>
      <c r="H6" s="157">
        <f>IF(OR('Données projet'!B9="",'Données projet'!C9="",'Données projet'!C9=0%),0,AVERAGE(Calculateur!$AC$3:$AC$33)*B6)</f>
        <v>42.368088832918154</v>
      </c>
      <c r="I6" s="158">
        <f>H6*(100%-'Données projet'!$C$24)*(100%-'Données projet'!$C$25)*(100%-'Données projet'!$C$26)*(100%-'Données projet'!$C$27)</f>
        <v>36.224715952145019</v>
      </c>
      <c r="J6" s="159">
        <f>IF(OR('Données projet'!B9="",'Données projet'!C9="",'Données projet'!C9=0%),0,SUM(Calculateur!$V$3:$V$33)*VLOOKUP('Données projet'!$B$9,Paramètres!$A$1:$I$89,9,0)*B6)</f>
        <v>401.75149999999996</v>
      </c>
      <c r="K6" s="160">
        <f>J6*(100%-'Données projet'!$C$24)*(100%-'Données projet'!$C$25)*(100%-'Données projet'!$C$26)*(100%-'Données projet'!$C$27)</f>
        <v>343.49753249999998</v>
      </c>
      <c r="L6" s="161">
        <f ca="1">G6+I6+K6</f>
        <v>468.88301469901285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Taro</v>
      </c>
      <c r="B7" s="163">
        <f>'Données projet'!D10</f>
        <v>1.45</v>
      </c>
      <c r="C7" s="156">
        <f ca="1">IF(OR('Données projet'!B10="",'Données projet'!C10="",'Données projet'!C10=0%),0,Calculateur!AN3)</f>
        <v>79.397816833432728</v>
      </c>
      <c r="D7" s="156">
        <f>IF(OR('Données projet'!B10="",'Données projet'!C10="",'Données projet'!C10=0%),0,Calculateur!AO3)</f>
        <v>362.34617961195494</v>
      </c>
      <c r="E7" s="156">
        <f t="shared" ref="E7:E15" ca="1" si="0">MIN(C7,D7)</f>
        <v>79.397816833432728</v>
      </c>
      <c r="F7" s="156">
        <f t="shared" ref="F7:F15" ca="1" si="1">E7*B7</f>
        <v>115.12683440847745</v>
      </c>
      <c r="G7" s="156">
        <f ca="1">F7*(100%-'Données projet'!$C$24)*(100%-'Données projet'!$C$25)*(100%-'Données projet'!$C$26)*(100%-'Données projet'!$C$27)</f>
        <v>98.433443419248221</v>
      </c>
      <c r="H7" s="164">
        <f>IF(OR('Données projet'!B10="",'Données projet'!C10="",'Données projet'!C10=0%),0,AVERAGE(Calculateur!$AX$3:$AX$33)*B7)</f>
        <v>47.826554265379997</v>
      </c>
      <c r="I7" s="158">
        <f>H7*(100%-'Données projet'!$C$24)*(100%-'Données projet'!$C$25)*(100%-'Données projet'!$C$26)*(100%-'Données projet'!$C$27)</f>
        <v>40.891703896899898</v>
      </c>
      <c r="J7" s="159">
        <f>IF(OR('Données projet'!B10="",'Données projet'!C10="",'Données projet'!C10=0%),0,SUM(Calculateur!$AQ$3:$AQ$33)*VLOOKUP('Données projet'!$B$10,Paramètres!$A$1:$I$89,9,0)*B7)</f>
        <v>401.75149999999996</v>
      </c>
      <c r="K7" s="160">
        <f>J7*(100%-'Données projet'!$C$24)*(100%-'Données projet'!$C$25)*(100%-'Données projet'!$C$26)*(100%-'Données projet'!$C$27)</f>
        <v>343.49753249999998</v>
      </c>
      <c r="L7" s="161">
        <f t="shared" ref="L7:L15" ca="1" si="2">G7+I7+K7</f>
        <v>482.82267981614808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219.40843235803052</v>
      </c>
      <c r="G16" s="175">
        <f t="shared" ca="1" si="3"/>
        <v>187.59420966611611</v>
      </c>
      <c r="H16" s="176">
        <f t="shared" si="3"/>
        <v>90.194643098298144</v>
      </c>
      <c r="I16" s="176">
        <f t="shared" si="3"/>
        <v>77.116419849044917</v>
      </c>
      <c r="J16" s="177">
        <f t="shared" si="3"/>
        <v>803.50299999999993</v>
      </c>
      <c r="K16" s="177">
        <f t="shared" si="3"/>
        <v>686.99506499999995</v>
      </c>
      <c r="L16" s="178">
        <f t="shared" ca="1" si="3"/>
        <v>951.70569451516099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Taro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4" zoomScale="90" zoomScaleNormal="90" workbookViewId="0">
      <selection activeCell="N28" sqref="N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6469.2578967988884</v>
      </c>
      <c r="U10" s="190">
        <f>'Données projet'!D9</f>
        <v>1.45</v>
      </c>
      <c r="V10" s="189">
        <f>U10*T10</f>
        <v>9380.4239503583885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Taro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6469.2578967988884</v>
      </c>
      <c r="U11" s="190">
        <f>'Données projet'!D10</f>
        <v>1.45</v>
      </c>
      <c r="V11" s="189">
        <f t="shared" ref="V11" si="0">U11*T11</f>
        <v>9380.4239503583885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6600/2.9</f>
        <v>2275.8620689655172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0</v>
      </c>
      <c r="I21" s="204">
        <f>1866/2.9</f>
        <v>643.44827586206895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1</v>
      </c>
      <c r="I22" s="204">
        <f>2332/2.9</f>
        <v>804.13793103448279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269</v>
      </c>
      <c r="C23" s="206">
        <v>58</v>
      </c>
      <c r="D23" s="194">
        <f>B23*C23</f>
        <v>15602</v>
      </c>
      <c r="E23" s="206"/>
      <c r="F23" s="261"/>
      <c r="H23" s="203">
        <v>2</v>
      </c>
      <c r="I23" s="204">
        <f>583/2.9</f>
        <v>201.0344827586207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3435.8620100773369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3</v>
      </c>
      <c r="I24" s="204">
        <f>1924/2.9</f>
        <v>663.44827586206895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8124.6031418431521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>
        <v>4</v>
      </c>
      <c r="I25" s="204">
        <f>583/2.9</f>
        <v>201.0344827586207</v>
      </c>
      <c r="K25" s="225"/>
      <c r="L25" s="271" t="s">
        <v>285</v>
      </c>
      <c r="M25" s="271"/>
      <c r="N25" s="271"/>
      <c r="O25" s="271"/>
      <c r="P25" s="205">
        <v>200</v>
      </c>
      <c r="Q25" s="265"/>
      <c r="R25" s="25"/>
      <c r="S25" s="198" t="s">
        <v>266</v>
      </c>
      <c r="T25" s="341">
        <f ca="1">T23-T24</f>
        <v>-4688.7411317658152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>
        <v>5</v>
      </c>
      <c r="I26" s="204">
        <f>2391/2.9</f>
        <v>824.48275862068965</v>
      </c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2801.5872902907422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191.38755980861245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183.14599024747605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175.25932081098188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167.71226871864297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160.49020930013683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153.57914765563336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146.96569153649125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140.63702539377158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134.58088554427903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128.78553640600865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123.23974775694609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Taro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117.93277297315417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112.85432820397527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107.99457244399551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103.34408846315358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98.893864558041756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94.635277089035171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90.560073769411659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86.660357674078142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82.92857193691691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269</v>
      </c>
      <c r="C54" s="204">
        <v>58</v>
      </c>
      <c r="D54" s="191">
        <f>B54*C54</f>
        <v>15602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2024-10-17T14:59:39Z</dcterms:modified>
</cp:coreProperties>
</file>