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G:\Drive partagés\01_PROJETS_2\EU\France\03_Projets_Forestiers\02_IOS_Foret\02_Roll_out\01_Design_Activites\2023-2024\NA_ST SULPICE_Schwechler_Olivia\"/>
    </mc:Choice>
  </mc:AlternateContent>
  <xr:revisionPtr revIDLastSave="0" documentId="13_ncr:1_{1A6F6FA1-7AE6-4B71-8817-B56D58AE14A4}" xr6:coauthVersionLast="47" xr6:coauthVersionMax="47" xr10:uidLastSave="{00000000-0000-0000-0000-000000000000}"/>
  <bookViews>
    <workbookView xWindow="-110" yWindow="-110" windowWidth="19420" windowHeight="10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3" i="6" l="1"/>
  <c r="E172" i="6" l="1"/>
  <c r="E141" i="6"/>
  <c r="E110" i="6"/>
  <c r="E79" i="6"/>
  <c r="E48" i="6"/>
  <c r="E17" i="6"/>
  <c r="I20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R4" i="2"/>
  <c r="EC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A7" i="2"/>
  <c r="HI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C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W18" i="2"/>
  <c r="EX18" i="2"/>
  <c r="FS18" i="2"/>
  <c r="EV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V20" i="2"/>
  <c r="HG20" i="2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B22" i="2"/>
  <c r="EA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EA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FS38" i="2"/>
  <c r="EA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I57" i="2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B113" i="2"/>
  <c r="HG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X124" i="2"/>
  <c r="EW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G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EC150" i="2"/>
  <c r="FS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EB154" i="2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W155" i="2"/>
  <c r="EA155" i="2"/>
  <c r="AC154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Y155" i="2"/>
  <c r="FS156" i="2"/>
  <c r="HI156" i="2"/>
  <c r="ED155" i="2"/>
  <c r="E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ED159" i="2"/>
  <c r="EC160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AB161" i="2"/>
  <c r="EA161" i="2"/>
  <c r="ED160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DI161" i="2"/>
  <c r="HG162" i="2"/>
  <c r="EC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HG163" i="2"/>
  <c r="ED162" i="2"/>
  <c r="EB163" i="2"/>
  <c r="EA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DI163" i="2"/>
  <c r="ED163" i="2"/>
  <c r="FR164" i="2"/>
  <c r="EA164" i="2"/>
  <c r="EX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FR167" i="2"/>
  <c r="EC167" i="2"/>
  <c r="EA167" i="2"/>
  <c r="EB167" i="2"/>
  <c r="EX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V168" i="2"/>
  <c r="HH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G172" i="2"/>
  <c r="ED171" i="2"/>
  <c r="EV172" i="2"/>
  <c r="EA172" i="2"/>
  <c r="HI172" i="2"/>
  <c r="EB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D172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D174" i="2"/>
  <c r="EW175" i="2"/>
  <c r="EB175" i="2"/>
  <c r="EA175" i="2"/>
  <c r="HI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FQ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G178" i="2"/>
  <c r="ED177" i="2"/>
  <c r="EA178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EB179" i="2"/>
  <c r="EA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D185" i="2"/>
  <c r="FS186" i="2"/>
  <c r="EB186" i="2"/>
  <c r="EA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HG190" i="2"/>
  <c r="ED189" i="2"/>
  <c r="EB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A192" i="2"/>
  <c r="EB192" i="2"/>
  <c r="EC192" i="2"/>
  <c r="HI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D192" i="2"/>
  <c r="FQ193" i="2"/>
  <c r="DI192" i="2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D193" i="2"/>
  <c r="CN193" i="2"/>
  <c r="EA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FQ195" i="2"/>
  <c r="HG195" i="2"/>
  <c r="ED194" i="2"/>
  <c r="DH195" i="2"/>
  <c r="EX195" i="2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H201" i="2"/>
  <c r="DI200" i="2"/>
  <c r="FS201" i="2"/>
  <c r="ED200" i="2"/>
  <c r="EA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HG202" i="2"/>
  <c r="EY201" i="2"/>
  <c r="FS202" i="2"/>
  <c r="FZ6" i="2"/>
  <c r="EX202" i="2"/>
  <c r="ED201" i="2"/>
  <c r="FR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66" i="2" a="1"/>
  <c r="CS66" i="2" s="1"/>
  <c r="DN124" i="2" a="1"/>
  <c r="DN124" i="2" s="1"/>
  <c r="CS52" i="2" a="1"/>
  <c r="CS52" i="2" s="1"/>
  <c r="DN170" i="2" a="1"/>
  <c r="DN170" i="2" s="1"/>
  <c r="DN153" i="2" a="1"/>
  <c r="DN153" i="2" s="1"/>
  <c r="DN115" i="2" a="1"/>
  <c r="DN115" i="2" s="1"/>
  <c r="DN177" i="2" a="1"/>
  <c r="DN177" i="2" s="1"/>
  <c r="CS116" i="2" a="1"/>
  <c r="CS116" i="2" s="1"/>
  <c r="CS137" i="2" a="1"/>
  <c r="CS137" i="2" s="1"/>
  <c r="AH151" i="2" a="1"/>
  <c r="AH151" i="2" s="1"/>
  <c r="DN103" i="2" a="1"/>
  <c r="DN103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Y121" i="2" a="1"/>
  <c r="FY121" i="2" s="1"/>
  <c r="CS120" i="2" a="1"/>
  <c r="CS120" i="2" s="1"/>
  <c r="GT178" i="2" a="1"/>
  <c r="GT178" i="2" s="1"/>
  <c r="CS185" i="2" a="1"/>
  <c r="CS185" i="2" s="1"/>
  <c r="CS56" i="2" a="1"/>
  <c r="CS56" i="2" s="1"/>
  <c r="CS114" i="2" a="1"/>
  <c r="CS114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6" i="2" a="1"/>
  <c r="DN6" i="2" s="1"/>
  <c r="DO6" i="2" s="1"/>
  <c r="DN46" i="2" a="1"/>
  <c r="DN4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HJ202" i="2"/>
  <c r="AX200" i="2"/>
  <c r="EY202" i="2" l="1"/>
  <c r="EI139" i="2" a="1"/>
  <c r="EI139" i="2" s="1"/>
  <c r="EI67" i="2" a="1"/>
  <c r="EI67" i="2" s="1"/>
  <c r="EI71" i="2" a="1"/>
  <c r="EI71" i="2" s="1"/>
  <c r="EI165" i="2" a="1"/>
  <c r="EI165" i="2" s="1"/>
  <c r="EI36" i="2" a="1"/>
  <c r="EI36" i="2" s="1"/>
  <c r="EI57" i="2" a="1"/>
  <c r="EI57" i="2" s="1"/>
  <c r="EI166" i="2" a="1"/>
  <c r="EI166" i="2" s="1"/>
  <c r="EI198" i="2" a="1"/>
  <c r="EI198" i="2" s="1"/>
  <c r="DN41" i="2" a="1"/>
  <c r="DN41" i="2" s="1"/>
  <c r="DN155" i="2" a="1"/>
  <c r="DN155" i="2" s="1"/>
  <c r="DN188" i="2" a="1"/>
  <c r="DN188" i="2" s="1"/>
  <c r="DN86" i="2" a="1"/>
  <c r="DN86" i="2" s="1"/>
  <c r="BC38" i="2" a="1"/>
  <c r="BC38" i="2" s="1"/>
  <c r="BC83" i="2" a="1"/>
  <c r="BC83" i="2" s="1"/>
  <c r="BC151" i="2" a="1"/>
  <c r="BC151" i="2" s="1"/>
  <c r="GT102" i="2" a="1"/>
  <c r="GT102" i="2" s="1"/>
  <c r="DN30" i="2" a="1"/>
  <c r="DN30" i="2" s="1"/>
  <c r="EI109" i="2" a="1"/>
  <c r="EI109" i="2" s="1"/>
  <c r="DN114" i="2" a="1"/>
  <c r="DN114" i="2" s="1"/>
  <c r="DN129" i="2" a="1"/>
  <c r="DN129" i="2" s="1"/>
  <c r="GT147" i="2" a="1"/>
  <c r="GT147" i="2" s="1"/>
  <c r="GT11" i="2" a="1"/>
  <c r="GT11" i="2" s="1"/>
  <c r="GT191" i="2" a="1"/>
  <c r="GT191" i="2" s="1"/>
  <c r="DN168" i="2" a="1"/>
  <c r="DN168" i="2" s="1"/>
  <c r="GT38" i="2" a="1"/>
  <c r="GT38" i="2" s="1"/>
  <c r="DN43" i="2" a="1"/>
  <c r="DN43" i="2" s="1"/>
  <c r="GT184" i="2" a="1"/>
  <c r="GT184" i="2" s="1"/>
  <c r="BC130" i="2" a="1"/>
  <c r="BC130" i="2" s="1"/>
  <c r="EI87" i="2" a="1"/>
  <c r="EI87" i="2" s="1"/>
  <c r="GT181" i="2" a="1"/>
  <c r="GT181" i="2" s="1"/>
  <c r="EI37" i="2" a="1"/>
  <c r="EI37" i="2" s="1"/>
  <c r="DN137" i="2" a="1"/>
  <c r="DN137" i="2" s="1"/>
  <c r="GT115" i="2" a="1"/>
  <c r="GT115" i="2" s="1"/>
  <c r="FD188" i="2" a="1"/>
  <c r="FD188" i="2" s="1"/>
  <c r="DN176" i="2" a="1"/>
  <c r="DN176" i="2" s="1"/>
  <c r="GT126" i="2" a="1"/>
  <c r="GT126" i="2" s="1"/>
  <c r="DN110" i="2" a="1"/>
  <c r="DN110" i="2" s="1"/>
  <c r="EI35" i="2" a="1"/>
  <c r="EI35" i="2" s="1"/>
  <c r="GT74" i="2" a="1"/>
  <c r="GT74" i="2" s="1"/>
  <c r="DN123" i="2" a="1"/>
  <c r="DN123" i="2" s="1"/>
  <c r="BC185" i="2" a="1"/>
  <c r="BC185" i="2" s="1"/>
  <c r="GT189" i="2" a="1"/>
  <c r="GT189" i="2" s="1"/>
  <c r="GT152" i="2" a="1"/>
  <c r="GT152" i="2" s="1"/>
  <c r="GT15" i="2" a="1"/>
  <c r="GT15" i="2" s="1"/>
  <c r="GT21" i="2" a="1"/>
  <c r="GT21" i="2" s="1"/>
  <c r="BC84" i="2" a="1"/>
  <c r="BC84" i="2" s="1"/>
  <c r="EI195" i="2" a="1"/>
  <c r="EI195" i="2" s="1"/>
  <c r="DN50" i="2" a="1"/>
  <c r="DN50" i="2" s="1"/>
  <c r="EI142" i="2" a="1"/>
  <c r="EI142" i="2" s="1"/>
  <c r="GT133" i="2" a="1"/>
  <c r="GT133" i="2" s="1"/>
  <c r="BC126" i="2" a="1"/>
  <c r="BC126" i="2" s="1"/>
  <c r="BC181" i="2" a="1"/>
  <c r="BC181" i="2" s="1"/>
  <c r="BC143" i="2" a="1"/>
  <c r="BC143" i="2" s="1"/>
  <c r="BC65" i="2" a="1"/>
  <c r="BC65" i="2" s="1"/>
  <c r="GT198" i="2" a="1"/>
  <c r="GT198" i="2" s="1"/>
  <c r="DN133" i="2" a="1"/>
  <c r="DN133" i="2" s="1"/>
  <c r="GT138" i="2" a="1"/>
  <c r="GT138" i="2" s="1"/>
  <c r="GT12" i="2" a="1"/>
  <c r="GT12" i="2" s="1"/>
  <c r="BC32" i="2" a="1"/>
  <c r="BC32" i="2" s="1"/>
  <c r="DN113" i="2" a="1"/>
  <c r="DN113" i="2" s="1"/>
  <c r="EI178" i="2" a="1"/>
  <c r="EI178" i="2" s="1"/>
  <c r="GT121" i="2" a="1"/>
  <c r="GT121" i="2" s="1"/>
  <c r="BC47" i="2" a="1"/>
  <c r="BC47" i="2" s="1"/>
  <c r="BC7" i="2" a="1"/>
  <c r="BC7" i="2" s="1"/>
  <c r="BD7" i="2" s="1"/>
  <c r="BC31" i="2" a="1"/>
  <c r="BC31" i="2" s="1"/>
  <c r="GT33" i="2" a="1"/>
  <c r="GT33" i="2" s="1"/>
  <c r="EI16" i="2" a="1"/>
  <c r="EI16" i="2" s="1"/>
  <c r="GT107" i="2" a="1"/>
  <c r="GT107" i="2" s="1"/>
  <c r="BC164" i="2" a="1"/>
  <c r="BC164" i="2" s="1"/>
  <c r="DN150" i="2" a="1"/>
  <c r="DN150" i="2" s="1"/>
  <c r="DN25" i="2" a="1"/>
  <c r="DN25" i="2" s="1"/>
  <c r="EI162" i="2" a="1"/>
  <c r="EI162" i="2" s="1"/>
  <c r="GT122" i="2" a="1"/>
  <c r="GT122" i="2" s="1"/>
  <c r="BC68" i="2" a="1"/>
  <c r="BC68" i="2" s="1"/>
  <c r="BC117" i="2" a="1"/>
  <c r="BC117" i="2" s="1"/>
  <c r="EI170" i="2" a="1"/>
  <c r="EI170" i="2" s="1"/>
  <c r="DN190" i="2" a="1"/>
  <c r="DN190" i="2" s="1"/>
  <c r="DN187" i="2" a="1"/>
  <c r="DN187" i="2" s="1"/>
  <c r="EI113" i="2" a="1"/>
  <c r="EI113" i="2" s="1"/>
  <c r="DN70" i="2" a="1"/>
  <c r="DN70" i="2" s="1"/>
  <c r="EI20" i="2" a="1"/>
  <c r="EI20" i="2" s="1"/>
  <c r="GT174" i="2" a="1"/>
  <c r="GT174" i="2" s="1"/>
  <c r="DN63" i="2" a="1"/>
  <c r="DN63" i="2" s="1"/>
  <c r="BC192" i="2" a="1"/>
  <c r="BC192" i="2" s="1"/>
  <c r="DN192" i="2" a="1"/>
  <c r="DN192" i="2" s="1"/>
  <c r="DN184" i="2" a="1"/>
  <c r="DN184" i="2" s="1"/>
  <c r="EI150" i="2" a="1"/>
  <c r="EI150" i="2" s="1"/>
  <c r="GT51" i="2" a="1"/>
  <c r="GT51" i="2" s="1"/>
  <c r="BC58" i="2" a="1"/>
  <c r="BC58" i="2" s="1"/>
  <c r="HH203" i="2"/>
  <c r="EI38" i="2" a="1"/>
  <c r="EI38" i="2" s="1"/>
  <c r="BC114" i="2" a="1"/>
  <c r="BC114" i="2" s="1"/>
  <c r="DN135" i="2" a="1"/>
  <c r="DN135" i="2" s="1"/>
  <c r="DN38" i="2" a="1"/>
  <c r="DN38" i="2" s="1"/>
  <c r="DN65" i="2" a="1"/>
  <c r="DN65" i="2" s="1"/>
  <c r="EI128" i="2" a="1"/>
  <c r="EI128" i="2" s="1"/>
  <c r="DN45" i="2" a="1"/>
  <c r="DN45" i="2" s="1"/>
  <c r="DN55" i="2" a="1"/>
  <c r="DN55" i="2" s="1"/>
  <c r="DN80" i="2" a="1"/>
  <c r="DN80" i="2" s="1"/>
  <c r="EI34" i="2" a="1"/>
  <c r="EI34" i="2" s="1"/>
  <c r="GT190" i="2" a="1"/>
  <c r="GT190" i="2" s="1"/>
  <c r="BC18" i="2" a="1"/>
  <c r="BC18" i="2" s="1"/>
  <c r="BC55" i="2" a="1"/>
  <c r="BC55" i="2" s="1"/>
  <c r="DN66" i="2" a="1"/>
  <c r="DN66" i="2" s="1"/>
  <c r="DN152" i="2" a="1"/>
  <c r="DN152" i="2" s="1"/>
  <c r="EI29" i="2" a="1"/>
  <c r="EI29" i="2" s="1"/>
  <c r="GT68" i="2" a="1"/>
  <c r="GT68" i="2" s="1"/>
  <c r="DN29" i="2" a="1"/>
  <c r="DN29" i="2" s="1"/>
  <c r="BC82" i="2" a="1"/>
  <c r="BC82" i="2" s="1"/>
  <c r="FD82" i="2" a="1"/>
  <c r="FD82" i="2" s="1"/>
  <c r="FD19" i="2" a="1"/>
  <c r="FD19" i="2" s="1"/>
  <c r="FD160" i="2" a="1"/>
  <c r="FD160" i="2" s="1"/>
  <c r="FD107" i="2" a="1"/>
  <c r="FD107" i="2" s="1"/>
  <c r="FD167" i="2" a="1"/>
  <c r="FD167" i="2" s="1"/>
  <c r="FD64" i="2" a="1"/>
  <c r="FD64" i="2" s="1"/>
  <c r="FD189" i="2" a="1"/>
  <c r="FD189" i="2" s="1"/>
  <c r="FD21" i="2" a="1"/>
  <c r="FD21" i="2" s="1"/>
  <c r="FD194" i="2" a="1"/>
  <c r="FD194" i="2" s="1"/>
  <c r="FD159" i="2" a="1"/>
  <c r="FD159" i="2" s="1"/>
  <c r="FD43" i="2" a="1"/>
  <c r="FD43" i="2" s="1"/>
  <c r="FD44" i="2" a="1"/>
  <c r="FD44" i="2" s="1"/>
  <c r="FD187" i="2" a="1"/>
  <c r="FD187" i="2" s="1"/>
  <c r="FD137" i="2" a="1"/>
  <c r="FD137" i="2" s="1"/>
  <c r="FD131" i="2" a="1"/>
  <c r="FD131" i="2" s="1"/>
  <c r="FD14" i="2" a="1"/>
  <c r="FD14" i="2" s="1"/>
  <c r="FS203" i="2"/>
  <c r="DN186" i="2" a="1"/>
  <c r="DN186" i="2" s="1"/>
  <c r="BC34" i="2" a="1"/>
  <c r="BC34" i="2" s="1"/>
  <c r="DN56" i="2" a="1"/>
  <c r="DN56" i="2" s="1"/>
  <c r="FD48" i="2" a="1"/>
  <c r="FD48" i="2" s="1"/>
  <c r="FY182" i="2" a="1"/>
  <c r="FY182" i="2" s="1"/>
  <c r="EI145" i="2" a="1"/>
  <c r="EI145" i="2" s="1"/>
  <c r="EI106" i="2" a="1"/>
  <c r="EI106" i="2" s="1"/>
  <c r="EI153" i="2" a="1"/>
  <c r="EI153" i="2" s="1"/>
  <c r="FY124" i="2" a="1"/>
  <c r="FY124" i="2" s="1"/>
  <c r="FY172" i="2" a="1"/>
  <c r="FY172" i="2" s="1"/>
  <c r="FY28" i="2" a="1"/>
  <c r="FY28" i="2" s="1"/>
  <c r="FY102" i="2" a="1"/>
  <c r="FY102" i="2" s="1"/>
  <c r="FY167" i="2" a="1"/>
  <c r="FY167" i="2" s="1"/>
  <c r="FY42" i="2" a="1"/>
  <c r="FY42" i="2" s="1"/>
  <c r="FY115" i="2" a="1"/>
  <c r="FY115" i="2" s="1"/>
  <c r="FY34" i="2" a="1"/>
  <c r="FY34" i="2" s="1"/>
  <c r="FY169" i="2" a="1"/>
  <c r="FY169" i="2" s="1"/>
  <c r="FY116" i="2" a="1"/>
  <c r="FY116" i="2" s="1"/>
  <c r="FY71" i="2" a="1"/>
  <c r="FY71" i="2" s="1"/>
  <c r="FY196" i="2" a="1"/>
  <c r="FY196" i="2" s="1"/>
  <c r="FY86" i="2" a="1"/>
  <c r="FY86" i="2" s="1"/>
  <c r="FY164" i="2" a="1"/>
  <c r="FY164" i="2" s="1"/>
  <c r="FY62" i="2" a="1"/>
  <c r="FY62" i="2" s="1"/>
  <c r="FY152" i="2" a="1"/>
  <c r="FY152" i="2" s="1"/>
  <c r="FY29" i="2" a="1"/>
  <c r="FY29" i="2" s="1"/>
  <c r="FY142" i="2" a="1"/>
  <c r="FY142" i="2" s="1"/>
  <c r="FY80" i="2" a="1"/>
  <c r="FY80" i="2" s="1"/>
  <c r="FY82" i="2" a="1"/>
  <c r="FY82" i="2" s="1"/>
  <c r="FY58" i="2" a="1"/>
  <c r="FY58" i="2" s="1"/>
  <c r="FY149" i="2" a="1"/>
  <c r="FY149" i="2" s="1"/>
  <c r="FY178" i="2" a="1"/>
  <c r="FY178" i="2" s="1"/>
  <c r="FY143" i="2" a="1"/>
  <c r="FY143" i="2" s="1"/>
  <c r="FY22" i="2" a="1"/>
  <c r="FY22" i="2" s="1"/>
  <c r="FD60" i="2" a="1"/>
  <c r="FD60" i="2" s="1"/>
  <c r="FD144" i="2" a="1"/>
  <c r="FD144" i="2" s="1"/>
  <c r="FR203" i="2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50" i="2" a="1"/>
  <c r="FY50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79" i="2" a="1"/>
  <c r="FY79" i="2" s="1"/>
  <c r="FD59" i="2" a="1"/>
  <c r="FD59" i="2" s="1"/>
  <c r="FY104" i="2" a="1"/>
  <c r="FY104" i="2" s="1"/>
  <c r="FY24" i="2" a="1"/>
  <c r="FY24" i="2" s="1"/>
  <c r="FY190" i="2" a="1"/>
  <c r="FY190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35" i="2" a="1"/>
  <c r="FY35" i="2" s="1"/>
  <c r="FY57" i="2" a="1"/>
  <c r="FY57" i="2" s="1"/>
  <c r="HG203" i="2"/>
  <c r="CS129" i="2" a="1"/>
  <c r="CS129" i="2" s="1"/>
  <c r="FY32" i="2" a="1"/>
  <c r="FY32" i="2" s="1"/>
  <c r="FY54" i="2" a="1"/>
  <c r="FY54" i="2" s="1"/>
  <c r="FY47" i="2" a="1"/>
  <c r="FY47" i="2" s="1"/>
  <c r="BP203" i="2"/>
  <c r="FY90" i="2" a="1"/>
  <c r="FY90" i="2" s="1"/>
  <c r="FY109" i="2" a="1"/>
  <c r="FY109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DT195" i="2" l="1"/>
  <c r="DT27" i="2"/>
  <c r="DT186" i="2"/>
  <c r="DT109" i="2"/>
  <c r="DT13" i="2"/>
  <c r="DT116" i="2"/>
  <c r="DT121" i="2"/>
  <c r="DT182" i="2"/>
  <c r="DT161" i="2"/>
  <c r="DT123" i="2"/>
  <c r="DT180" i="2"/>
  <c r="DT124" i="2"/>
  <c r="DT198" i="2"/>
  <c r="DT58" i="2"/>
  <c r="DT11" i="2"/>
  <c r="DT26" i="2"/>
  <c r="DT23" i="2"/>
  <c r="DT88" i="2"/>
  <c r="DT128" i="2"/>
  <c r="DT113" i="2"/>
  <c r="DT134" i="2"/>
  <c r="DT197" i="2"/>
  <c r="DT79" i="2"/>
  <c r="DT67" i="2"/>
  <c r="DT170" i="2"/>
  <c r="DT31" i="2"/>
  <c r="DT82" i="2"/>
  <c r="DT33" i="2"/>
  <c r="DT101" i="2"/>
  <c r="DT6" i="2"/>
  <c r="DT46" i="2"/>
  <c r="DT40" i="2"/>
  <c r="DT55" i="2"/>
  <c r="DT44" i="2"/>
  <c r="DT166" i="2"/>
  <c r="DT142" i="2"/>
  <c r="DT158" i="2"/>
  <c r="DT77" i="2"/>
  <c r="DT200" i="2"/>
  <c r="DT150" i="2"/>
  <c r="DT56" i="2"/>
  <c r="DT163" i="2"/>
  <c r="DT147" i="2"/>
  <c r="DT162" i="2"/>
  <c r="DT168" i="2"/>
  <c r="DT21" i="2"/>
  <c r="DT193" i="2"/>
  <c r="DT133" i="2"/>
  <c r="DT16" i="2"/>
  <c r="DT72" i="2"/>
  <c r="DT37" i="2"/>
  <c r="DT157" i="2"/>
  <c r="DT172" i="2"/>
  <c r="DT174" i="2"/>
  <c r="DT80" i="2"/>
  <c r="DT196" i="2"/>
  <c r="DT185" i="2"/>
  <c r="DT107" i="2"/>
  <c r="DT189" i="2"/>
  <c r="DT53" i="2"/>
  <c r="DT24" i="2"/>
  <c r="DT7" i="2"/>
  <c r="DT194" i="2"/>
  <c r="DT97" i="2"/>
  <c r="DT98" i="2"/>
  <c r="DT148" i="2"/>
  <c r="DT145" i="2"/>
  <c r="DT19" i="2"/>
  <c r="DT17" i="2"/>
  <c r="DT106" i="2"/>
  <c r="DT183" i="2"/>
  <c r="DT85" i="2"/>
  <c r="DT100" i="2"/>
  <c r="DT110" i="2"/>
  <c r="DT111" i="2"/>
  <c r="DT39" i="2"/>
  <c r="DT95" i="2"/>
  <c r="DT122" i="2"/>
  <c r="DT36" i="2"/>
  <c r="DT144" i="2"/>
  <c r="DT152" i="2"/>
  <c r="DT29" i="2"/>
  <c r="DT20" i="2"/>
  <c r="DT99" i="2"/>
  <c r="DT169" i="2"/>
  <c r="DT146" i="2"/>
  <c r="DT160" i="2"/>
  <c r="DT117" i="2"/>
  <c r="DT177" i="2"/>
  <c r="DT10" i="2"/>
  <c r="DT103" i="2"/>
  <c r="DT30" i="2"/>
  <c r="DT139" i="2"/>
  <c r="DT140" i="2"/>
  <c r="DT74" i="2"/>
  <c r="DT175" i="2"/>
  <c r="DT3" i="2"/>
  <c r="C11" i="4" s="1"/>
  <c r="E11" i="4" s="1"/>
  <c r="F11" i="4" s="1"/>
  <c r="G11" i="4" s="1"/>
  <c r="L11" i="4" s="1"/>
  <c r="DT48" i="2"/>
  <c r="DT34" i="2"/>
  <c r="DT68" i="2"/>
  <c r="DT87" i="2"/>
  <c r="DT156" i="2"/>
  <c r="DT151" i="2"/>
  <c r="DT138" i="2"/>
  <c r="DT65" i="2"/>
  <c r="DT73" i="2"/>
  <c r="DT112" i="2"/>
  <c r="DT188" i="2"/>
  <c r="DT93" i="2"/>
  <c r="DT57" i="2"/>
  <c r="DT12" i="2"/>
  <c r="DT187" i="2"/>
  <c r="DT45" i="2"/>
  <c r="DT15" i="2"/>
  <c r="DT191" i="2"/>
  <c r="DT70" i="2"/>
  <c r="DT165" i="2"/>
  <c r="DT108" i="2"/>
  <c r="DT190" i="2"/>
  <c r="DT86" i="2"/>
  <c r="DT114" i="2"/>
  <c r="DT32" i="2"/>
  <c r="DT173" i="2"/>
  <c r="DT131" i="2"/>
  <c r="DT59" i="2"/>
  <c r="DT126" i="2"/>
  <c r="DT159" i="2"/>
  <c r="DT54" i="2"/>
  <c r="DT102" i="2"/>
  <c r="DT4" i="2"/>
  <c r="DT135" i="2"/>
  <c r="DT43" i="2"/>
  <c r="DT137" i="2"/>
  <c r="DT90" i="2"/>
  <c r="DT81" i="2"/>
  <c r="DT83" i="2"/>
  <c r="DT143" i="2"/>
  <c r="DT141" i="2"/>
  <c r="DT178" i="2"/>
  <c r="DT76" i="2"/>
  <c r="DT179" i="2"/>
  <c r="DT78" i="2"/>
  <c r="DT49" i="2"/>
  <c r="DT192" i="2"/>
  <c r="DT176" i="2"/>
  <c r="DT71" i="2"/>
  <c r="DT115" i="2"/>
  <c r="DT119" i="2"/>
  <c r="DT105" i="2"/>
  <c r="DT129" i="2"/>
  <c r="DT136" i="2"/>
  <c r="DT84" i="2"/>
  <c r="DT149" i="2"/>
  <c r="DT96" i="2"/>
  <c r="DT28" i="2"/>
  <c r="DT89" i="2"/>
  <c r="DT69" i="2"/>
  <c r="DT38" i="2"/>
  <c r="DT181" i="2"/>
  <c r="DT50" i="2"/>
  <c r="DT155" i="2"/>
  <c r="DT130" i="2"/>
  <c r="DT94" i="2"/>
  <c r="DT42" i="2"/>
  <c r="DT199" i="2"/>
  <c r="DT201" i="2"/>
  <c r="DT91" i="2"/>
  <c r="DT153" i="2"/>
  <c r="DT167" i="2"/>
  <c r="DT171" i="2"/>
  <c r="DT9" i="2"/>
  <c r="DT5" i="2"/>
  <c r="DT203" i="2"/>
  <c r="DT120" i="2"/>
  <c r="DT22" i="2"/>
  <c r="DT132" i="2"/>
  <c r="DT184" i="2"/>
  <c r="DT164" i="2"/>
  <c r="DT8" i="2"/>
  <c r="DT35" i="2"/>
  <c r="DT104" i="2"/>
  <c r="DT66" i="2"/>
  <c r="DT62" i="2"/>
  <c r="DT14" i="2"/>
  <c r="DT52" i="2"/>
  <c r="DT47" i="2"/>
  <c r="DT63" i="2"/>
  <c r="DT125" i="2"/>
  <c r="DT154" i="2"/>
  <c r="DT118" i="2"/>
  <c r="DT41" i="2"/>
  <c r="DT18" i="2"/>
  <c r="DT51" i="2"/>
  <c r="DT127" i="2"/>
  <c r="DT64" i="2"/>
  <c r="DT202" i="2"/>
  <c r="DT75" i="2"/>
  <c r="DT25" i="2"/>
  <c r="DT61" i="2"/>
  <c r="DT60" i="2"/>
  <c r="DT92" i="2"/>
  <c r="CY24" i="2"/>
  <c r="CY69" i="2"/>
  <c r="CY106" i="2"/>
  <c r="CY94" i="2"/>
  <c r="CY23" i="2"/>
  <c r="CY166" i="2"/>
  <c r="CY180" i="2"/>
  <c r="CY99" i="2"/>
  <c r="CY177" i="2"/>
  <c r="CY118" i="2"/>
  <c r="CY155" i="2"/>
  <c r="CY4" i="2"/>
  <c r="CY88" i="2"/>
  <c r="CY111" i="2"/>
  <c r="CY86" i="2"/>
  <c r="CY126" i="2"/>
  <c r="CY95" i="2"/>
  <c r="CY76" i="2"/>
  <c r="CY127" i="2"/>
  <c r="CY131" i="2"/>
  <c r="CY81" i="2"/>
  <c r="CY189" i="2"/>
  <c r="CY194" i="2"/>
  <c r="CY161" i="2"/>
  <c r="CY17" i="2"/>
  <c r="CY115" i="2"/>
  <c r="CY197" i="2"/>
  <c r="CY185" i="2"/>
  <c r="CY30" i="2"/>
  <c r="CY63" i="2"/>
  <c r="CY52" i="2"/>
  <c r="CY130" i="2"/>
  <c r="CY191" i="2"/>
  <c r="CY168" i="2"/>
  <c r="CY132" i="2"/>
  <c r="CY65" i="2"/>
  <c r="CY113" i="2"/>
  <c r="CY195" i="2"/>
  <c r="CY190" i="2"/>
  <c r="CY143" i="2"/>
  <c r="CY20" i="2"/>
  <c r="CY100" i="2"/>
  <c r="CY62" i="2"/>
  <c r="CY75" i="2"/>
  <c r="CY3" i="2"/>
  <c r="C10" i="4" s="1"/>
  <c r="E10" i="4" s="1"/>
  <c r="F10" i="4" s="1"/>
  <c r="G10" i="4" s="1"/>
  <c r="L10" i="4" s="1"/>
  <c r="CY85" i="2"/>
  <c r="CY80" i="2"/>
  <c r="CY146" i="2"/>
  <c r="CY129" i="2"/>
  <c r="CY169" i="2"/>
  <c r="CY119" i="2"/>
  <c r="CY142" i="2"/>
  <c r="CY136" i="2"/>
  <c r="CY46" i="2"/>
  <c r="CY154" i="2"/>
  <c r="CY181" i="2"/>
  <c r="CY56" i="2"/>
  <c r="CY163" i="2"/>
  <c r="CY84" i="2"/>
  <c r="CY123" i="2"/>
  <c r="CY120" i="2"/>
  <c r="CY73" i="2"/>
  <c r="CY101" i="2"/>
  <c r="CY150" i="2"/>
  <c r="CY14" i="2"/>
  <c r="CY48" i="2"/>
  <c r="CY196" i="2"/>
  <c r="CY144" i="2"/>
  <c r="CY138" i="2"/>
  <c r="CY116" i="2"/>
  <c r="CY71" i="2"/>
  <c r="CY174" i="2"/>
  <c r="CY107" i="2"/>
  <c r="CY182" i="2"/>
  <c r="CY187" i="2"/>
  <c r="CY134" i="2"/>
  <c r="CY11" i="2"/>
  <c r="CY102" i="2"/>
  <c r="CY188" i="2"/>
  <c r="CY34" i="2"/>
  <c r="CY97" i="2"/>
  <c r="CY19" i="2"/>
  <c r="CY49" i="2"/>
  <c r="CY50" i="2"/>
  <c r="CY114" i="2"/>
  <c r="CY186" i="2"/>
  <c r="CY64" i="2"/>
  <c r="CY170" i="2"/>
  <c r="CY36" i="2"/>
  <c r="CY199" i="2"/>
  <c r="CY202" i="2"/>
  <c r="CY47" i="2"/>
  <c r="CY9" i="2"/>
  <c r="CY173" i="2"/>
  <c r="CY98" i="2"/>
  <c r="CY26" i="2"/>
  <c r="CY151" i="2"/>
  <c r="CY139" i="2"/>
  <c r="CY13" i="2"/>
  <c r="CY147" i="2"/>
  <c r="CY87" i="2"/>
  <c r="CY171" i="2"/>
  <c r="CY18" i="2"/>
  <c r="CY58" i="2"/>
  <c r="CY117" i="2"/>
  <c r="CY122" i="2"/>
  <c r="CY103" i="2"/>
  <c r="CY124" i="2"/>
  <c r="CY96" i="2"/>
  <c r="CY89" i="2"/>
  <c r="CY164" i="2"/>
  <c r="CY183" i="2"/>
  <c r="CY37" i="2"/>
  <c r="CY8" i="2"/>
  <c r="CY175" i="2"/>
  <c r="CY192" i="2"/>
  <c r="CY60" i="2"/>
  <c r="CY109" i="2"/>
  <c r="CY112" i="2"/>
  <c r="CY41" i="2"/>
  <c r="CY28" i="2"/>
  <c r="CY128" i="2"/>
  <c r="CY22" i="2"/>
  <c r="CY67" i="2"/>
  <c r="CY135" i="2"/>
  <c r="CY51" i="2"/>
  <c r="CY178" i="2"/>
  <c r="CY43" i="2"/>
  <c r="CY108" i="2"/>
  <c r="CY82" i="2"/>
  <c r="CY66" i="2"/>
  <c r="CY203" i="2"/>
  <c r="CY32" i="2"/>
  <c r="CY33" i="2"/>
  <c r="CY5" i="2"/>
  <c r="CY162" i="2"/>
  <c r="CY27" i="2"/>
  <c r="CY74" i="2"/>
  <c r="CY6" i="2"/>
  <c r="CY31" i="2"/>
  <c r="CY149" i="2"/>
  <c r="CY198" i="2"/>
  <c r="CY156" i="2"/>
  <c r="CY125" i="2"/>
  <c r="CY53" i="2"/>
  <c r="CY152" i="2"/>
  <c r="CY44" i="2"/>
  <c r="CY91" i="2"/>
  <c r="CY153" i="2"/>
  <c r="CY121" i="2"/>
  <c r="CY133" i="2"/>
  <c r="CY165" i="2"/>
  <c r="CY93" i="2"/>
  <c r="CY40" i="2"/>
  <c r="CY21" i="2"/>
  <c r="CY29" i="2"/>
  <c r="CY61" i="2"/>
  <c r="CY200" i="2"/>
  <c r="CY141" i="2"/>
  <c r="CY104" i="2"/>
  <c r="CY167" i="2"/>
  <c r="CY42" i="2"/>
  <c r="CY179" i="2"/>
  <c r="CY83" i="2"/>
  <c r="CY45" i="2"/>
  <c r="CY16" i="2"/>
  <c r="CY159" i="2"/>
  <c r="CY39" i="2"/>
  <c r="CY105" i="2"/>
  <c r="CY172" i="2"/>
  <c r="CY79" i="2"/>
  <c r="CY92" i="2"/>
  <c r="CY110" i="2"/>
  <c r="CY160" i="2"/>
  <c r="CY78" i="2"/>
  <c r="CY68" i="2"/>
  <c r="CY54" i="2"/>
  <c r="CY57" i="2"/>
  <c r="CY158" i="2"/>
  <c r="CY59" i="2"/>
  <c r="CY72" i="2"/>
  <c r="CY12" i="2"/>
  <c r="CY145" i="2"/>
  <c r="CY137" i="2"/>
  <c r="CY140" i="2"/>
  <c r="CY176" i="2"/>
  <c r="CY90" i="2"/>
  <c r="CY35" i="2"/>
  <c r="CY25" i="2"/>
  <c r="CY55" i="2"/>
  <c r="CY15" i="2"/>
  <c r="CY148" i="2"/>
  <c r="CY201" i="2"/>
  <c r="CY38" i="2"/>
  <c r="CY7" i="2"/>
  <c r="CY77" i="2"/>
  <c r="CY70" i="2"/>
  <c r="CY193" i="2"/>
  <c r="CY157" i="2"/>
  <c r="CY184" i="2"/>
  <c r="CY10" i="2"/>
  <c r="CD60" i="2"/>
  <c r="CD141" i="2"/>
  <c r="CD127" i="2"/>
  <c r="CD37" i="2"/>
  <c r="CD23" i="2"/>
  <c r="CD200" i="2"/>
  <c r="CD172" i="2"/>
  <c r="CD174" i="2"/>
  <c r="CD173" i="2"/>
  <c r="CD28" i="2"/>
  <c r="CD53" i="2"/>
  <c r="CD61" i="2"/>
  <c r="CD65" i="2"/>
  <c r="CD160" i="2"/>
  <c r="CD33" i="2"/>
  <c r="CD131" i="2"/>
  <c r="CD145" i="2"/>
  <c r="CD71" i="2"/>
  <c r="CD62" i="2"/>
  <c r="CD54" i="2"/>
  <c r="CD152" i="2"/>
  <c r="CD108" i="2"/>
  <c r="CD35" i="2"/>
  <c r="CD201" i="2"/>
  <c r="CD96" i="2"/>
  <c r="CD129" i="2"/>
  <c r="CD69" i="2"/>
  <c r="CD179" i="2"/>
  <c r="CD45" i="2"/>
  <c r="CD3" i="2"/>
  <c r="C9" i="4" s="1"/>
  <c r="E9" i="4" s="1"/>
  <c r="F9" i="4" s="1"/>
  <c r="G9" i="4" s="1"/>
  <c r="L9" i="4" s="1"/>
  <c r="CD9" i="2"/>
  <c r="CD104" i="2"/>
  <c r="CD88" i="2"/>
  <c r="CD72" i="2"/>
  <c r="CD64" i="2"/>
  <c r="CD148" i="2"/>
  <c r="CD144" i="2"/>
  <c r="CD156" i="2"/>
  <c r="CD168" i="2"/>
  <c r="CD147" i="2"/>
  <c r="CD198" i="2"/>
  <c r="CD46" i="2"/>
  <c r="CD42" i="2"/>
  <c r="CD102" i="2"/>
  <c r="CD89" i="2"/>
  <c r="CD99" i="2"/>
  <c r="CD8" i="2"/>
  <c r="CD159" i="2"/>
  <c r="CD50" i="2"/>
  <c r="CD106" i="2"/>
  <c r="CD44" i="2"/>
  <c r="CD43" i="2"/>
  <c r="CD124" i="2"/>
  <c r="CD143" i="2"/>
  <c r="CD77" i="2"/>
  <c r="CD14" i="2"/>
  <c r="CD161" i="2"/>
  <c r="CD192" i="2"/>
  <c r="CD167" i="2"/>
  <c r="CD203" i="2"/>
  <c r="CD133" i="2"/>
  <c r="CD21" i="2"/>
  <c r="CD94" i="2"/>
  <c r="CD136" i="2"/>
  <c r="CD132" i="2"/>
  <c r="CD120" i="2"/>
  <c r="CD193" i="2"/>
  <c r="CD107" i="2"/>
  <c r="CD157" i="2"/>
  <c r="CD158" i="2"/>
  <c r="CD155" i="2"/>
  <c r="CD103" i="2"/>
  <c r="CD150" i="2"/>
  <c r="CD163" i="2"/>
  <c r="CD191" i="2"/>
  <c r="CD183" i="2"/>
  <c r="CD100" i="2"/>
  <c r="CD19" i="2"/>
  <c r="CD139" i="2"/>
  <c r="CD135" i="2"/>
  <c r="CD93" i="2"/>
  <c r="CD123" i="2"/>
  <c r="CD165" i="2"/>
  <c r="CD199" i="2"/>
  <c r="CD48" i="2"/>
  <c r="CD116" i="2"/>
  <c r="CD49" i="2"/>
  <c r="CD20" i="2"/>
  <c r="CD78" i="2"/>
  <c r="CD41" i="2"/>
  <c r="CD91" i="2"/>
  <c r="CD162" i="2"/>
  <c r="CD74" i="2"/>
  <c r="CD87" i="2"/>
  <c r="CD149" i="2"/>
  <c r="CD39" i="2"/>
  <c r="CD85" i="2"/>
  <c r="CD67" i="2"/>
  <c r="CD153" i="2"/>
  <c r="CD17" i="2"/>
  <c r="CD81" i="2"/>
  <c r="CD6" i="2"/>
  <c r="CD105" i="2"/>
  <c r="CD194" i="2"/>
  <c r="CD117" i="2"/>
  <c r="CD18" i="2"/>
  <c r="CD24" i="2"/>
  <c r="CD175" i="2"/>
  <c r="CD73" i="2"/>
  <c r="CD110" i="2"/>
  <c r="CD142" i="2"/>
  <c r="CD51" i="2"/>
  <c r="CD82" i="2"/>
  <c r="CD182" i="2"/>
  <c r="CD32" i="2"/>
  <c r="CD80" i="2"/>
  <c r="CD138" i="2"/>
  <c r="CD178" i="2"/>
  <c r="CD169" i="2"/>
  <c r="CD181" i="2"/>
  <c r="CD121" i="2"/>
  <c r="CD101" i="2"/>
  <c r="CD59" i="2"/>
  <c r="CD4" i="2"/>
  <c r="CD170" i="2"/>
  <c r="CD166" i="2"/>
  <c r="CD47" i="2"/>
  <c r="CD125" i="2"/>
  <c r="CD119" i="2"/>
  <c r="CD56" i="2"/>
  <c r="CD202" i="2"/>
  <c r="CD186" i="2"/>
  <c r="CD92" i="2"/>
  <c r="CD10" i="2"/>
  <c r="CD36" i="2"/>
  <c r="CD118" i="2"/>
  <c r="CD16" i="2"/>
  <c r="CD180" i="2"/>
  <c r="CD57" i="2"/>
  <c r="CD40" i="2"/>
  <c r="CD196" i="2"/>
  <c r="CD70" i="2"/>
  <c r="CD197" i="2"/>
  <c r="CD15" i="2"/>
  <c r="CD66" i="2"/>
  <c r="CD171" i="2"/>
  <c r="CD98" i="2"/>
  <c r="CD75" i="2"/>
  <c r="CD185" i="2"/>
  <c r="CD79" i="2"/>
  <c r="CD114" i="2"/>
  <c r="CD97" i="2"/>
  <c r="CD184" i="2"/>
  <c r="CD154" i="2"/>
  <c r="CD134" i="2"/>
  <c r="CD177" i="2"/>
  <c r="CD146" i="2"/>
  <c r="CD111" i="2"/>
  <c r="CD83" i="2"/>
  <c r="CD137" i="2"/>
  <c r="CD140" i="2"/>
  <c r="CD90" i="2"/>
  <c r="CD31" i="2"/>
  <c r="CD112" i="2"/>
  <c r="CD176" i="2"/>
  <c r="CD63" i="2"/>
  <c r="CD126" i="2"/>
  <c r="CD26" i="2"/>
  <c r="CD34" i="2"/>
  <c r="CD190" i="2"/>
  <c r="CD30" i="2"/>
  <c r="CD76" i="2"/>
  <c r="CD68" i="2"/>
  <c r="CD188" i="2"/>
  <c r="CD189" i="2"/>
  <c r="CD38" i="2"/>
  <c r="CD151" i="2"/>
  <c r="CD13" i="2"/>
  <c r="CD187" i="2"/>
  <c r="CD11" i="2"/>
  <c r="CD52" i="2"/>
  <c r="CD12" i="2"/>
  <c r="CD128" i="2"/>
  <c r="CD7" i="2"/>
  <c r="CD84" i="2"/>
  <c r="CD27" i="2"/>
  <c r="CD22" i="2"/>
  <c r="CD55" i="2"/>
  <c r="CD58" i="2"/>
  <c r="CD25" i="2"/>
  <c r="CD164" i="2"/>
  <c r="CD5" i="2"/>
  <c r="CD109" i="2"/>
  <c r="CD86" i="2"/>
  <c r="CD195" i="2"/>
  <c r="CD130" i="2"/>
  <c r="CD95" i="2"/>
  <c r="CD115" i="2"/>
  <c r="CD113" i="2"/>
  <c r="CD122" i="2"/>
  <c r="CD29" i="2"/>
  <c r="FJ156" i="2"/>
  <c r="FJ51" i="2"/>
  <c r="FJ200" i="2"/>
  <c r="FJ90" i="2"/>
  <c r="FJ198" i="2"/>
  <c r="FJ176" i="2"/>
  <c r="FJ152" i="2"/>
  <c r="FJ159" i="2"/>
  <c r="FJ132" i="2"/>
  <c r="FJ12" i="2"/>
  <c r="FJ120" i="2"/>
  <c r="FJ169" i="2"/>
  <c r="FJ5" i="2"/>
  <c r="FJ74" i="2"/>
  <c r="FJ116" i="2"/>
  <c r="FJ42" i="2"/>
  <c r="FJ197" i="2"/>
  <c r="FJ83" i="2"/>
  <c r="FJ34" i="2"/>
  <c r="FJ63" i="2"/>
  <c r="FJ6" i="2"/>
  <c r="FJ82" i="2"/>
  <c r="FJ121" i="2"/>
  <c r="FJ97" i="2"/>
  <c r="FJ95" i="2"/>
  <c r="FJ107" i="2"/>
  <c r="FJ77" i="2"/>
  <c r="FJ100" i="2"/>
  <c r="FJ3" i="2"/>
  <c r="C13" i="4" s="1"/>
  <c r="E13" i="4" s="1"/>
  <c r="F13" i="4" s="1"/>
  <c r="G13" i="4" s="1"/>
  <c r="L13" i="4" s="1"/>
  <c r="FJ195" i="2"/>
  <c r="FJ79" i="2"/>
  <c r="FJ196" i="2"/>
  <c r="FJ180" i="2"/>
  <c r="FJ189" i="2"/>
  <c r="FJ31" i="2"/>
  <c r="FJ178" i="2"/>
  <c r="FJ164" i="2"/>
  <c r="FJ153" i="2"/>
  <c r="FJ171" i="2"/>
  <c r="FJ54" i="2"/>
  <c r="FJ36" i="2"/>
  <c r="FJ112" i="2"/>
  <c r="FJ88" i="2"/>
  <c r="FJ192" i="2"/>
  <c r="FJ130" i="2"/>
  <c r="FJ160" i="2"/>
  <c r="FJ56" i="2"/>
  <c r="FJ27" i="2"/>
  <c r="FJ99" i="2"/>
  <c r="FJ157" i="2"/>
  <c r="FJ161" i="2"/>
  <c r="FJ104" i="2"/>
  <c r="FJ39" i="2"/>
  <c r="FJ133" i="2"/>
  <c r="FJ10" i="2"/>
  <c r="FJ11" i="2"/>
  <c r="FJ173" i="2"/>
  <c r="FJ84" i="2"/>
  <c r="FJ68" i="2"/>
  <c r="FJ147" i="2"/>
  <c r="FJ66" i="2"/>
  <c r="FJ37" i="2"/>
  <c r="FJ141" i="2"/>
  <c r="FJ126" i="2"/>
  <c r="FJ40" i="2"/>
  <c r="FJ108" i="2"/>
  <c r="FJ71" i="2"/>
  <c r="FJ199" i="2"/>
  <c r="FJ168" i="2"/>
  <c r="FJ203" i="2"/>
  <c r="FJ138" i="2"/>
  <c r="FJ76" i="2"/>
  <c r="FJ43" i="2"/>
  <c r="FJ174" i="2"/>
  <c r="FJ87" i="2"/>
  <c r="FJ103" i="2"/>
  <c r="FJ143" i="2"/>
  <c r="FJ18" i="2"/>
  <c r="FJ142" i="2"/>
  <c r="FJ111" i="2"/>
  <c r="FJ20" i="2"/>
  <c r="FJ188" i="2"/>
  <c r="FJ28" i="2"/>
  <c r="FJ46" i="2"/>
  <c r="FJ128" i="2"/>
  <c r="FJ134" i="2"/>
  <c r="FJ75" i="2"/>
  <c r="FJ181" i="2"/>
  <c r="FJ172" i="2"/>
  <c r="FJ179" i="2"/>
  <c r="FJ183" i="2"/>
  <c r="FJ89" i="2"/>
  <c r="FJ105" i="2"/>
  <c r="FJ131" i="2"/>
  <c r="FJ32" i="2"/>
  <c r="FJ185" i="2"/>
  <c r="FJ136" i="2"/>
  <c r="FJ191" i="2"/>
  <c r="FJ150" i="2"/>
  <c r="FJ23" i="2"/>
  <c r="FJ62" i="2"/>
  <c r="FJ162" i="2"/>
  <c r="FJ194" i="2"/>
  <c r="FJ48" i="2"/>
  <c r="FJ24" i="2"/>
  <c r="FJ52" i="2"/>
  <c r="FJ13" i="2"/>
  <c r="FJ137" i="2"/>
  <c r="FJ81" i="2"/>
  <c r="FJ35" i="2"/>
  <c r="FJ122" i="2"/>
  <c r="FJ45" i="2"/>
  <c r="FJ72" i="2"/>
  <c r="FJ114" i="2"/>
  <c r="FJ96" i="2"/>
  <c r="FJ149" i="2"/>
  <c r="FJ182" i="2"/>
  <c r="FJ60" i="2"/>
  <c r="FJ186" i="2"/>
  <c r="FJ4" i="2"/>
  <c r="FJ44" i="2"/>
  <c r="FJ21" i="2"/>
  <c r="FJ78" i="2"/>
  <c r="FJ190" i="2"/>
  <c r="FJ30" i="2"/>
  <c r="FJ102" i="2"/>
  <c r="FJ140" i="2"/>
  <c r="FJ53" i="2"/>
  <c r="FJ166" i="2"/>
  <c r="FJ125" i="2"/>
  <c r="FJ158" i="2"/>
  <c r="FJ38" i="2"/>
  <c r="FJ50" i="2"/>
  <c r="FJ15" i="2"/>
  <c r="FJ9" i="2"/>
  <c r="FJ47" i="2"/>
  <c r="FJ92" i="2"/>
  <c r="FJ170" i="2"/>
  <c r="FJ155" i="2"/>
  <c r="FJ64" i="2"/>
  <c r="FJ33" i="2"/>
  <c r="FJ163" i="2"/>
  <c r="FJ110" i="2"/>
  <c r="FJ17" i="2"/>
  <c r="FJ123" i="2"/>
  <c r="FJ118" i="2"/>
  <c r="FJ69" i="2"/>
  <c r="FJ14" i="2"/>
  <c r="FJ144" i="2"/>
  <c r="FJ145" i="2"/>
  <c r="FJ135" i="2"/>
  <c r="FJ94" i="2"/>
  <c r="FJ86" i="2"/>
  <c r="FJ29" i="2"/>
  <c r="FJ73" i="2"/>
  <c r="FJ19" i="2"/>
  <c r="FJ25" i="2"/>
  <c r="FJ184" i="2"/>
  <c r="FJ58" i="2"/>
  <c r="FJ7" i="2"/>
  <c r="FJ61" i="2"/>
  <c r="FJ175" i="2"/>
  <c r="FJ101" i="2"/>
  <c r="FJ70" i="2"/>
  <c r="FJ57" i="2"/>
  <c r="FJ117" i="2"/>
  <c r="FJ129" i="2"/>
  <c r="FJ93" i="2"/>
  <c r="FJ85" i="2"/>
  <c r="FJ55" i="2"/>
  <c r="FJ151" i="2"/>
  <c r="FJ106" i="2"/>
  <c r="FJ98" i="2"/>
  <c r="FJ22" i="2"/>
  <c r="FJ26" i="2"/>
  <c r="FJ167" i="2"/>
  <c r="FJ201" i="2"/>
  <c r="FJ187" i="2"/>
  <c r="FJ109" i="2"/>
  <c r="FJ59" i="2"/>
  <c r="FJ91" i="2"/>
  <c r="FJ113" i="2"/>
  <c r="FJ80" i="2"/>
  <c r="FJ65" i="2"/>
  <c r="FJ146" i="2"/>
  <c r="FJ202" i="2"/>
  <c r="FJ154" i="2"/>
  <c r="FJ41" i="2"/>
  <c r="FJ139" i="2"/>
  <c r="FJ49" i="2"/>
  <c r="FJ124" i="2"/>
  <c r="FJ177" i="2"/>
  <c r="FJ119" i="2"/>
  <c r="FJ115" i="2"/>
  <c r="FJ127" i="2"/>
  <c r="FJ67" i="2"/>
  <c r="FJ148" i="2"/>
  <c r="FJ16" i="2"/>
  <c r="FJ193" i="2"/>
  <c r="FJ8" i="2"/>
  <c r="FJ165" i="2"/>
  <c r="EO44" i="2"/>
  <c r="EO78" i="2"/>
  <c r="EO189" i="2"/>
  <c r="EO37" i="2"/>
  <c r="EO100" i="2"/>
  <c r="EO175" i="2"/>
  <c r="EO45" i="2"/>
  <c r="EO52" i="2"/>
  <c r="EO94" i="2"/>
  <c r="EO158" i="2"/>
  <c r="EO120" i="2"/>
  <c r="EO47" i="2"/>
  <c r="EO82" i="2"/>
  <c r="EO14" i="2"/>
  <c r="EO96" i="2"/>
  <c r="EO22" i="2"/>
  <c r="EO141" i="2"/>
  <c r="EO30" i="2"/>
  <c r="EO128" i="2"/>
  <c r="EO149" i="2"/>
  <c r="EO137" i="2"/>
  <c r="EO97" i="2"/>
  <c r="EO62" i="2"/>
  <c r="EO26" i="2"/>
  <c r="EO153" i="2"/>
  <c r="EO179" i="2"/>
  <c r="EO102" i="2"/>
  <c r="EO60" i="2"/>
  <c r="EO103" i="2"/>
  <c r="EO164" i="2"/>
  <c r="EO8" i="2"/>
  <c r="EO48" i="2"/>
  <c r="EO156" i="2"/>
  <c r="EO165" i="2"/>
  <c r="EO31" i="2"/>
  <c r="EO65" i="2"/>
  <c r="EO40" i="2"/>
  <c r="EO43" i="2"/>
  <c r="EO63" i="2"/>
  <c r="EO200" i="2"/>
  <c r="EO9" i="2"/>
  <c r="EO92" i="2"/>
  <c r="EO55" i="2"/>
  <c r="EO155" i="2"/>
  <c r="EO38" i="2"/>
  <c r="EO74" i="2"/>
  <c r="EO121" i="2"/>
  <c r="EO168" i="2"/>
  <c r="EO188" i="2"/>
  <c r="EO111" i="2"/>
  <c r="EO191" i="2"/>
  <c r="EO6" i="2"/>
  <c r="EO68" i="2"/>
  <c r="EO138" i="2"/>
  <c r="EO13" i="2"/>
  <c r="EO109" i="2"/>
  <c r="EO70" i="2"/>
  <c r="EO39" i="2"/>
  <c r="EO115" i="2"/>
  <c r="EO112" i="2"/>
  <c r="EO197" i="2"/>
  <c r="EO11" i="2"/>
  <c r="EO163" i="2"/>
  <c r="EO79" i="2"/>
  <c r="EO129" i="2"/>
  <c r="EO181" i="2"/>
  <c r="EO93" i="2"/>
  <c r="EO57" i="2"/>
  <c r="EO145" i="2"/>
  <c r="EO17" i="2"/>
  <c r="EO54" i="2"/>
  <c r="EO123" i="2"/>
  <c r="EO91" i="2"/>
  <c r="EO110" i="2"/>
  <c r="EO67" i="2"/>
  <c r="EO20" i="2"/>
  <c r="EO195" i="2"/>
  <c r="EO147" i="2"/>
  <c r="EO171" i="2"/>
  <c r="EO25" i="2"/>
  <c r="EO162" i="2"/>
  <c r="EO177" i="2"/>
  <c r="EO190" i="2"/>
  <c r="EO119" i="2"/>
  <c r="EO33" i="2"/>
  <c r="EO104" i="2"/>
  <c r="EO95" i="2"/>
  <c r="EO124" i="2"/>
  <c r="EO193" i="2"/>
  <c r="EO105" i="2"/>
  <c r="EO88" i="2"/>
  <c r="EO131" i="2"/>
  <c r="EO49" i="2"/>
  <c r="EO203" i="2"/>
  <c r="EO80" i="2"/>
  <c r="EO108" i="2"/>
  <c r="EO41" i="2"/>
  <c r="EO154" i="2"/>
  <c r="EO172" i="2"/>
  <c r="EO73" i="2"/>
  <c r="EO173" i="2"/>
  <c r="EO81" i="2"/>
  <c r="EO107" i="2"/>
  <c r="EO85" i="2"/>
  <c r="EO148" i="2"/>
  <c r="EO125" i="2"/>
  <c r="EO166" i="2"/>
  <c r="EO183" i="2"/>
  <c r="EO34" i="2"/>
  <c r="EO202" i="2"/>
  <c r="EO4" i="2"/>
  <c r="EO72" i="2"/>
  <c r="EO146" i="2"/>
  <c r="EO180" i="2"/>
  <c r="EO16" i="2"/>
  <c r="EO86" i="2"/>
  <c r="EO139" i="2"/>
  <c r="EO170" i="2"/>
  <c r="EO101" i="2"/>
  <c r="EO157" i="2"/>
  <c r="EO184" i="2"/>
  <c r="EO77" i="2"/>
  <c r="EO69" i="2"/>
  <c r="EO199" i="2"/>
  <c r="EO18" i="2"/>
  <c r="EO201" i="2"/>
  <c r="EO142" i="2"/>
  <c r="EO187" i="2"/>
  <c r="EO151" i="2"/>
  <c r="EO114" i="2"/>
  <c r="EO87" i="2"/>
  <c r="EO19" i="2"/>
  <c r="EO75" i="2"/>
  <c r="EO130" i="2"/>
  <c r="EO150" i="2"/>
  <c r="EO3" i="2"/>
  <c r="C12" i="4" s="1"/>
  <c r="E12" i="4" s="1"/>
  <c r="F12" i="4" s="1"/>
  <c r="G12" i="4" s="1"/>
  <c r="L12" i="4" s="1"/>
  <c r="EO174" i="2"/>
  <c r="EO24" i="2"/>
  <c r="EO66" i="2"/>
  <c r="EO116" i="2"/>
  <c r="EO118" i="2"/>
  <c r="EO28" i="2"/>
  <c r="EO5" i="2"/>
  <c r="EO56" i="2"/>
  <c r="EO46" i="2"/>
  <c r="EO134" i="2"/>
  <c r="EO61" i="2"/>
  <c r="EO169" i="2"/>
  <c r="EO23" i="2"/>
  <c r="EO152" i="2"/>
  <c r="EO135" i="2"/>
  <c r="EO127" i="2"/>
  <c r="EO21" i="2"/>
  <c r="EO64" i="2"/>
  <c r="EO136" i="2"/>
  <c r="EO182" i="2"/>
  <c r="EO98" i="2"/>
  <c r="EO143" i="2"/>
  <c r="EO122" i="2"/>
  <c r="EO99" i="2"/>
  <c r="EO7" i="2"/>
  <c r="EO84" i="2"/>
  <c r="EO160" i="2"/>
  <c r="EO176" i="2"/>
  <c r="EO161" i="2"/>
  <c r="EO126" i="2"/>
  <c r="EO178" i="2"/>
  <c r="EO132" i="2"/>
  <c r="EO71" i="2"/>
  <c r="EO185" i="2"/>
  <c r="EO42" i="2"/>
  <c r="EO32" i="2"/>
  <c r="EO50" i="2"/>
  <c r="EO117" i="2"/>
  <c r="EO90" i="2"/>
  <c r="EO35" i="2"/>
  <c r="EO53" i="2"/>
  <c r="EO15" i="2"/>
  <c r="EO196" i="2"/>
  <c r="EO198" i="2"/>
  <c r="EO194" i="2"/>
  <c r="EO51" i="2"/>
  <c r="EO27" i="2"/>
  <c r="EO58" i="2"/>
  <c r="EO29" i="2"/>
  <c r="EO133" i="2"/>
  <c r="EO76" i="2"/>
  <c r="EO12" i="2"/>
  <c r="EO36" i="2"/>
  <c r="EO89" i="2"/>
  <c r="EO144" i="2"/>
  <c r="EO140" i="2"/>
  <c r="EO113" i="2"/>
  <c r="EO192" i="2"/>
  <c r="EO10" i="2"/>
  <c r="EO186" i="2"/>
  <c r="EO159" i="2"/>
  <c r="EO83" i="2"/>
  <c r="EO167" i="2"/>
  <c r="EO59" i="2"/>
  <c r="EO106" i="2"/>
  <c r="AN181" i="2"/>
  <c r="AN162" i="2"/>
  <c r="AN178" i="2"/>
  <c r="AN91" i="2"/>
  <c r="AN47" i="2"/>
  <c r="AN203" i="2"/>
  <c r="AN120" i="2"/>
  <c r="AN137" i="2"/>
  <c r="AN123" i="2"/>
  <c r="AN87" i="2"/>
  <c r="AN194" i="2"/>
  <c r="AN135" i="2"/>
  <c r="AN62" i="2"/>
  <c r="AN147" i="2"/>
  <c r="AN169" i="2"/>
  <c r="AN30" i="2"/>
  <c r="AN90" i="2"/>
  <c r="AN18" i="2"/>
  <c r="AN22" i="2"/>
  <c r="AN26" i="2"/>
  <c r="AN15" i="2"/>
  <c r="AN12" i="2"/>
  <c r="AN104" i="2"/>
  <c r="AN195" i="2"/>
  <c r="AN16" i="2"/>
  <c r="AN164" i="2"/>
  <c r="AN148" i="2"/>
  <c r="AN83" i="2"/>
  <c r="AN121" i="2"/>
  <c r="AN36" i="2"/>
  <c r="AN154" i="2"/>
  <c r="AN38" i="2"/>
  <c r="AN59" i="2"/>
  <c r="AN42" i="2"/>
  <c r="AN94" i="2"/>
  <c r="AN29" i="2"/>
  <c r="AN158" i="2"/>
  <c r="AN182" i="2"/>
  <c r="AN134" i="2"/>
  <c r="AN46" i="2"/>
  <c r="AN187" i="2"/>
  <c r="AN45" i="2"/>
  <c r="AN3" i="2"/>
  <c r="C7" i="4" s="1"/>
  <c r="E7" i="4" s="1"/>
  <c r="F7" i="4" s="1"/>
  <c r="G7" i="4" s="1"/>
  <c r="L7" i="4" s="1"/>
  <c r="AN173" i="2"/>
  <c r="AN41" i="2"/>
  <c r="AN127" i="2"/>
  <c r="AN13" i="2"/>
  <c r="AN116" i="2"/>
  <c r="AN20" i="2"/>
  <c r="AN130" i="2"/>
  <c r="AN102" i="2"/>
  <c r="AN54" i="2"/>
  <c r="AN85" i="2"/>
  <c r="AN133" i="2"/>
  <c r="AN99" i="2"/>
  <c r="AN190" i="2"/>
  <c r="AN177" i="2"/>
  <c r="AN6" i="2"/>
  <c r="AN35" i="2"/>
  <c r="AN82" i="2"/>
  <c r="AN129" i="2"/>
  <c r="AN193" i="2"/>
  <c r="AN56" i="2"/>
  <c r="AN141" i="2"/>
  <c r="AN9" i="2"/>
  <c r="AN21" i="2"/>
  <c r="AN49" i="2"/>
  <c r="AN132" i="2"/>
  <c r="AN105" i="2"/>
  <c r="AN14" i="2"/>
  <c r="AN113" i="2"/>
  <c r="AN115" i="2"/>
  <c r="AN160" i="2"/>
  <c r="AN172" i="2"/>
  <c r="AN23" i="2"/>
  <c r="AN73" i="2"/>
  <c r="AN77" i="2"/>
  <c r="AN138" i="2"/>
  <c r="AN100" i="2"/>
  <c r="AN131" i="2"/>
  <c r="AN143" i="2"/>
  <c r="AN101" i="2"/>
  <c r="AN51" i="2"/>
  <c r="AN96" i="2"/>
  <c r="AN79" i="2"/>
  <c r="AN199" i="2"/>
  <c r="AN197" i="2"/>
  <c r="AN180" i="2"/>
  <c r="AN200" i="2"/>
  <c r="AN170" i="2"/>
  <c r="AN139" i="2"/>
  <c r="AN98" i="2"/>
  <c r="AN8" i="2"/>
  <c r="AN122" i="2"/>
  <c r="AN32" i="2"/>
  <c r="AN78" i="2"/>
  <c r="AN7" i="2"/>
  <c r="AN196" i="2"/>
  <c r="AN93" i="2"/>
  <c r="AN183" i="2"/>
  <c r="AN67" i="2"/>
  <c r="AN155" i="2"/>
  <c r="AN186" i="2"/>
  <c r="AN179" i="2"/>
  <c r="AN60" i="2"/>
  <c r="AN69" i="2"/>
  <c r="AN33" i="2"/>
  <c r="AN76" i="2"/>
  <c r="AN114" i="2"/>
  <c r="AN149" i="2"/>
  <c r="AN201" i="2"/>
  <c r="AN75" i="2"/>
  <c r="AN58" i="2"/>
  <c r="AN140" i="2"/>
  <c r="AN17" i="2"/>
  <c r="AN176" i="2"/>
  <c r="AN68" i="2"/>
  <c r="AN188" i="2"/>
  <c r="AN106" i="2"/>
  <c r="AN198" i="2"/>
  <c r="AN136" i="2"/>
  <c r="AN71" i="2"/>
  <c r="AN156" i="2"/>
  <c r="AN118" i="2"/>
  <c r="AN72" i="2"/>
  <c r="AN117" i="2"/>
  <c r="AN110" i="2"/>
  <c r="AN53" i="2"/>
  <c r="AN150" i="2"/>
  <c r="AN64" i="2"/>
  <c r="AN31" i="2"/>
  <c r="AN65" i="2"/>
  <c r="AN48" i="2"/>
  <c r="AN81" i="2"/>
  <c r="AN27" i="2"/>
  <c r="AN34" i="2"/>
  <c r="AN92" i="2"/>
  <c r="AN126" i="2"/>
  <c r="AN152" i="2"/>
  <c r="AN10" i="2"/>
  <c r="AN168" i="2"/>
  <c r="AN165" i="2"/>
  <c r="AN142" i="2"/>
  <c r="AN191" i="2"/>
  <c r="AN167" i="2"/>
  <c r="AN163" i="2"/>
  <c r="AN103" i="2"/>
  <c r="AN166" i="2"/>
  <c r="AN97" i="2"/>
  <c r="AN157" i="2"/>
  <c r="AN202" i="2"/>
  <c r="AN184" i="2"/>
  <c r="AN24" i="2"/>
  <c r="AN4" i="2"/>
  <c r="AN95" i="2"/>
  <c r="AN174" i="2"/>
  <c r="AN66" i="2"/>
  <c r="AN107" i="2"/>
  <c r="AN128" i="2"/>
  <c r="AN70" i="2"/>
  <c r="AN151" i="2"/>
  <c r="AN43" i="2"/>
  <c r="AN57" i="2"/>
  <c r="AN145" i="2"/>
  <c r="AN37" i="2"/>
  <c r="AN84" i="2"/>
  <c r="AN109" i="2"/>
  <c r="AN61" i="2"/>
  <c r="AN74" i="2"/>
  <c r="AN111" i="2"/>
  <c r="AN44" i="2"/>
  <c r="AN80" i="2"/>
  <c r="AN11" i="2"/>
  <c r="AN192" i="2"/>
  <c r="AN52" i="2"/>
  <c r="AN112" i="2"/>
  <c r="AN144" i="2"/>
  <c r="AN39" i="2"/>
  <c r="AN153" i="2"/>
  <c r="AN50" i="2"/>
  <c r="AN55" i="2"/>
  <c r="AN124" i="2"/>
  <c r="AN28" i="2"/>
  <c r="AN146" i="2"/>
  <c r="AN175" i="2"/>
  <c r="AN19" i="2"/>
  <c r="AN108" i="2"/>
  <c r="AN189" i="2"/>
  <c r="AN63" i="2"/>
  <c r="AN86" i="2"/>
  <c r="AN119" i="2"/>
  <c r="AN161" i="2"/>
  <c r="AN125" i="2"/>
  <c r="AN40" i="2"/>
  <c r="AN89" i="2"/>
  <c r="AN171" i="2"/>
  <c r="AN185" i="2"/>
  <c r="AN25" i="2"/>
  <c r="AN5" i="2"/>
  <c r="AN88" i="2"/>
  <c r="AN159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05" i="2"/>
  <c r="BI14" i="2"/>
  <c r="BI80" i="2"/>
  <c r="BI82" i="2"/>
  <c r="BI81" i="2"/>
  <c r="BI139" i="2"/>
  <c r="BI38" i="2"/>
  <c r="BI22" i="2"/>
  <c r="BI46" i="2"/>
  <c r="BI177" i="2"/>
  <c r="BI55" i="2"/>
  <c r="BI109" i="2"/>
  <c r="BI110" i="2"/>
  <c r="BI203" i="2"/>
  <c r="BI127" i="2"/>
  <c r="BI39" i="2"/>
  <c r="BI195" i="2"/>
  <c r="BI27" i="2"/>
  <c r="BI194" i="2"/>
  <c r="BI53" i="2"/>
  <c r="BI181" i="2"/>
  <c r="BI11" i="2"/>
  <c r="BI67" i="2"/>
  <c r="BI84" i="2"/>
  <c r="BI144" i="2"/>
  <c r="BI86" i="2"/>
  <c r="BI133" i="2"/>
  <c r="BI196" i="2"/>
  <c r="BI156" i="2"/>
  <c r="BI68" i="2"/>
  <c r="BI28" i="2"/>
  <c r="BI42" i="2"/>
  <c r="BI60" i="2"/>
  <c r="BI132" i="2"/>
  <c r="BI193" i="2"/>
  <c r="BI154" i="2"/>
  <c r="BI202" i="2"/>
  <c r="BI114" i="2"/>
  <c r="BI165" i="2"/>
  <c r="BI146" i="2"/>
  <c r="BI137" i="2"/>
  <c r="BI157" i="2"/>
  <c r="BI198" i="2"/>
  <c r="BI158" i="2"/>
  <c r="BI93" i="2"/>
  <c r="BI197" i="2"/>
  <c r="BI37" i="2"/>
  <c r="BI21" i="2"/>
  <c r="BI90" i="2"/>
  <c r="BI107" i="2"/>
  <c r="BI71" i="2"/>
  <c r="BI45" i="2"/>
  <c r="BI122" i="2"/>
  <c r="BI43" i="2"/>
  <c r="BI23" i="2"/>
  <c r="BI104" i="2"/>
  <c r="BI145" i="2"/>
  <c r="BI128" i="2"/>
  <c r="BI167" i="2"/>
  <c r="BI63" i="2"/>
  <c r="BI69" i="2"/>
  <c r="BI134" i="2"/>
  <c r="BI199" i="2"/>
  <c r="BI32" i="2"/>
  <c r="BI16" i="2"/>
  <c r="BI66" i="2"/>
  <c r="BI48" i="2"/>
  <c r="BI65" i="2"/>
  <c r="BI111" i="2"/>
  <c r="BI24" i="2"/>
  <c r="BI188" i="2"/>
  <c r="BI172" i="2"/>
  <c r="BI168" i="2"/>
  <c r="BI17" i="2"/>
  <c r="BI183" i="2"/>
  <c r="BI190" i="2"/>
  <c r="BI118" i="2"/>
  <c r="BI116" i="2"/>
  <c r="BI89" i="2"/>
  <c r="BI35" i="2"/>
  <c r="BI87" i="2"/>
  <c r="BI117" i="2"/>
  <c r="BI25" i="2"/>
  <c r="BI123" i="2"/>
  <c r="BI173" i="2"/>
  <c r="BI166" i="2"/>
  <c r="BI150" i="2"/>
  <c r="BI182" i="2"/>
  <c r="BI102" i="2"/>
  <c r="BI148" i="2"/>
  <c r="BI180" i="2"/>
  <c r="BI164" i="2"/>
  <c r="BI78" i="2"/>
  <c r="BI147" i="2"/>
  <c r="BI61" i="2"/>
  <c r="BI163" i="2"/>
  <c r="BI79" i="2"/>
  <c r="BI141" i="2"/>
  <c r="BI56" i="2"/>
  <c r="BI129" i="2"/>
  <c r="BI62" i="2"/>
  <c r="BI30" i="2"/>
  <c r="BI99" i="2"/>
  <c r="BI64" i="2"/>
  <c r="BI91" i="2"/>
  <c r="BI149" i="2"/>
  <c r="BI20" i="2"/>
  <c r="BI175" i="2"/>
  <c r="BI142" i="2"/>
  <c r="BI26" i="2"/>
  <c r="BI49" i="2"/>
  <c r="BI125" i="2"/>
  <c r="BI29" i="2"/>
  <c r="BI88" i="2"/>
  <c r="BI98" i="2"/>
  <c r="BI34" i="2"/>
  <c r="BI33" i="2"/>
  <c r="BI120" i="2"/>
  <c r="BI135" i="2"/>
  <c r="BI106" i="2"/>
  <c r="BI170" i="2"/>
  <c r="BI201" i="2"/>
  <c r="BI73" i="2"/>
  <c r="BI191" i="2"/>
  <c r="BI184" i="2"/>
  <c r="BI59" i="2"/>
  <c r="BI19" i="2"/>
  <c r="BI4" i="2"/>
  <c r="BI15" i="2"/>
  <c r="BI140" i="2"/>
  <c r="BI192" i="2"/>
  <c r="BI115" i="2"/>
  <c r="BI9" i="2"/>
  <c r="BI3" i="2"/>
  <c r="C8" i="4" s="1"/>
  <c r="E8" i="4" s="1"/>
  <c r="F8" i="4" s="1"/>
  <c r="G8" i="4" s="1"/>
  <c r="L8" i="4" s="1"/>
  <c r="BI171" i="2"/>
  <c r="BI200" i="2"/>
  <c r="BI162" i="2"/>
  <c r="BI31" i="2"/>
  <c r="BI112" i="2"/>
  <c r="BI185" i="2"/>
  <c r="BI101" i="2"/>
  <c r="BI94" i="2"/>
  <c r="BI97" i="2"/>
  <c r="BI12" i="2"/>
  <c r="BI52" i="2"/>
  <c r="BI54" i="2"/>
  <c r="BI131" i="2"/>
  <c r="BI119" i="2"/>
  <c r="BI151" i="2"/>
  <c r="BI85" i="2"/>
  <c r="BI124" i="2"/>
  <c r="BI10" i="2"/>
  <c r="BI174" i="2"/>
  <c r="BI5" i="2"/>
  <c r="BI152" i="2"/>
  <c r="BI178" i="2"/>
  <c r="BI138" i="2"/>
  <c r="BI40" i="2"/>
  <c r="BI77" i="2"/>
  <c r="BI13" i="2"/>
  <c r="BI58" i="2"/>
  <c r="BI100" i="2"/>
  <c r="BI126" i="2"/>
  <c r="BI176" i="2"/>
  <c r="BI159" i="2"/>
  <c r="BI8" i="2"/>
  <c r="BI44" i="2"/>
  <c r="BI95" i="2"/>
  <c r="BI187" i="2"/>
  <c r="BI36" i="2"/>
  <c r="BI186" i="2"/>
  <c r="BI70" i="2"/>
  <c r="BI169" i="2"/>
  <c r="BI76" i="2"/>
  <c r="BI121" i="2"/>
  <c r="BI72" i="2"/>
  <c r="BI92" i="2"/>
  <c r="BI51" i="2"/>
  <c r="BI7" i="2"/>
  <c r="BI6" i="2"/>
  <c r="BI57" i="2"/>
  <c r="BI18" i="2"/>
  <c r="BI143" i="2"/>
  <c r="BI75" i="2"/>
  <c r="BI103" i="2"/>
  <c r="BI108" i="2"/>
  <c r="BI83" i="2"/>
  <c r="BI189" i="2"/>
  <c r="BI161" i="2"/>
  <c r="BI160" i="2"/>
  <c r="BI155" i="2"/>
  <c r="BI74" i="2"/>
  <c r="BI136" i="2"/>
  <c r="BI153" i="2"/>
  <c r="BI179" i="2"/>
  <c r="BI113" i="2"/>
  <c r="BI130" i="2"/>
  <c r="BI50" i="2"/>
  <c r="BI96" i="2"/>
  <c r="BI4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<sst xmlns="http://schemas.openxmlformats.org/spreadsheetml/2006/main" count="1184" uniqueCount="326">
  <si>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</si>
  <si>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</si>
  <si>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</si>
  <si>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</si>
  <si>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</si>
  <si>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</si>
  <si>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</si>
  <si>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</si>
  <si>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</si>
  <si>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</si>
  <si>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</si>
  <si>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</si>
  <si>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</si>
  <si>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</si>
  <si>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</si>
  <si>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</si>
  <si>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</si>
  <si>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</si>
  <si>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</si>
  <si>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</si>
  <si>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</si>
  <si>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</si>
  <si>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</si>
  <si>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</si>
  <si>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</si>
  <si>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</si>
  <si>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</si>
  <si>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</si>
  <si>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</si>
  <si>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</si>
  <si>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</si>
  <si>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</si>
  <si>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</si>
  <si>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</si>
  <si>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</si>
  <si>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</si>
  <si>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</si>
  <si>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</si>
  <si>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</si>
  <si>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</si>
  <si>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</si>
  <si>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</si>
  <si>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</si>
  <si>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</si>
  <si>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</si>
  <si>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</si>
  <si>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</si>
  <si>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</si>
  <si>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</si>
  <si>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</si>
  <si>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</si>
  <si>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</si>
  <si>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</si>
  <si>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</si>
  <si>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</si>
  <si>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</si>
  <si>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</si>
  <si>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</si>
  <si>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</si>
  <si>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</si>
  <si>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</si>
  <si>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</si>
  <si>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</si>
  <si>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</si>
  <si>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</si>
  <si>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</si>
  <si>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</si>
  <si>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</si>
  <si>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</si>
  <si>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</si>
  <si>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</si>
  <si>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</si>
  <si>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</si>
  <si>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</si>
  <si>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</si>
  <si>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</si>
  <si>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</si>
  <si>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</si>
  <si>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</si>
  <si>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</si>
  <si>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</si>
  <si>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</si>
  <si>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</si>
  <si>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</si>
  <si>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</si>
  <si>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</si>
  <si>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</si>
  <si>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</si>
  <si>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</si>
  <si>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</si>
  <si>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</si>
  <si>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</si>
  <si>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</si>
  <si>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</si>
  <si>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</si>
  <si>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</si>
  <si>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</si>
  <si>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</si>
  <si>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</si>
  <si>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</si>
  <si>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</si>
  <si>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</si>
  <si>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</si>
  <si>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</si>
  <si>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</si>
  <si>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</si>
  <si>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</si>
  <si>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</si>
  <si>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</si>
  <si>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</si>
  <si>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</si>
  <si>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</si>
  <si>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</si>
  <si>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</si>
  <si>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</si>
  <si>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</si>
  <si>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</si>
  <si>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</si>
  <si>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</si>
  <si>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</si>
  <si>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</si>
  <si>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</si>
  <si>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</si>
  <si>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</si>
  <si>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</si>
  <si>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</si>
  <si>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</si>
  <si>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</si>
  <si>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</si>
  <si>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</si>
  <si>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</si>
  <si>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</si>
  <si>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</si>
  <si>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</si>
  <si>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</si>
  <si>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</si>
  <si>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</si>
  <si>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</si>
  <si>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</si>
  <si>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</si>
  <si>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</si>
  <si>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</si>
  <si>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</si>
  <si>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</si>
  <si>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</si>
  <si>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</si>
  <si>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</si>
  <si>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</si>
  <si>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</si>
  <si>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</si>
  <si>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</si>
  <si>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</si>
  <si>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</si>
  <si>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</si>
  <si>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</si>
  <si>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</si>
  <si>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</si>
  <si>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</si>
  <si>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</si>
  <si>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</si>
  <si>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</si>
  <si>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</si>
  <si>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</si>
  <si>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</si>
  <si>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</si>
  <si>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</si>
  <si>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</si>
  <si>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</si>
  <si>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</si>
  <si>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</si>
  <si>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</si>
  <si>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</si>
  <si>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</si>
  <si>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</si>
  <si>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</si>
  <si>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</si>
  <si>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</si>
  <si>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</si>
  <si>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</si>
  <si>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</si>
  <si>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</si>
  <si>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</si>
  <si>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</si>
  <si>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</si>
  <si>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</si>
  <si>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</si>
  <si>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</si>
  <si>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</si>
  <si>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</si>
  <si>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</si>
  <si>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</si>
  <si>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</si>
  <si>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</si>
  <si>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</si>
  <si>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</si>
  <si>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</si>
  <si>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</si>
  <si>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</si>
  <si>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</si>
  <si>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</si>
  <si>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</si>
  <si>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</si>
  <si>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</si>
  <si>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</si>
  <si>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</si>
  <si>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</si>
  <si>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</si>
  <si>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</si>
  <si>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</si>
  <si>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</si>
  <si>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</si>
  <si>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</si>
  <si>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</si>
  <si>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</si>
  <si>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</si>
  <si>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</si>
  <si>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</si>
  <si>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</si>
  <si>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</si>
  <si>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</si>
  <si>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</si>
  <si>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</si>
  <si>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</si>
  <si>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</si>
  <si>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</si>
  <si>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</si>
  <si>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</si>
  <si>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</si>
  <si>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</si>
  <si>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</si>
  <si>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</si>
  <si>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</si>
  <si>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</si>
  <si>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</si>
  <si>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</si>
  <si>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</si>
  <si>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</si>
  <si>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</si>
  <si>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</si>
  <si>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</si>
  <si>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</si>
  <si>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</si>
  <si>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</si>
  <si>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</si>
  <si>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</si>
  <si>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</si>
  <si>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</si>
  <si>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</si>
  <si>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</si>
  <si>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</si>
  <si>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</si>
  <si>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</si>
  <si>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</si>
  <si>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</si>
  <si>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</si>
  <si>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</si>
  <si>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</si>
  <si>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</si>
  <si>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</si>
  <si>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</si>
  <si>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</si>
  <si>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</si>
  <si>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</si>
  <si>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</si>
  <si>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</si>
  <si>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</si>
  <si>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</si>
  <si>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</si>
  <si>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</si>
  <si>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</si>
  <si>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</si>
  <si>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</si>
  <si>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</si>
  <si>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</si>
  <si>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</si>
  <si>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</si>
  <si>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</si>
  <si>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</si>
  <si>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</si>
  <si>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</si>
  <si>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</si>
  <si>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</si>
  <si>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</si>
  <si>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</si>
  <si>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</si>
  <si>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</si>
  <si>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</si>
  <si>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</si>
  <si>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</si>
  <si>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</si>
  <si>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</si>
  <si>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</si>
  <si>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</si>
  <si>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</si>
  <si>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</si>
  <si>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</si>
  <si>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</si>
  <si>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</si>
  <si>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</si>
  <si>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</si>
  <si>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</si>
  <si>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</si>
  <si>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</si>
  <si>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</si>
  <si>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</si>
  <si>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</si>
  <si>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</si>
  <si>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</si>
  <si>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</si>
  <si>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</si>
  <si>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</si>
  <si>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</si>
  <si>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</si>
  <si>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</si>
  <si>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</si>
  <si>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</si>
  <si>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</si>
  <si>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</si>
  <si>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</si>
  <si>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</si>
  <si>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</si>
  <si>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</si>
  <si>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</si>
  <si>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</si>
  <si>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 sauvage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</si>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</sst>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0" fontId="9" fillId="21" borderId="31" xfId="0" applyFont="1" applyFill="1" applyBorder="1" applyAlignment="1" applyProtection="1">
      <alignment horizontal="center"/>
      <protection locked="0" hidden="1"/>
    </xf>
    <xf numFmtId="9" fontId="9" fillId="21" borderId="6" xfId="1" applyFont="1" applyFill="1" applyBorder="1" applyAlignment="1" applyProtection="1">
      <alignment horizontal="center"/>
      <protection locked="0" hidden="1"/>
    </xf>
    <xf numFmtId="9" fontId="9" fillId="21" borderId="31" xfId="1" applyFont="1" applyFill="1" applyBorder="1" applyAlignment="1" applyProtection="1">
      <alignment horizontal="center"/>
      <protection locked="0" hidden="1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6" fontId="0" fillId="0" borderId="51" xfId="0" applyNumberFormat="1" applyBorder="1" applyProtection="1"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7.0485463992750184</c:v>
                </c:pt>
                <c:pt idx="2">
                  <c:v>13.780712376247431</c:v>
                </c:pt>
                <c:pt idx="3">
                  <c:v>20.410703358119829</c:v>
                </c:pt>
                <c:pt idx="4">
                  <c:v>26.97771129566269</c:v>
                </c:pt>
                <c:pt idx="5">
                  <c:v>33.499499265762296</c:v>
                </c:pt>
                <c:pt idx="6">
                  <c:v>39.986200069103766</c:v>
                </c:pt>
                <c:pt idx="7">
                  <c:v>46.444345930498322</c:v>
                </c:pt>
                <c:pt idx="8">
                  <c:v>52.878486802419097</c:v>
                </c:pt>
                <c:pt idx="9">
                  <c:v>59.291966957813827</c:v>
                </c:pt>
                <c:pt idx="10">
                  <c:v>65.687343899595632</c:v>
                </c:pt>
                <c:pt idx="11">
                  <c:v>72.066634030923311</c:v>
                </c:pt>
                <c:pt idx="12">
                  <c:v>78.431466108153671</c:v>
                </c:pt>
                <c:pt idx="13">
                  <c:v>84.783181948490835</c:v>
                </c:pt>
                <c:pt idx="14">
                  <c:v>91.122905208976519</c:v>
                </c:pt>
                <c:pt idx="15">
                  <c:v>97.451589928259708</c:v>
                </c:pt>
                <c:pt idx="16">
                  <c:v>103.77005574325347</c:v>
                </c:pt>
                <c:pt idx="17">
                  <c:v>110.07901404550317</c:v>
                </c:pt>
                <c:pt idx="18">
                  <c:v>116.37908780554575</c:v>
                </c:pt>
                <c:pt idx="19">
                  <c:v>122.67082686555635</c:v>
                </c:pt>
                <c:pt idx="20">
                  <c:v>128.95471992064515</c:v>
                </c:pt>
                <c:pt idx="21">
                  <c:v>135.23120403579739</c:v>
                </c:pt>
                <c:pt idx="22">
                  <c:v>141.5006722987012</c:v>
                </c:pt>
                <c:pt idx="23">
                  <c:v>147.7634800418204</c:v>
                </c:pt>
                <c:pt idx="24">
                  <c:v>154.01994995183347</c:v>
                </c:pt>
                <c:pt idx="25">
                  <c:v>160.27037630350398</c:v>
                </c:pt>
                <c:pt idx="26">
                  <c:v>166.51502849706316</c:v>
                </c:pt>
                <c:pt idx="27">
                  <c:v>172.75415403607246</c:v>
                </c:pt>
                <c:pt idx="28">
                  <c:v>178.98798105171954</c:v>
                </c:pt>
                <c:pt idx="29">
                  <c:v>185.21672045636669</c:v>
                </c:pt>
                <c:pt idx="30">
                  <c:v>191.44056779171277</c:v>
                </c:pt>
                <c:pt idx="31">
                  <c:v>197.65970482361195</c:v>
                </c:pt>
                <c:pt idx="32">
                  <c:v>203.87430092532784</c:v>
                </c:pt>
                <c:pt idx="33">
                  <c:v>210.08451428302382</c:v>
                </c:pt>
                <c:pt idx="34">
                  <c:v>216.29049295102826</c:v>
                </c:pt>
                <c:pt idx="35">
                  <c:v>222.49237577946178</c:v>
                </c:pt>
                <c:pt idx="36">
                  <c:v>228.69029323287054</c:v>
                </c:pt>
                <c:pt idx="37">
                  <c:v>234.88436811534302</c:v>
                </c:pt>
                <c:pt idx="38">
                  <c:v>241.07471621503069</c:v>
                </c:pt>
                <c:pt idx="39">
                  <c:v>247.26144687891733</c:v>
                </c:pt>
                <c:pt idx="40">
                  <c:v>253.44466352697739</c:v>
                </c:pt>
                <c:pt idx="41">
                  <c:v>259.62446411347213</c:v>
                </c:pt>
                <c:pt idx="42">
                  <c:v>265.80094154197337</c:v>
                </c:pt>
                <c:pt idx="43">
                  <c:v>271.9741840397491</c:v>
                </c:pt>
                <c:pt idx="44">
                  <c:v>278.14427549633916</c:v>
                </c:pt>
                <c:pt idx="45">
                  <c:v>284.31129577048597</c:v>
                </c:pt>
                <c:pt idx="46">
                  <c:v>254.44424843793846</c:v>
                </c:pt>
                <c:pt idx="47">
                  <c:v>273.15019373627206</c:v>
                </c:pt>
                <c:pt idx="48">
                  <c:v>291.82734917408254</c:v>
                </c:pt>
                <c:pt idx="49">
                  <c:v>310.47781610568069</c:v>
                </c:pt>
                <c:pt idx="50">
                  <c:v>329.10342280563549</c:v>
                </c:pt>
                <c:pt idx="51">
                  <c:v>347.70577372743418</c:v>
                </c:pt>
                <c:pt idx="52">
                  <c:v>366.28628766255997</c:v>
                </c:pt>
                <c:pt idx="53">
                  <c:v>384.84622774857968</c:v>
                </c:pt>
                <c:pt idx="54">
                  <c:v>314.35006201176537</c:v>
                </c:pt>
                <c:pt idx="55">
                  <c:v>330.79548404889391</c:v>
                </c:pt>
                <c:pt idx="56">
                  <c:v>347.2228777949494</c:v>
                </c:pt>
                <c:pt idx="57">
                  <c:v>363.63321608721026</c:v>
                </c:pt>
                <c:pt idx="58">
                  <c:v>380.02737680126438</c:v>
                </c:pt>
                <c:pt idx="59">
                  <c:v>396.40615590256039</c:v>
                </c:pt>
                <c:pt idx="60">
                  <c:v>412.77027822799613</c:v>
                </c:pt>
                <c:pt idx="61">
                  <c:v>429.12040646848055</c:v>
                </c:pt>
                <c:pt idx="62">
                  <c:v>354.223437181012</c:v>
                </c:pt>
                <c:pt idx="63">
                  <c:v>369.9034369081246</c:v>
                </c:pt>
                <c:pt idx="64">
                  <c:v>385.56894185036396</c:v>
                </c:pt>
                <c:pt idx="65">
                  <c:v>401.22062373138323</c:v>
                </c:pt>
                <c:pt idx="66">
                  <c:v>416.8590975997692</c:v>
                </c:pt>
                <c:pt idx="67">
                  <c:v>432.48492860189475</c:v>
                </c:pt>
                <c:pt idx="68">
                  <c:v>448.09863772493946</c:v>
                </c:pt>
                <c:pt idx="69">
                  <c:v>463.70070669781398</c:v>
                </c:pt>
                <c:pt idx="70">
                  <c:v>395.92463969891566</c:v>
                </c:pt>
                <c:pt idx="71">
                  <c:v>410.8458259932824</c:v>
                </c:pt>
                <c:pt idx="72">
                  <c:v>425.75531709821058</c:v>
                </c:pt>
                <c:pt idx="73">
                  <c:v>440.65358016358783</c:v>
                </c:pt>
                <c:pt idx="74">
                  <c:v>455.54104818091383</c:v>
                </c:pt>
                <c:pt idx="75">
                  <c:v>470.41812353894551</c:v>
                </c:pt>
                <c:pt idx="76">
                  <c:v>485.28518110618751</c:v>
                </c:pt>
                <c:pt idx="77">
                  <c:v>500.14257091604276</c:v>
                </c:pt>
                <c:pt idx="78">
                  <c:v>429.36074822924479</c:v>
                </c:pt>
                <c:pt idx="79">
                  <c:v>443.05550394993128</c:v>
                </c:pt>
                <c:pt idx="80">
                  <c:v>456.74119241197923</c:v>
                </c:pt>
                <c:pt idx="81">
                  <c:v>470.41812353894551</c:v>
                </c:pt>
                <c:pt idx="82">
                  <c:v>484.08658776608195</c:v>
                </c:pt>
                <c:pt idx="83">
                  <c:v>497.74685779296487</c:v>
                </c:pt>
                <c:pt idx="84">
                  <c:v>511.39919013374521</c:v>
                </c:pt>
                <c:pt idx="85">
                  <c:v>525.04382649327351</c:v>
                </c:pt>
                <c:pt idx="86">
                  <c:v>460.10123848060107</c:v>
                </c:pt>
                <c:pt idx="87">
                  <c:v>473.7760638212348</c:v>
                </c:pt>
                <c:pt idx="88">
                  <c:v>487.44249082116932</c:v>
                </c:pt>
                <c:pt idx="89">
                  <c:v>501.10078806812868</c:v>
                </c:pt>
                <c:pt idx="90">
                  <c:v>514.75120831755794</c:v>
                </c:pt>
                <c:pt idx="91">
                  <c:v>528.39398982975831</c:v>
                </c:pt>
                <c:pt idx="92">
                  <c:v>542.0293575617776</c:v>
                </c:pt>
                <c:pt idx="93">
                  <c:v>555.65752423315951</c:v>
                </c:pt>
                <c:pt idx="94">
                  <c:v>491.99614708203103</c:v>
                </c:pt>
                <c:pt idx="95">
                  <c:v>504.93326966944136</c:v>
                </c:pt>
                <c:pt idx="96">
                  <c:v>517.86338399569286</c:v>
                </c:pt>
                <c:pt idx="97">
                  <c:v>530.78668966466364</c:v>
                </c:pt>
                <c:pt idx="98">
                  <c:v>543.70337577012333</c:v>
                </c:pt>
                <c:pt idx="99">
                  <c:v>556.61362169091842</c:v>
                </c:pt>
                <c:pt idx="100">
                  <c:v>569.51759780856662</c:v>
                </c:pt>
                <c:pt idx="101">
                  <c:v>582.4154661564512</c:v>
                </c:pt>
                <c:pt idx="102">
                  <c:v>530.57401444342975</c:v>
                </c:pt>
                <c:pt idx="103">
                  <c:v>543.75651743119226</c:v>
                </c:pt>
                <c:pt idx="104">
                  <c:v>556.93231319607992</c:v>
                </c:pt>
                <c:pt idx="105">
                  <c:v>570.10158272590422</c:v>
                </c:pt>
                <c:pt idx="106">
                  <c:v>583.26449796783004</c:v>
                </c:pt>
                <c:pt idx="107">
                  <c:v>596.42122247807106</c:v>
                </c:pt>
                <c:pt idx="108">
                  <c:v>609.57191201129922</c:v>
                </c:pt>
                <c:pt idx="109">
                  <c:v>622.71671505656798</c:v>
                </c:pt>
                <c:pt idx="110">
                  <c:v>635.85577332565379</c:v>
                </c:pt>
                <c:pt idx="111">
                  <c:v>574.00865181610482</c:v>
                </c:pt>
                <c:pt idx="112">
                  <c:v>586.61792214643776</c:v>
                </c:pt>
                <c:pt idx="113">
                  <c:v>599.22154722155835</c:v>
                </c:pt>
                <c:pt idx="114">
                  <c:v>611.81966247182106</c:v>
                </c:pt>
                <c:pt idx="115">
                  <c:v>624.41239729750282</c:v>
                </c:pt>
                <c:pt idx="116">
                  <c:v>636.99987545603494</c:v>
                </c:pt>
                <c:pt idx="117">
                  <c:v>649.58221541705143</c:v>
                </c:pt>
                <c:pt idx="118">
                  <c:v>662.15953068851115</c:v>
                </c:pt>
                <c:pt idx="119">
                  <c:v>674.73193011676619</c:v>
                </c:pt>
                <c:pt idx="120">
                  <c:v>687.29951816311404</c:v>
                </c:pt>
                <c:pt idx="121">
                  <c:v>617.73509426414705</c:v>
                </c:pt>
                <c:pt idx="122">
                  <c:v>630.13462269202205</c:v>
                </c:pt>
                <c:pt idx="123">
                  <c:v>642.52910539795573</c:v>
                </c:pt>
                <c:pt idx="124">
                  <c:v>654.91865339125877</c:v>
                </c:pt>
                <c:pt idx="125">
                  <c:v>667.30337314053338</c:v>
                </c:pt>
                <c:pt idx="126">
                  <c:v>679.68336684199551</c:v>
                </c:pt>
                <c:pt idx="127">
                  <c:v>692.05873266723893</c:v>
                </c:pt>
                <c:pt idx="128">
                  <c:v>704.42956499236834</c:v>
                </c:pt>
                <c:pt idx="129">
                  <c:v>716.79595461020938</c:v>
                </c:pt>
                <c:pt idx="130">
                  <c:v>729.15798892712144</c:v>
                </c:pt>
                <c:pt idx="131">
                  <c:v>654.34693517859796</c:v>
                </c:pt>
                <c:pt idx="132">
                  <c:v>667.11287504220161</c:v>
                </c:pt>
                <c:pt idx="133">
                  <c:v>679.87379189018372</c:v>
                </c:pt>
                <c:pt idx="134">
                  <c:v>692.62979323978072</c:v>
                </c:pt>
                <c:pt idx="135">
                  <c:v>705.38098232722371</c:v>
                </c:pt>
                <c:pt idx="136">
                  <c:v>718.12745835411454</c:v>
                </c:pt>
                <c:pt idx="137">
                  <c:v>730.86931671541049</c:v>
                </c:pt>
                <c:pt idx="138">
                  <c:v>743.6066492106952</c:v>
                </c:pt>
                <c:pt idx="139">
                  <c:v>756.33954424023148</c:v>
                </c:pt>
                <c:pt idx="140">
                  <c:v>769.06808698713451</c:v>
                </c:pt>
                <c:pt idx="141">
                  <c:v>696.2462865381591</c:v>
                </c:pt>
                <c:pt idx="142">
                  <c:v>708.99612917853165</c:v>
                </c:pt>
                <c:pt idx="143">
                  <c:v>721.74128618785778</c:v>
                </c:pt>
                <c:pt idx="144">
                  <c:v>734.48185192073799</c:v>
                </c:pt>
                <c:pt idx="145">
                  <c:v>747.21791719348073</c:v>
                </c:pt>
                <c:pt idx="146">
                  <c:v>759.94956947609035</c:v>
                </c:pt>
                <c:pt idx="147">
                  <c:v>772.67689307072885</c:v>
                </c:pt>
                <c:pt idx="148">
                  <c:v>785.3999692778176</c:v>
                </c:pt>
                <c:pt idx="149">
                  <c:v>798.11887655082489</c:v>
                </c:pt>
                <c:pt idx="150">
                  <c:v>810.83369064068154</c:v>
                </c:pt>
                <c:pt idx="151">
                  <c:v>734.48185192073788</c:v>
                </c:pt>
                <c:pt idx="152">
                  <c:v>747.40797408215906</c:v>
                </c:pt>
                <c:pt idx="153">
                  <c:v>760.32955185079152</c:v>
                </c:pt>
                <c:pt idx="154">
                  <c:v>773.24667328867952</c:v>
                </c:pt>
                <c:pt idx="155">
                  <c:v>786.15942327787809</c:v>
                </c:pt>
                <c:pt idx="156">
                  <c:v>799.06788368671334</c:v>
                </c:pt>
                <c:pt idx="157">
                  <c:v>811.97213352474898</c:v>
                </c:pt>
                <c:pt idx="158">
                  <c:v>824.87224908740075</c:v>
                </c:pt>
                <c:pt idx="159">
                  <c:v>837.76830409103889</c:v>
                </c:pt>
                <c:pt idx="160">
                  <c:v>850.66036979934904</c:v>
                </c:pt>
                <c:pt idx="161">
                  <c:v>766.97862137246386</c:v>
                </c:pt>
                <c:pt idx="162">
                  <c:v>780.0833743204613</c:v>
                </c:pt>
                <c:pt idx="163">
                  <c:v>793.18367129725732</c:v>
                </c:pt>
                <c:pt idx="164">
                  <c:v>806.27959621437003</c:v>
                </c:pt>
                <c:pt idx="165">
                  <c:v>819.37123003731574</c:v>
                </c:pt>
                <c:pt idx="166">
                  <c:v>832.4586509354308</c:v>
                </c:pt>
                <c:pt idx="167">
                  <c:v>845.5419344217886</c:v>
                </c:pt>
                <c:pt idx="168">
                  <c:v>858.62115348401676</c:v>
                </c:pt>
                <c:pt idx="169">
                  <c:v>871.6963787067333</c:v>
                </c:pt>
                <c:pt idx="170">
                  <c:v>884.76767838626654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7.8690990014065108</c:v>
                </c:pt>
                <c:pt idx="2">
                  <c:v>15.388305313633881</c:v>
                </c:pt>
                <c:pt idx="3">
                  <c:v>22.794513850770699</c:v>
                </c:pt>
                <c:pt idx="4">
                  <c:v>30.131067930173462</c:v>
                </c:pt>
                <c:pt idx="5">
                  <c:v>37.417612164156104</c:v>
                </c:pt>
                <c:pt idx="6">
                  <c:v>44.665352659767912</c:v>
                </c:pt>
                <c:pt idx="7">
                  <c:v>51.881513560933122</c:v>
                </c:pt>
                <c:pt idx="8">
                  <c:v>59.071126769104012</c:v>
                </c:pt>
                <c:pt idx="9">
                  <c:v>66.237890795858945</c:v>
                </c:pt>
                <c:pt idx="10">
                  <c:v>73.384634044944633</c:v>
                </c:pt>
                <c:pt idx="11">
                  <c:v>80.513586504925385</c:v>
                </c:pt>
                <c:pt idx="12">
                  <c:v>87.626549456479594</c:v>
                </c:pt>
                <c:pt idx="13">
                  <c:v>94.725006847401858</c:v>
                </c:pt>
                <c:pt idx="14">
                  <c:v>101.81020135693628</c:v>
                </c:pt>
                <c:pt idx="15">
                  <c:v>108.88318807928262</c:v>
                </c:pt>
                <c:pt idx="16">
                  <c:v>115.94487347054063</c:v>
                </c:pt>
                <c:pt idx="17">
                  <c:v>122.99604427566466</c:v>
                </c:pt>
                <c:pt idx="18">
                  <c:v>130.03738945269717</c:v>
                </c:pt>
                <c:pt idx="19">
                  <c:v>137.06951708527333</c:v>
                </c:pt>
                <c:pt idx="20">
                  <c:v>144.0929676330241</c:v>
                </c:pt>
                <c:pt idx="21">
                  <c:v>151.10822445658837</c:v>
                </c:pt>
                <c:pt idx="22">
                  <c:v>158.11572228105842</c:v>
                </c:pt>
                <c:pt idx="23">
                  <c:v>165.11585407711939</c:v>
                </c:pt>
                <c:pt idx="24">
                  <c:v>172.10897671170008</c:v>
                </c:pt>
                <c:pt idx="25">
                  <c:v>179.09541563031226</c:v>
                </c:pt>
                <c:pt idx="26">
                  <c:v>186.07546876912613</c:v>
                </c:pt>
                <c:pt idx="27">
                  <c:v>193.04940984826032</c:v>
                </c:pt>
                <c:pt idx="28">
                  <c:v>200.01749116346082</c:v>
                </c:pt>
                <c:pt idx="29">
                  <c:v>206.97994596776252</c:v>
                </c:pt>
                <c:pt idx="30">
                  <c:v>213.93699051541526</c:v>
                </c:pt>
                <c:pt idx="31">
                  <c:v>220.88882582563187</c:v>
                </c:pt>
                <c:pt idx="32">
                  <c:v>227.83563921236268</c:v>
                </c:pt>
                <c:pt idx="33">
                  <c:v>234.77760561747581</c:v>
                </c:pt>
                <c:pt idx="34">
                  <c:v>241.71488877780016</c:v>
                </c:pt>
                <c:pt idx="35">
                  <c:v>248.64764225101086</c:v>
                </c:pt>
                <c:pt idx="36">
                  <c:v>255.57601032097546</c:v>
                </c:pt>
                <c:pt idx="37">
                  <c:v>262.50012879967727</c:v>
                </c:pt>
                <c:pt idx="38">
                  <c:v>269.42012574000756</c:v>
                </c:pt>
                <c:pt idx="39">
                  <c:v>276.33612207141533</c:v>
                </c:pt>
                <c:pt idx="40">
                  <c:v>283.24823216852832</c:v>
                </c:pt>
                <c:pt idx="41">
                  <c:v>290.1565643613107</c:v>
                </c:pt>
                <c:pt idx="42">
                  <c:v>297.06122139404874</c:v>
                </c:pt>
                <c:pt idx="43">
                  <c:v>303.96230083939156</c:v>
                </c:pt>
                <c:pt idx="44">
                  <c:v>310.85989547279161</c:v>
                </c:pt>
                <c:pt idx="45">
                  <c:v>317.75409361194505</c:v>
                </c:pt>
                <c:pt idx="46">
                  <c:v>284.36565458156963</c:v>
                </c:pt>
                <c:pt idx="47">
                  <c:v>305.27696861116084</c:v>
                </c:pt>
                <c:pt idx="48">
                  <c:v>326.15644324422351</c:v>
                </c:pt>
                <c:pt idx="49">
                  <c:v>347.00640241883661</c:v>
                </c:pt>
                <c:pt idx="50">
                  <c:v>367.82886806764901</c:v>
                </c:pt>
                <c:pt idx="51">
                  <c:v>388.62561459421386</c:v>
                </c:pt>
                <c:pt idx="52">
                  <c:v>409.39821107402508</c:v>
                </c:pt>
                <c:pt idx="53">
                  <c:v>430.14805444118139</c:v>
                </c:pt>
                <c:pt idx="54">
                  <c:v>351.33534928144695</c:v>
                </c:pt>
                <c:pt idx="55">
                  <c:v>369.72051922288409</c:v>
                </c:pt>
                <c:pt idx="56">
                  <c:v>388.08575124528397</c:v>
                </c:pt>
                <c:pt idx="57">
                  <c:v>406.43212123270087</c:v>
                </c:pt>
                <c:pt idx="58">
                  <c:v>424.76060004878042</c:v>
                </c:pt>
                <c:pt idx="59">
                  <c:v>443.07206797078311</c:v>
                </c:pt>
                <c:pt idx="60">
                  <c:v>461.36732661320042</c:v>
                </c:pt>
                <c:pt idx="61">
                  <c:v>479.64710886178597</c:v>
                </c:pt>
                <c:pt idx="62">
                  <c:v>395.91218652535935</c:v>
                </c:pt>
                <c:pt idx="63">
                  <c:v>413.44213184416009</c:v>
                </c:pt>
                <c:pt idx="64">
                  <c:v>430.95604703308896</c:v>
                </c:pt>
                <c:pt idx="65">
                  <c:v>448.45467496742805</c:v>
                </c:pt>
                <c:pt idx="66">
                  <c:v>465.93869584414534</c:v>
                </c:pt>
                <c:pt idx="67">
                  <c:v>483.40873467215488</c:v>
                </c:pt>
                <c:pt idx="68">
                  <c:v>500.86536762366126</c:v>
                </c:pt>
                <c:pt idx="69">
                  <c:v>518.3091274542079</c:v>
                </c:pt>
                <c:pt idx="70">
                  <c:v>442.53373049703424</c:v>
                </c:pt>
                <c:pt idx="71">
                  <c:v>459.2157601089134</c:v>
                </c:pt>
                <c:pt idx="72">
                  <c:v>475.8848557305875</c:v>
                </c:pt>
                <c:pt idx="73">
                  <c:v>492.54153399430999</c:v>
                </c:pt>
                <c:pt idx="74">
                  <c:v>509.18627375575397</c:v>
                </c:pt>
                <c:pt idx="75">
                  <c:v>525.81952002628668</c:v>
                </c:pt>
                <c:pt idx="76">
                  <c:v>542.44168738196902</c:v>
                </c:pt>
                <c:pt idx="77">
                  <c:v>559.05316293312785</c:v>
                </c:pt>
                <c:pt idx="78">
                  <c:v>479.91581715710885</c:v>
                </c:pt>
                <c:pt idx="79">
                  <c:v>495.22696489477647</c:v>
                </c:pt>
                <c:pt idx="80">
                  <c:v>510.52808493387346</c:v>
                </c:pt>
                <c:pt idx="81">
                  <c:v>525.81952002628668</c:v>
                </c:pt>
                <c:pt idx="82">
                  <c:v>541.10159137131961</c:v>
                </c:pt>
                <c:pt idx="83">
                  <c:v>556.37460055396764</c:v>
                </c:pt>
                <c:pt idx="84">
                  <c:v>571.63883125937559</c:v>
                </c:pt>
                <c:pt idx="85">
                  <c:v>586.89455079472918</c:v>
                </c:pt>
                <c:pt idx="86">
                  <c:v>514.28476055694671</c:v>
                </c:pt>
                <c:pt idx="87">
                  <c:v>529.57386680980221</c:v>
                </c:pt>
                <c:pt idx="88">
                  <c:v>544.85368513646279</c:v>
                </c:pt>
                <c:pt idx="89">
                  <c:v>560.12451257452756</c:v>
                </c:pt>
                <c:pt idx="90">
                  <c:v>575.38662865229844</c:v>
                </c:pt>
                <c:pt idx="91">
                  <c:v>590.64029686755191</c:v>
                </c:pt>
                <c:pt idx="92">
                  <c:v>605.88576600567637</c:v>
                </c:pt>
                <c:pt idx="93">
                  <c:v>621.12327131831159</c:v>
                </c:pt>
                <c:pt idx="94">
                  <c:v>549.9449457875694</c:v>
                </c:pt>
                <c:pt idx="95">
                  <c:v>564.40948313977788</c:v>
                </c:pt>
                <c:pt idx="96">
                  <c:v>578.86626988806017</c:v>
                </c:pt>
                <c:pt idx="97">
                  <c:v>593.3155267791268</c:v>
                </c:pt>
                <c:pt idx="98">
                  <c:v>607.75746293630834</c:v>
                </c:pt>
                <c:pt idx="99">
                  <c:v>622.19227673896933</c:v>
                </c:pt>
                <c:pt idx="100">
                  <c:v>636.62015661611201</c:v>
                </c:pt>
                <c:pt idx="101">
                  <c:v>651.04128176433699</c:v>
                </c:pt>
                <c:pt idx="102">
                  <c:v>593.07773874870452</c:v>
                </c:pt>
                <c:pt idx="103">
                  <c:v>607.81687992444938</c:v>
                </c:pt>
                <c:pt idx="104">
                  <c:v>622.54860342171821</c:v>
                </c:pt>
                <c:pt idx="105">
                  <c:v>637.27310939926872</c:v>
                </c:pt>
                <c:pt idx="106">
                  <c:v>651.9905880175902</c:v>
                </c:pt>
                <c:pt idx="107">
                  <c:v>666.70122015741754</c:v>
                </c:pt>
                <c:pt idx="108">
                  <c:v>681.40517807157437</c:v>
                </c:pt>
                <c:pt idx="109">
                  <c:v>696.10262597766268</c:v>
                </c:pt>
                <c:pt idx="110">
                  <c:v>710.79372059813147</c:v>
                </c:pt>
                <c:pt idx="111">
                  <c:v>641.6416022186321</c:v>
                </c:pt>
                <c:pt idx="112">
                  <c:v>655.74006960423185</c:v>
                </c:pt>
                <c:pt idx="113">
                  <c:v>669.83229376683767</c:v>
                </c:pt>
                <c:pt idx="114">
                  <c:v>683.91842448212356</c:v>
                </c:pt>
                <c:pt idx="115">
                  <c:v>697.99860485695581</c:v>
                </c:pt>
                <c:pt idx="116">
                  <c:v>712.07297175764268</c:v>
                </c:pt>
                <c:pt idx="117">
                  <c:v>726.14165620259109</c:v>
                </c:pt>
                <c:pt idx="118">
                  <c:v>740.20478372297214</c:v>
                </c:pt>
                <c:pt idx="119">
                  <c:v>754.26247469457451</c:v>
                </c:pt>
                <c:pt idx="120">
                  <c:v>768.31484464364996</c:v>
                </c:pt>
                <c:pt idx="121">
                  <c:v>690.53257510598257</c:v>
                </c:pt>
                <c:pt idx="122">
                  <c:v>704.39675702945135</c:v>
                </c:pt>
                <c:pt idx="123">
                  <c:v>718.25535876813512</c:v>
                </c:pt>
                <c:pt idx="124">
                  <c:v>732.10850308988972</c:v>
                </c:pt>
                <c:pt idx="125">
                  <c:v>745.95630774089386</c:v>
                </c:pt>
                <c:pt idx="126">
                  <c:v>759.79888574239055</c:v>
                </c:pt>
                <c:pt idx="127">
                  <c:v>773.63634566469761</c:v>
                </c:pt>
                <c:pt idx="128">
                  <c:v>787.46879188061075</c:v>
                </c:pt>
                <c:pt idx="129">
                  <c:v>801.29632480009104</c:v>
                </c:pt>
                <c:pt idx="130">
                  <c:v>815.11904108792476</c:v>
                </c:pt>
                <c:pt idx="131">
                  <c:v>731.46924561972185</c:v>
                </c:pt>
                <c:pt idx="132">
                  <c:v>745.74330446280794</c:v>
                </c:pt>
                <c:pt idx="133">
                  <c:v>760.01180823257209</c:v>
                </c:pt>
                <c:pt idx="134">
                  <c:v>774.27487583490165</c:v>
                </c:pt>
                <c:pt idx="135">
                  <c:v>788.53262144121834</c:v>
                </c:pt>
                <c:pt idx="136">
                  <c:v>802.78515476095015</c:v>
                </c:pt>
                <c:pt idx="137">
                  <c:v>817.03258129366611</c:v>
                </c:pt>
                <c:pt idx="138">
                  <c:v>831.27500256272481</c:v>
                </c:pt>
                <c:pt idx="139">
                  <c:v>845.51251633209506</c:v>
                </c:pt>
                <c:pt idx="140">
                  <c:v>859.74521680782527</c:v>
                </c:pt>
                <c:pt idx="141">
                  <c:v>778.31865289407745</c:v>
                </c:pt>
                <c:pt idx="142">
                  <c:v>792.57490943231915</c:v>
                </c:pt>
                <c:pt idx="143">
                  <c:v>806.8259840189238</c:v>
                </c:pt>
                <c:pt idx="144">
                  <c:v>821.07198100290452</c:v>
                </c:pt>
                <c:pt idx="145">
                  <c:v>835.31300082019288</c:v>
                </c:pt>
                <c:pt idx="146">
                  <c:v>849.54914020596209</c:v>
                </c:pt>
                <c:pt idx="147">
                  <c:v>863.78049239199311</c:v>
                </c:pt>
                <c:pt idx="148">
                  <c:v>878.00714729037009</c:v>
                </c:pt>
                <c:pt idx="149">
                  <c:v>892.22919166466261</c:v>
                </c:pt>
                <c:pt idx="150">
                  <c:v>906.44670928964024</c:v>
                </c:pt>
                <c:pt idx="151">
                  <c:v>821.07198100290452</c:v>
                </c:pt>
                <c:pt idx="152">
                  <c:v>835.52551615395203</c:v>
                </c:pt>
                <c:pt idx="153">
                  <c:v>849.974025552135</c:v>
                </c:pt>
                <c:pt idx="154">
                  <c:v>864.41760658737928</c:v>
                </c:pt>
                <c:pt idx="155">
                  <c:v>878.85635313278192</c:v>
                </c:pt>
                <c:pt idx="156">
                  <c:v>893.29035572848659</c:v>
                </c:pt>
                <c:pt idx="157">
                  <c:v>907.7197017530633</c:v>
                </c:pt>
                <c:pt idx="158">
                  <c:v>922.14447558343954</c:v>
                </c:pt>
                <c:pt idx="159">
                  <c:v>936.56475874431624</c:v>
                </c:pt>
                <c:pt idx="160">
                  <c:v>950.98063004791004</c:v>
                </c:pt>
                <c:pt idx="161">
                  <c:v>857.40883118609145</c:v>
                </c:pt>
                <c:pt idx="162">
                  <c:v>872.06224527082531</c:v>
                </c:pt>
                <c:pt idx="163">
                  <c:v>886.71073139024702</c:v>
                </c:pt>
                <c:pt idx="164">
                  <c:v>901.35438234411458</c:v>
                </c:pt>
                <c:pt idx="165">
                  <c:v>915.99328767413317</c:v>
                </c:pt>
                <c:pt idx="166">
                  <c:v>930.62753382964331</c:v>
                </c:pt>
                <c:pt idx="167">
                  <c:v>945.25720432236358</c:v>
                </c:pt>
                <c:pt idx="168">
                  <c:v>959.88237987105902</c:v>
                </c:pt>
                <c:pt idx="169">
                  <c:v>974.50313853695036</c:v>
                </c:pt>
                <c:pt idx="170">
                  <c:v>989.1195558505832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2.2619770806491455</c:v>
                </c:pt>
                <c:pt idx="2">
                  <c:v>4.4122524559448406</c:v>
                </c:pt>
                <c:pt idx="3">
                  <c:v>6.526453787486223</c:v>
                </c:pt>
                <c:pt idx="4">
                  <c:v>8.6184182391070383</c:v>
                </c:pt>
                <c:pt idx="5">
                  <c:v>10.694417267068966</c:v>
                </c:pt>
                <c:pt idx="6">
                  <c:v>12.758028371864279</c:v>
                </c:pt>
                <c:pt idx="7">
                  <c:v>14.811557829734276</c:v>
                </c:pt>
                <c:pt idx="8">
                  <c:v>16.856612053132746</c:v>
                </c:pt>
                <c:pt idx="9">
                  <c:v>18.894371775648441</c:v>
                </c:pt>
                <c:pt idx="10">
                  <c:v>20.925739952763735</c:v>
                </c:pt>
                <c:pt idx="11">
                  <c:v>22.951428498540448</c:v>
                </c:pt>
                <c:pt idx="12">
                  <c:v>24.972012463929389</c:v>
                </c:pt>
                <c:pt idx="13">
                  <c:v>26.987965592750982</c:v>
                </c:pt>
                <c:pt idx="14">
                  <c:v>28.999684604899844</c:v>
                </c:pt>
                <c:pt idx="15">
                  <c:v>31.007506334568465</c:v>
                </c:pt>
                <c:pt idx="16">
                  <c:v>33.011720163888306</c:v>
                </c:pt>
                <c:pt idx="17">
                  <c:v>35.012577257733</c:v>
                </c:pt>
                <c:pt idx="18">
                  <c:v>37.01029756293385</c:v>
                </c:pt>
                <c:pt idx="19">
                  <c:v>39.005075207522474</c:v>
                </c:pt>
                <c:pt idx="20">
                  <c:v>40.997082730864044</c:v>
                </c:pt>
                <c:pt idx="21">
                  <c:v>42.986474443721015</c:v>
                </c:pt>
                <c:pt idx="22">
                  <c:v>44.973389130171171</c:v>
                </c:pt>
                <c:pt idx="23">
                  <c:v>46.957952244380927</c:v>
                </c:pt>
                <c:pt idx="24">
                  <c:v>48.940277714551122</c:v>
                </c:pt>
                <c:pt idx="25">
                  <c:v>50.92046943773294</c:v>
                </c:pt>
                <c:pt idx="26">
                  <c:v>52.898622528741129</c:v>
                </c:pt>
                <c:pt idx="27">
                  <c:v>54.87482437152218</c:v>
                </c:pt>
                <c:pt idx="28">
                  <c:v>56.849155510385742</c:v>
                </c:pt>
                <c:pt idx="29">
                  <c:v>58.821690410339407</c:v>
                </c:pt>
                <c:pt idx="30">
                  <c:v>60.792498109603294</c:v>
                </c:pt>
                <c:pt idx="31">
                  <c:v>62.761642782678912</c:v>
                </c:pt>
                <c:pt idx="32">
                  <c:v>64.729184228722701</c:v>
                </c:pt>
                <c:pt idx="33">
                  <c:v>66.695178297158293</c:v>
                </c:pt>
                <c:pt idx="34">
                  <c:v>68.659677260249694</c:v>
                </c:pt>
                <c:pt idx="35">
                  <c:v>70.62273014061067</c:v>
                </c:pt>
                <c:pt idx="36">
                  <c:v>72.584383000232677</c:v>
                </c:pt>
                <c:pt idx="37">
                  <c:v>74.544679196495409</c:v>
                </c:pt>
                <c:pt idx="38">
                  <c:v>76.503659609722291</c:v>
                </c:pt>
                <c:pt idx="39">
                  <c:v>78.461362846109239</c:v>
                </c:pt>
                <c:pt idx="40">
                  <c:v>80.417825419254072</c:v>
                </c:pt>
                <c:pt idx="41">
                  <c:v>82.373081913022446</c:v>
                </c:pt>
                <c:pt idx="42">
                  <c:v>84.327165128076857</c:v>
                </c:pt>
                <c:pt idx="43">
                  <c:v>86.280106214057241</c:v>
                </c:pt>
                <c:pt idx="44">
                  <c:v>88.231934789119592</c:v>
                </c:pt>
                <c:pt idx="45">
                  <c:v>90.182679048300827</c:v>
                </c:pt>
                <c:pt idx="46">
                  <c:v>95.811581297769067</c:v>
                </c:pt>
                <c:pt idx="47">
                  <c:v>117.95525009860592</c:v>
                </c:pt>
                <c:pt idx="48">
                  <c:v>139.99713782083802</c:v>
                </c:pt>
                <c:pt idx="49">
                  <c:v>161.95557497220065</c:v>
                </c:pt>
                <c:pt idx="50">
                  <c:v>183.84348670773159</c:v>
                </c:pt>
                <c:pt idx="51">
                  <c:v>205.67045769582796</c:v>
                </c:pt>
                <c:pt idx="52">
                  <c:v>227.44386714164219</c:v>
                </c:pt>
                <c:pt idx="53">
                  <c:v>249.16956379358498</c:v>
                </c:pt>
                <c:pt idx="54">
                  <c:v>233.82145318185226</c:v>
                </c:pt>
                <c:pt idx="55">
                  <c:v>253.22014057344657</c:v>
                </c:pt>
                <c:pt idx="56">
                  <c:v>272.58517643109872</c:v>
                </c:pt>
                <c:pt idx="57">
                  <c:v>291.91928720317554</c:v>
                </c:pt>
                <c:pt idx="58">
                  <c:v>311.22480862932872</c:v>
                </c:pt>
                <c:pt idx="59">
                  <c:v>330.50376300580973</c:v>
                </c:pt>
                <c:pt idx="60">
                  <c:v>349.75791746176156</c:v>
                </c:pt>
                <c:pt idx="61">
                  <c:v>368.98882872292899</c:v>
                </c:pt>
                <c:pt idx="62">
                  <c:v>311.80067513300145</c:v>
                </c:pt>
                <c:pt idx="63">
                  <c:v>325.90215019108922</c:v>
                </c:pt>
                <c:pt idx="64">
                  <c:v>339.99015054252612</c:v>
                </c:pt>
                <c:pt idx="65">
                  <c:v>354.06531319878758</c:v>
                </c:pt>
                <c:pt idx="66">
                  <c:v>368.12822038732764</c:v>
                </c:pt>
                <c:pt idx="67">
                  <c:v>382.17940621997104</c:v>
                </c:pt>
                <c:pt idx="68">
                  <c:v>396.2193623292365</c:v>
                </c:pt>
                <c:pt idx="69">
                  <c:v>410.24854266397239</c:v>
                </c:pt>
                <c:pt idx="70">
                  <c:v>352.91678725781031</c:v>
                </c:pt>
                <c:pt idx="71">
                  <c:v>366.6937754952408</c:v>
                </c:pt>
                <c:pt idx="72">
                  <c:v>380.45946570848531</c:v>
                </c:pt>
                <c:pt idx="73">
                  <c:v>394.21432426135453</c:v>
                </c:pt>
                <c:pt idx="74">
                  <c:v>407.9587823175745</c:v>
                </c:pt>
                <c:pt idx="75">
                  <c:v>421.69323961894679</c:v>
                </c:pt>
                <c:pt idx="76">
                  <c:v>435.41806774560104</c:v>
                </c:pt>
                <c:pt idx="77">
                  <c:v>449.13361294375409</c:v>
                </c:pt>
                <c:pt idx="78">
                  <c:v>391.34960023994012</c:v>
                </c:pt>
                <c:pt idx="79">
                  <c:v>404.52362048449942</c:v>
                </c:pt>
                <c:pt idx="80">
                  <c:v>417.68836694178526</c:v>
                </c:pt>
                <c:pt idx="81">
                  <c:v>430.84417307897934</c:v>
                </c:pt>
                <c:pt idx="82">
                  <c:v>443.991350337764</c:v>
                </c:pt>
                <c:pt idx="83">
                  <c:v>457.13019021195947</c:v>
                </c:pt>
                <c:pt idx="84">
                  <c:v>470.26096607386484</c:v>
                </c:pt>
                <c:pt idx="85">
                  <c:v>483.38393478600682</c:v>
                </c:pt>
                <c:pt idx="86">
                  <c:v>427.6418265252899</c:v>
                </c:pt>
                <c:pt idx="87">
                  <c:v>440.44816126040661</c:v>
                </c:pt>
                <c:pt idx="88">
                  <c:v>453.24651523667308</c:v>
                </c:pt>
                <c:pt idx="89">
                  <c:v>466.03714554730567</c:v>
                </c:pt>
                <c:pt idx="90">
                  <c:v>478.82029402342147</c:v>
                </c:pt>
                <c:pt idx="91">
                  <c:v>491.59618853190563</c:v>
                </c:pt>
                <c:pt idx="92">
                  <c:v>504.36504413134918</c:v>
                </c:pt>
                <c:pt idx="93">
                  <c:v>517.12706410485578</c:v>
                </c:pt>
                <c:pt idx="94">
                  <c:v>529.88244088560566</c:v>
                </c:pt>
                <c:pt idx="95">
                  <c:v>542.63135688868067</c:v>
                </c:pt>
                <c:pt idx="96">
                  <c:v>463.75365992951407</c:v>
                </c:pt>
                <c:pt idx="97">
                  <c:v>476.08166614923988</c:v>
                </c:pt>
                <c:pt idx="98">
                  <c:v>488.40288299445137</c:v>
                </c:pt>
                <c:pt idx="99">
                  <c:v>500.71750586625217</c:v>
                </c:pt>
                <c:pt idx="100">
                  <c:v>513.02571977154435</c:v>
                </c:pt>
                <c:pt idx="101">
                  <c:v>525.32770011730281</c:v>
                </c:pt>
                <c:pt idx="102">
                  <c:v>537.62361342659187</c:v>
                </c:pt>
                <c:pt idx="103">
                  <c:v>549.91361798568266</c:v>
                </c:pt>
                <c:pt idx="104">
                  <c:v>562.19786443032717</c:v>
                </c:pt>
                <c:pt idx="105">
                  <c:v>574.47649627813632</c:v>
                </c:pt>
                <c:pt idx="106">
                  <c:v>513.93718925042367</c:v>
                </c:pt>
                <c:pt idx="107">
                  <c:v>526.23871458020392</c:v>
                </c:pt>
                <c:pt idx="108">
                  <c:v>538.53418487335273</c:v>
                </c:pt>
                <c:pt idx="109">
                  <c:v>550.8237578300317</c:v>
                </c:pt>
                <c:pt idx="110">
                  <c:v>563.10758354108668</c:v>
                </c:pt>
                <c:pt idx="111">
                  <c:v>575.38580501668559</c:v>
                </c:pt>
                <c:pt idx="112">
                  <c:v>587.65855866750098</c:v>
                </c:pt>
                <c:pt idx="113">
                  <c:v>599.92597474361526</c:v>
                </c:pt>
                <c:pt idx="114">
                  <c:v>612.18817773567798</c:v>
                </c:pt>
                <c:pt idx="115">
                  <c:v>624.44528674225796</c:v>
                </c:pt>
                <c:pt idx="116">
                  <c:v>552.8714572823809</c:v>
                </c:pt>
                <c:pt idx="117">
                  <c:v>565.3817469225454</c:v>
                </c:pt>
                <c:pt idx="118">
                  <c:v>577.88624952792748</c:v>
                </c:pt>
                <c:pt idx="119">
                  <c:v>590.38510793020896</c:v>
                </c:pt>
                <c:pt idx="120">
                  <c:v>602.87845842215063</c:v>
                </c:pt>
                <c:pt idx="121">
                  <c:v>615.36643118909171</c:v>
                </c:pt>
                <c:pt idx="122">
                  <c:v>627.84915070361444</c:v>
                </c:pt>
                <c:pt idx="123">
                  <c:v>640.32673608720324</c:v>
                </c:pt>
                <c:pt idx="124">
                  <c:v>652.79930144226353</c:v>
                </c:pt>
                <c:pt idx="125">
                  <c:v>665.266956157457</c:v>
                </c:pt>
                <c:pt idx="126">
                  <c:v>591.52109266667173</c:v>
                </c:pt>
                <c:pt idx="127">
                  <c:v>604.01394898353067</c:v>
                </c:pt>
                <c:pt idx="128">
                  <c:v>616.50143912148235</c:v>
                </c:pt>
                <c:pt idx="129">
                  <c:v>628.98368705216888</c:v>
                </c:pt>
                <c:pt idx="130">
                  <c:v>641.46081142749654</c:v>
                </c:pt>
                <c:pt idx="131">
                  <c:v>653.93292590911062</c:v>
                </c:pt>
                <c:pt idx="132">
                  <c:v>666.40013947144041</c:v>
                </c:pt>
                <c:pt idx="133">
                  <c:v>678.86255668089984</c:v>
                </c:pt>
                <c:pt idx="134">
                  <c:v>691.32027795352985</c:v>
                </c:pt>
                <c:pt idx="135">
                  <c:v>703.77339979311682</c:v>
                </c:pt>
                <c:pt idx="136">
                  <c:v>628.30297032942417</c:v>
                </c:pt>
                <c:pt idx="137">
                  <c:v>641.23399967418345</c:v>
                </c:pt>
                <c:pt idx="138">
                  <c:v>654.1596459398603</c:v>
                </c:pt>
                <c:pt idx="139">
                  <c:v>667.08003042941345</c:v>
                </c:pt>
                <c:pt idx="140">
                  <c:v>679.99526936610368</c:v>
                </c:pt>
                <c:pt idx="141">
                  <c:v>692.90547420066275</c:v>
                </c:pt>
                <c:pt idx="142">
                  <c:v>705.81075189439161</c:v>
                </c:pt>
                <c:pt idx="143">
                  <c:v>718.71120518049202</c:v>
                </c:pt>
                <c:pt idx="144">
                  <c:v>731.60693280567068</c:v>
                </c:pt>
                <c:pt idx="145">
                  <c:v>744.49802975383579</c:v>
                </c:pt>
                <c:pt idx="146">
                  <c:v>668.8930033500468</c:v>
                </c:pt>
                <c:pt idx="147">
                  <c:v>681.58100207055281</c:v>
                </c:pt>
                <c:pt idx="148">
                  <c:v>694.26415469398955</c:v>
                </c:pt>
                <c:pt idx="149">
                  <c:v>706.94256217986629</c:v>
                </c:pt>
                <c:pt idx="150">
                  <c:v>719.61632157321731</c:v>
                </c:pt>
                <c:pt idx="151">
                  <c:v>732.28552622408267</c:v>
                </c:pt>
                <c:pt idx="152">
                  <c:v>744.95026599101595</c:v>
                </c:pt>
                <c:pt idx="153">
                  <c:v>757.61062743004914</c:v>
                </c:pt>
                <c:pt idx="154">
                  <c:v>770.26669397037404</c:v>
                </c:pt>
                <c:pt idx="155">
                  <c:v>782.91854607788719</c:v>
                </c:pt>
                <c:pt idx="156">
                  <c:v>705.5843853851062</c:v>
                </c:pt>
                <c:pt idx="157">
                  <c:v>718.71120518049258</c:v>
                </c:pt>
                <c:pt idx="158">
                  <c:v>731.83313203630939</c:v>
                </c:pt>
                <c:pt idx="159">
                  <c:v>744.95026599101641</c:v>
                </c:pt>
                <c:pt idx="160">
                  <c:v>758.06270327519985</c:v>
                </c:pt>
                <c:pt idx="161">
                  <c:v>771.17053652124116</c:v>
                </c:pt>
                <c:pt idx="162">
                  <c:v>784.2738549579999</c:v>
                </c:pt>
                <c:pt idx="163">
                  <c:v>797.37274459182117</c:v>
                </c:pt>
                <c:pt idx="164">
                  <c:v>810.46728837503849</c:v>
                </c:pt>
                <c:pt idx="165">
                  <c:v>823.55756636303283</c:v>
                </c:pt>
                <c:pt idx="166">
                  <c:v>749.02014129648876</c:v>
                </c:pt>
                <c:pt idx="167">
                  <c:v>762.58316126167313</c:v>
                </c:pt>
                <c:pt idx="168">
                  <c:v>776.14128750193959</c:v>
                </c:pt>
                <c:pt idx="169">
                  <c:v>789.69461748631181</c:v>
                </c:pt>
                <c:pt idx="170">
                  <c:v>803.24324506794301</c:v>
                </c:pt>
                <c:pt idx="171">
                  <c:v>816.78726067824493</c:v>
                </c:pt>
                <c:pt idx="172">
                  <c:v>830.32675150748094</c:v>
                </c:pt>
                <c:pt idx="173">
                  <c:v>843.86180167297891</c:v>
                </c:pt>
                <c:pt idx="174">
                  <c:v>857.39249237600131</c:v>
                </c:pt>
                <c:pt idx="175">
                  <c:v>870.91890204820822</c:v>
                </c:pt>
                <c:pt idx="176">
                  <c:v>884.44110648855587</c:v>
                </c:pt>
                <c:pt idx="177">
                  <c:v>897.95917899139761</c:v>
                </c:pt>
                <c:pt idx="178">
                  <c:v>911.4731904664776</c:v>
                </c:pt>
                <c:pt idx="179">
                  <c:v>924.98320955144516</c:v>
                </c:pt>
                <c:pt idx="180">
                  <c:v>938.48930271746076</c:v>
                </c:pt>
                <c:pt idx="181">
                  <c:v>6.1963820762326169E-12</c:v>
                </c:pt>
                <c:pt idx="182">
                  <c:v>6.1963820762326169E-12</c:v>
                </c:pt>
                <c:pt idx="183">
                  <c:v>6.1963820762326169E-12</c:v>
                </c:pt>
                <c:pt idx="184">
                  <c:v>6.1963820762326169E-12</c:v>
                </c:pt>
                <c:pt idx="185">
                  <c:v>6.1963820762326169E-12</c:v>
                </c:pt>
                <c:pt idx="186">
                  <c:v>6.1963820762326169E-12</c:v>
                </c:pt>
                <c:pt idx="187">
                  <c:v>6.1963820762326169E-12</c:v>
                </c:pt>
                <c:pt idx="188">
                  <c:v>6.1963820762326169E-12</c:v>
                </c:pt>
                <c:pt idx="189">
                  <c:v>6.1963820762326169E-12</c:v>
                </c:pt>
                <c:pt idx="190">
                  <c:v>6.1963820762326169E-12</c:v>
                </c:pt>
                <c:pt idx="191">
                  <c:v>6.1963820762326169E-12</c:v>
                </c:pt>
                <c:pt idx="192">
                  <c:v>6.1963820762326169E-12</c:v>
                </c:pt>
                <c:pt idx="193">
                  <c:v>6.1963820762326169E-12</c:v>
                </c:pt>
                <c:pt idx="194">
                  <c:v>6.1963820762326169E-12</c:v>
                </c:pt>
                <c:pt idx="195">
                  <c:v>6.1963820762326169E-12</c:v>
                </c:pt>
                <c:pt idx="196">
                  <c:v>6.1963820762326169E-12</c:v>
                </c:pt>
                <c:pt idx="197">
                  <c:v>6.1963820762326169E-12</c:v>
                </c:pt>
                <c:pt idx="198">
                  <c:v>6.1963820762326169E-12</c:v>
                </c:pt>
                <c:pt idx="199">
                  <c:v>6.1963820762326169E-12</c:v>
                </c:pt>
                <c:pt idx="200">
                  <c:v>6.1963820762326169E-12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1.4350481463620817</c:v>
                </c:pt>
                <c:pt idx="2">
                  <c:v>2.7965458189914703</c:v>
                </c:pt>
                <c:pt idx="3">
                  <c:v>4.1342903806080233</c:v>
                </c:pt>
                <c:pt idx="4">
                  <c:v>5.457392971922336</c:v>
                </c:pt>
                <c:pt idx="5">
                  <c:v>6.7699830605873972</c:v>
                </c:pt>
                <c:pt idx="6">
                  <c:v>8.0744162673625546</c:v>
                </c:pt>
                <c:pt idx="7">
                  <c:v>9.3722111698699617</c:v>
                </c:pt>
                <c:pt idx="8">
                  <c:v>10.664425517376857</c:v>
                </c:pt>
                <c:pt idx="9">
                  <c:v>11.951836769050303</c:v>
                </c:pt>
                <c:pt idx="10">
                  <c:v>13.235039479855054</c:v>
                </c:pt>
                <c:pt idx="11">
                  <c:v>14.514502412701548</c:v>
                </c:pt>
                <c:pt idx="12">
                  <c:v>15.790604212389518</c:v>
                </c:pt>
                <c:pt idx="13">
                  <c:v>17.063656817598066</c:v>
                </c:pt>
                <c:pt idx="14">
                  <c:v>18.333921450267297</c:v>
                </c:pt>
                <c:pt idx="15">
                  <c:v>19.601619900336331</c:v>
                </c:pt>
                <c:pt idx="16">
                  <c:v>20.86694271272825</c:v>
                </c:pt>
                <c:pt idx="17">
                  <c:v>22.130055268046576</c:v>
                </c:pt>
                <c:pt idx="18">
                  <c:v>23.391102391238991</c:v>
                </c:pt>
                <c:pt idx="19">
                  <c:v>24.650211906752304</c:v>
                </c:pt>
                <c:pt idx="20">
                  <c:v>25.907497423881932</c:v>
                </c:pt>
                <c:pt idx="21">
                  <c:v>27.163060549220607</c:v>
                </c:pt>
                <c:pt idx="22">
                  <c:v>28.416992665747966</c:v>
                </c:pt>
                <c:pt idx="23">
                  <c:v>29.669376379305561</c:v>
                </c:pt>
                <c:pt idx="24">
                  <c:v>30.92028670641275</c:v>
                </c:pt>
                <c:pt idx="25">
                  <c:v>32.169792058534782</c:v>
                </c:pt>
                <c:pt idx="26">
                  <c:v>33.41795506443512</c:v>
                </c:pt>
                <c:pt idx="27">
                  <c:v>34.664833262453428</c:v>
                </c:pt>
                <c:pt idx="28">
                  <c:v>35.91047968734069</c:v>
                </c:pt>
                <c:pt idx="29">
                  <c:v>37.154943370905045</c:v>
                </c:pt>
                <c:pt idx="30">
                  <c:v>38.398269771662818</c:v>
                </c:pt>
                <c:pt idx="31">
                  <c:v>39.640501145593667</c:v>
                </c:pt>
                <c:pt idx="32">
                  <c:v>40.881676867712223</c:v>
                </c:pt>
                <c:pt idx="33">
                  <c:v>42.121833712314384</c:v>
                </c:pt>
                <c:pt idx="34">
                  <c:v>43.361006098299754</c:v>
                </c:pt>
                <c:pt idx="35">
                  <c:v>44.599226304821599</c:v>
                </c:pt>
                <c:pt idx="36">
                  <c:v>45.836524661598531</c:v>
                </c:pt>
                <c:pt idx="37">
                  <c:v>47.072929717485778</c:v>
                </c:pt>
                <c:pt idx="38">
                  <c:v>48.308468390310118</c:v>
                </c:pt>
                <c:pt idx="39">
                  <c:v>49.543166100489167</c:v>
                </c:pt>
                <c:pt idx="40">
                  <c:v>50.777046890560221</c:v>
                </c:pt>
                <c:pt idx="41">
                  <c:v>52.010133532420063</c:v>
                </c:pt>
                <c:pt idx="42">
                  <c:v>53.242447623807543</c:v>
                </c:pt>
                <c:pt idx="43">
                  <c:v>54.474009675338571</c:v>
                </c:pt>
                <c:pt idx="44">
                  <c:v>55.70483918921682</c:v>
                </c:pt>
                <c:pt idx="45">
                  <c:v>56.934954730586931</c:v>
                </c:pt>
                <c:pt idx="46">
                  <c:v>60.484308858353465</c:v>
                </c:pt>
                <c:pt idx="47">
                  <c:v>74.445083994261822</c:v>
                </c:pt>
                <c:pt idx="48">
                  <c:v>88.338840936269605</c:v>
                </c:pt>
                <c:pt idx="49">
                  <c:v>102.17764948692297</c:v>
                </c:pt>
                <c:pt idx="50">
                  <c:v>115.97002027077406</c:v>
                </c:pt>
                <c:pt idx="51">
                  <c:v>129.72226435441726</c:v>
                </c:pt>
                <c:pt idx="52">
                  <c:v>143.43924060758064</c:v>
                </c:pt>
                <c:pt idx="53">
                  <c:v>157.1248001640943</c:v>
                </c:pt>
                <c:pt idx="54">
                  <c:v>147.45677603777042</c:v>
                </c:pt>
                <c:pt idx="55">
                  <c:v>159.67622034813456</c:v>
                </c:pt>
                <c:pt idx="56">
                  <c:v>171.87350665960824</c:v>
                </c:pt>
                <c:pt idx="57">
                  <c:v>184.05043021397728</c:v>
                </c:pt>
                <c:pt idx="58">
                  <c:v>196.20852898917454</c:v>
                </c:pt>
                <c:pt idx="59">
                  <c:v>208.3491345749627</c:v>
                </c:pt>
                <c:pt idx="60">
                  <c:v>220.47341054521198</c:v>
                </c:pt>
                <c:pt idx="61">
                  <c:v>232.58238193276006</c:v>
                </c:pt>
                <c:pt idx="62">
                  <c:v>196.57118226258595</c:v>
                </c:pt>
                <c:pt idx="63">
                  <c:v>205.45141084770069</c:v>
                </c:pt>
                <c:pt idx="64">
                  <c:v>214.32276695361338</c:v>
                </c:pt>
                <c:pt idx="65">
                  <c:v>223.18567002330073</c:v>
                </c:pt>
                <c:pt idx="66">
                  <c:v>232.04050342696212</c:v>
                </c:pt>
                <c:pt idx="67">
                  <c:v>240.8876188528518</c:v>
                </c:pt>
                <c:pt idx="68">
                  <c:v>249.72734001853993</c:v>
                </c:pt>
                <c:pt idx="69">
                  <c:v>258.55996582862014</c:v>
                </c:pt>
                <c:pt idx="70">
                  <c:v>222.46247518327698</c:v>
                </c:pt>
                <c:pt idx="71">
                  <c:v>231.13730827530739</c:v>
                </c:pt>
                <c:pt idx="72">
                  <c:v>239.8047021341722</c:v>
                </c:pt>
                <c:pt idx="73">
                  <c:v>248.46496383915087</c:v>
                </c:pt>
                <c:pt idx="74">
                  <c:v>257.11837729187431</c:v>
                </c:pt>
                <c:pt idx="75">
                  <c:v>265.76520570407035</c:v>
                </c:pt>
                <c:pt idx="76">
                  <c:v>274.40569374429145</c:v>
                </c:pt>
                <c:pt idx="77">
                  <c:v>283.04006939986527</c:v>
                </c:pt>
                <c:pt idx="78">
                  <c:v>246.66131650044915</c:v>
                </c:pt>
                <c:pt idx="79">
                  <c:v>254.95565122562834</c:v>
                </c:pt>
                <c:pt idx="80">
                  <c:v>263.24387958524136</c:v>
                </c:pt>
                <c:pt idx="81">
                  <c:v>271.5262211522043</c:v>
                </c:pt>
                <c:pt idx="82">
                  <c:v>279.80288099664762</c:v>
                </c:pt>
                <c:pt idx="83">
                  <c:v>288.07405105394508</c:v>
                </c:pt>
                <c:pt idx="84">
                  <c:v>296.33991132727562</c:v>
                </c:pt>
                <c:pt idx="85">
                  <c:v>304.60063094888801</c:v>
                </c:pt>
                <c:pt idx="86">
                  <c:v>269.51018190703451</c:v>
                </c:pt>
                <c:pt idx="87">
                  <c:v>277.57232962767188</c:v>
                </c:pt>
                <c:pt idx="88">
                  <c:v>285.62922238293231</c:v>
                </c:pt>
                <c:pt idx="89">
                  <c:v>293.68102945696211</c:v>
                </c:pt>
                <c:pt idx="90">
                  <c:v>301.72791008451253</c:v>
                </c:pt>
                <c:pt idx="91">
                  <c:v>309.77001430552485</c:v>
                </c:pt>
                <c:pt idx="92">
                  <c:v>317.80748372626402</c:v>
                </c:pt>
                <c:pt idx="93">
                  <c:v>325.84045219937366</c:v>
                </c:pt>
                <c:pt idx="94">
                  <c:v>333.8690464333182</c:v>
                </c:pt>
                <c:pt idx="95">
                  <c:v>341.89338654010197</c:v>
                </c:pt>
                <c:pt idx="96">
                  <c:v>292.24357254255887</c:v>
                </c:pt>
                <c:pt idx="97">
                  <c:v>300.00398559627831</c:v>
                </c:pt>
                <c:pt idx="98">
                  <c:v>307.75992815681872</c:v>
                </c:pt>
                <c:pt idx="99">
                  <c:v>315.51152888688671</c:v>
                </c:pt>
                <c:pt idx="100">
                  <c:v>323.25890960508133</c:v>
                </c:pt>
                <c:pt idx="101">
                  <c:v>331.00218580888833</c:v>
                </c:pt>
                <c:pt idx="102">
                  <c:v>338.74146714614369</c:v>
                </c:pt>
                <c:pt idx="103">
                  <c:v>346.47685784113128</c:v>
                </c:pt>
                <c:pt idx="104">
                  <c:v>354.20845708061682</c:v>
                </c:pt>
                <c:pt idx="105">
                  <c:v>361.93635936439574</c:v>
                </c:pt>
                <c:pt idx="106">
                  <c:v>323.83262499882517</c:v>
                </c:pt>
                <c:pt idx="107">
                  <c:v>331.57560159538224</c:v>
                </c:pt>
                <c:pt idx="108">
                  <c:v>339.31459122673323</c:v>
                </c:pt>
                <c:pt idx="109">
                  <c:v>347.04969773123543</c:v>
                </c:pt>
                <c:pt idx="110">
                  <c:v>354.78101993685891</c:v>
                </c:pt>
                <c:pt idx="111">
                  <c:v>362.50865200927132</c:v>
                </c:pt>
                <c:pt idx="112">
                  <c:v>370.23268376867242</c:v>
                </c:pt>
                <c:pt idx="113">
                  <c:v>377.95320097879625</c:v>
                </c:pt>
                <c:pt idx="114">
                  <c:v>385.67028561105212</c:v>
                </c:pt>
                <c:pt idx="115">
                  <c:v>393.38401608641084</c:v>
                </c:pt>
                <c:pt idx="116">
                  <c:v>348.33851163171676</c:v>
                </c:pt>
                <c:pt idx="117">
                  <c:v>356.21233858420231</c:v>
                </c:pt>
                <c:pt idx="118">
                  <c:v>364.08235503846481</c:v>
                </c:pt>
                <c:pt idx="119">
                  <c:v>371.94865504264641</c:v>
                </c:pt>
                <c:pt idx="120">
                  <c:v>379.8113283393082</c:v>
                </c:pt>
                <c:pt idx="121">
                  <c:v>387.67046064955343</c:v>
                </c:pt>
                <c:pt idx="122">
                  <c:v>395.52613393289465</c:v>
                </c:pt>
                <c:pt idx="123">
                  <c:v>403.3784266253918</c:v>
                </c:pt>
                <c:pt idx="124">
                  <c:v>411.22741385826998</c:v>
                </c:pt>
                <c:pt idx="125">
                  <c:v>419.07316765896917</c:v>
                </c:pt>
                <c:pt idx="126">
                  <c:v>372.66359207200998</c:v>
                </c:pt>
                <c:pt idx="127">
                  <c:v>380.52593997693936</c:v>
                </c:pt>
                <c:pt idx="128">
                  <c:v>388.38475449802712</c:v>
                </c:pt>
                <c:pt idx="129">
                  <c:v>396.24011726494035</c:v>
                </c:pt>
                <c:pt idx="130">
                  <c:v>404.09210640454285</c:v>
                </c:pt>
                <c:pt idx="131">
                  <c:v>411.94079675783928</c:v>
                </c:pt>
                <c:pt idx="132">
                  <c:v>419.78626007951658</c:v>
                </c:pt>
                <c:pt idx="133">
                  <c:v>427.62856522178475</c:v>
                </c:pt>
                <c:pt idx="134">
                  <c:v>435.46777830402289</c:v>
                </c:pt>
                <c:pt idx="135">
                  <c:v>443.30396286956875</c:v>
                </c:pt>
                <c:pt idx="136">
                  <c:v>395.8117306148672</c:v>
                </c:pt>
                <c:pt idx="137">
                  <c:v>403.9493726313213</c:v>
                </c:pt>
                <c:pt idx="138">
                  <c:v>412.08347013593999</c:v>
                </c:pt>
                <c:pt idx="139">
                  <c:v>420.21410300118418</c:v>
                </c:pt>
                <c:pt idx="140">
                  <c:v>428.34134775476531</c:v>
                </c:pt>
                <c:pt idx="141">
                  <c:v>436.46527778190256</c:v>
                </c:pt>
                <c:pt idx="142">
                  <c:v>444.58596351172969</c:v>
                </c:pt>
                <c:pt idx="143">
                  <c:v>452.70347258937028</c:v>
                </c:pt>
                <c:pt idx="144">
                  <c:v>460.81787003502296</c:v>
                </c:pt>
                <c:pt idx="145">
                  <c:v>468.92921839125489</c:v>
                </c:pt>
                <c:pt idx="146">
                  <c:v>421.35497160817971</c:v>
                </c:pt>
                <c:pt idx="147">
                  <c:v>429.33920046529806</c:v>
                </c:pt>
                <c:pt idx="148">
                  <c:v>437.32023838872334</c:v>
                </c:pt>
                <c:pt idx="149">
                  <c:v>445.29815185568333</c:v>
                </c:pt>
                <c:pt idx="150">
                  <c:v>453.27300476590335</c:v>
                </c:pt>
                <c:pt idx="151">
                  <c:v>461.2448585861228</c:v>
                </c:pt>
                <c:pt idx="152">
                  <c:v>469.21377248409749</c:v>
                </c:pt>
                <c:pt idx="153">
                  <c:v>477.17980345302288</c:v>
                </c:pt>
                <c:pt idx="154">
                  <c:v>485.14300642721292</c:v>
                </c:pt>
                <c:pt idx="155">
                  <c:v>493.10343438978794</c:v>
                </c:pt>
                <c:pt idx="156">
                  <c:v>444.44352291137483</c:v>
                </c:pt>
                <c:pt idx="157">
                  <c:v>452.70347258937062</c:v>
                </c:pt>
                <c:pt idx="158">
                  <c:v>460.96020049002522</c:v>
                </c:pt>
                <c:pt idx="159">
                  <c:v>469.21377248409772</c:v>
                </c:pt>
                <c:pt idx="160">
                  <c:v>477.46425193503586</c:v>
                </c:pt>
                <c:pt idx="161">
                  <c:v>485.71169983703408</c:v>
                </c:pt>
                <c:pt idx="162">
                  <c:v>493.95617494322323</c:v>
                </c:pt>
                <c:pt idx="163">
                  <c:v>502.19773388485527</c:v>
                </c:pt>
                <c:pt idx="164">
                  <c:v>510.43643128225517</c:v>
                </c:pt>
                <c:pt idx="165">
                  <c:v>518.67231984823661</c:v>
                </c:pt>
                <c:pt idx="166">
                  <c:v>471.77459416013608</c:v>
                </c:pt>
                <c:pt idx="167">
                  <c:v>480.30853891265821</c:v>
                </c:pt>
                <c:pt idx="168">
                  <c:v>488.83926137072336</c:v>
                </c:pt>
                <c:pt idx="169">
                  <c:v>497.3668257132336</c:v>
                </c:pt>
                <c:pt idx="170">
                  <c:v>505.89129373820629</c:v>
                </c:pt>
                <c:pt idx="171">
                  <c:v>514.41272499059744</c:v>
                </c:pt>
                <c:pt idx="172">
                  <c:v>522.93117688121538</c:v>
                </c:pt>
                <c:pt idx="173">
                  <c:v>531.44670479748049</c:v>
                </c:pt>
                <c:pt idx="174">
                  <c:v>539.95936220671717</c:v>
                </c:pt>
                <c:pt idx="175">
                  <c:v>548.46920075259322</c:v>
                </c:pt>
                <c:pt idx="176">
                  <c:v>556.97627034526113</c:v>
                </c:pt>
                <c:pt idx="177">
                  <c:v>565.48061924570675</c:v>
                </c:pt>
                <c:pt idx="178">
                  <c:v>573.98229414475895</c:v>
                </c:pt>
                <c:pt idx="179">
                  <c:v>582.48134023717694</c:v>
                </c:pt>
                <c:pt idx="180">
                  <c:v>590.97780129118564</c:v>
                </c:pt>
                <c:pt idx="181">
                  <c:v>4.0650021179971913E-12</c:v>
                </c:pt>
                <c:pt idx="182">
                  <c:v>4.0650021179971913E-12</c:v>
                </c:pt>
                <c:pt idx="183">
                  <c:v>4.0650021179971913E-12</c:v>
                </c:pt>
                <c:pt idx="184">
                  <c:v>4.0650021179971913E-12</c:v>
                </c:pt>
                <c:pt idx="185">
                  <c:v>4.0650021179971913E-12</c:v>
                </c:pt>
                <c:pt idx="186">
                  <c:v>4.0650021179971913E-12</c:v>
                </c:pt>
                <c:pt idx="187">
                  <c:v>4.0650021179971913E-12</c:v>
                </c:pt>
                <c:pt idx="188">
                  <c:v>4.0650021179971913E-12</c:v>
                </c:pt>
                <c:pt idx="189">
                  <c:v>4.0650021179971913E-12</c:v>
                </c:pt>
                <c:pt idx="190">
                  <c:v>4.0650021179971913E-12</c:v>
                </c:pt>
                <c:pt idx="191">
                  <c:v>4.0650021179971913E-12</c:v>
                </c:pt>
                <c:pt idx="192">
                  <c:v>4.0650021179971913E-12</c:v>
                </c:pt>
                <c:pt idx="193">
                  <c:v>4.0650021179971913E-12</c:v>
                </c:pt>
                <c:pt idx="194">
                  <c:v>4.0650021179971913E-12</c:v>
                </c:pt>
                <c:pt idx="195">
                  <c:v>4.0650021179971913E-12</c:v>
                </c:pt>
                <c:pt idx="196">
                  <c:v>4.0650021179971913E-12</c:v>
                </c:pt>
                <c:pt idx="197">
                  <c:v>4.0650021179971913E-12</c:v>
                </c:pt>
                <c:pt idx="198">
                  <c:v>4.0650021179971913E-12</c:v>
                </c:pt>
                <c:pt idx="199">
                  <c:v>4.0650021179971913E-12</c:v>
                </c:pt>
                <c:pt idx="200">
                  <c:v>4.0650021179971913E-12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2.0406131148073752</c:v>
                </c:pt>
                <c:pt idx="2">
                  <c:v>3.9795990100477798</c:v>
                </c:pt>
                <c:pt idx="3">
                  <c:v>5.8857644147353545</c:v>
                </c:pt>
                <c:pt idx="4">
                  <c:v>7.7716985053975867</c:v>
                </c:pt>
                <c:pt idx="5">
                  <c:v>9.6431071095372314</c:v>
                </c:pt>
                <c:pt idx="6">
                  <c:v>11.503245069386814</c:v>
                </c:pt>
                <c:pt idx="7">
                  <c:v>13.354210655883328</c:v>
                </c:pt>
                <c:pt idx="8">
                  <c:v>15.197465397574085</c:v>
                </c:pt>
                <c:pt idx="9">
                  <c:v>17.03408353653349</c:v>
                </c:pt>
                <c:pt idx="10">
                  <c:v>18.864886589808005</c:v>
                </c:pt>
                <c:pt idx="11">
                  <c:v>20.690522263235639</c:v>
                </c:pt>
                <c:pt idx="12">
                  <c:v>22.511513743360904</c:v>
                </c:pt>
                <c:pt idx="13">
                  <c:v>24.328292046586864</c:v>
                </c:pt>
                <c:pt idx="14">
                  <c:v>26.141218112253771</c:v>
                </c:pt>
                <c:pt idx="15">
                  <c:v>27.950598395149687</c:v>
                </c:pt>
                <c:pt idx="16">
                  <c:v>29.756696177749287</c:v>
                </c:pt>
                <c:pt idx="17">
                  <c:v>31.559739972121221</c:v>
                </c:pt>
                <c:pt idx="18">
                  <c:v>33.359929887877456</c:v>
                </c:pt>
                <c:pt idx="19">
                  <c:v>35.157442544453076</c:v>
                </c:pt>
                <c:pt idx="20">
                  <c:v>36.952434919719536</c:v>
                </c:pt>
                <c:pt idx="21">
                  <c:v>38.74504740700111</c:v>
                </c:pt>
                <c:pt idx="22">
                  <c:v>40.535406273304154</c:v>
                </c:pt>
                <c:pt idx="23">
                  <c:v>42.323625657961479</c:v>
                </c:pt>
                <c:pt idx="24">
                  <c:v>44.109809213878293</c:v>
                </c:pt>
                <c:pt idx="25">
                  <c:v>45.894051467529387</c:v>
                </c:pt>
                <c:pt idx="26">
                  <c:v>47.676438955231582</c:v>
                </c:pt>
                <c:pt idx="27">
                  <c:v>49.457051179687937</c:v>
                </c:pt>
                <c:pt idx="28">
                  <c:v>51.235961420838265</c:v>
                </c:pt>
                <c:pt idx="29">
                  <c:v>53.013237427618435</c:v>
                </c:pt>
                <c:pt idx="30">
                  <c:v>54.788942011624187</c:v>
                </c:pt>
                <c:pt idx="31">
                  <c:v>56.5631335593961</c:v>
                </c:pt>
                <c:pt idx="32">
                  <c:v>58.335866476746382</c:v>
                </c:pt>
                <c:pt idx="33">
                  <c:v>60.107191575984608</c:v>
                </c:pt>
                <c:pt idx="34">
                  <c:v>61.877156414888276</c:v>
                </c:pt>
                <c:pt idx="35">
                  <c:v>63.645805594673924</c:v>
                </c:pt>
                <c:pt idx="36">
                  <c:v>65.41318102295692</c:v>
                </c:pt>
                <c:pt idx="37">
                  <c:v>67.179322146672618</c:v>
                </c:pt>
                <c:pt idx="38">
                  <c:v>68.944266159108238</c:v>
                </c:pt>
                <c:pt idx="39">
                  <c:v>70.708048184529133</c:v>
                </c:pt>
                <c:pt idx="40">
                  <c:v>72.470701443336182</c:v>
                </c:pt>
                <c:pt idx="41">
                  <c:v>74.23225740024246</c:v>
                </c:pt>
                <c:pt idx="42">
                  <c:v>75.99274589758663</c:v>
                </c:pt>
                <c:pt idx="43">
                  <c:v>77.752195275592314</c:v>
                </c:pt>
                <c:pt idx="44">
                  <c:v>79.510632481125057</c:v>
                </c:pt>
                <c:pt idx="45">
                  <c:v>81.268083166283887</c:v>
                </c:pt>
                <c:pt idx="46">
                  <c:v>86.339181833524151</c:v>
                </c:pt>
                <c:pt idx="47">
                  <c:v>106.28782023872928</c:v>
                </c:pt>
                <c:pt idx="48">
                  <c:v>126.14385730011072</c:v>
                </c:pt>
                <c:pt idx="49">
                  <c:v>145.92397027902712</c:v>
                </c:pt>
                <c:pt idx="50">
                  <c:v>165.63991859817304</c:v>
                </c:pt>
                <c:pt idx="51">
                  <c:v>185.30042247535178</c:v>
                </c:pt>
                <c:pt idx="52">
                  <c:v>204.91219557800363</c:v>
                </c:pt>
                <c:pt idx="53">
                  <c:v>224.48055915021391</c:v>
                </c:pt>
                <c:pt idx="54">
                  <c:v>210.65653866236346</c:v>
                </c:pt>
                <c:pt idx="55">
                  <c:v>228.12887448197773</c:v>
                </c:pt>
                <c:pt idx="56">
                  <c:v>245.57059383232786</c:v>
                </c:pt>
                <c:pt idx="57">
                  <c:v>262.9841772607424</c:v>
                </c:pt>
                <c:pt idx="58">
                  <c:v>280.37174984423513</c:v>
                </c:pt>
                <c:pt idx="59">
                  <c:v>297.73515148618554</c:v>
                </c:pt>
                <c:pt idx="60">
                  <c:v>315.07598993663493</c:v>
                </c:pt>
                <c:pt idx="61">
                  <c:v>332.39568151871464</c:v>
                </c:pt>
                <c:pt idx="62">
                  <c:v>280.89040181804359</c:v>
                </c:pt>
                <c:pt idx="63">
                  <c:v>293.59077516521899</c:v>
                </c:pt>
                <c:pt idx="64">
                  <c:v>306.27888910268274</c:v>
                </c:pt>
                <c:pt idx="65">
                  <c:v>318.95532318922403</c:v>
                </c:pt>
                <c:pt idx="66">
                  <c:v>331.62060714063449</c:v>
                </c:pt>
                <c:pt idx="67">
                  <c:v>344.27522689667256</c:v>
                </c:pt>
                <c:pt idx="68">
                  <c:v>356.91962974904027</c:v>
                </c:pt>
                <c:pt idx="69">
                  <c:v>369.55422870449632</c:v>
                </c:pt>
                <c:pt idx="70">
                  <c:v>317.9209370595305</c:v>
                </c:pt>
                <c:pt idx="71">
                  <c:v>330.32872765301573</c:v>
                </c:pt>
                <c:pt idx="72">
                  <c:v>342.7262392021392</c:v>
                </c:pt>
                <c:pt idx="73">
                  <c:v>355.11389600890442</c:v>
                </c:pt>
                <c:pt idx="74">
                  <c:v>367.49209034996039</c:v>
                </c:pt>
                <c:pt idx="75">
                  <c:v>379.86118591400538</c:v>
                </c:pt>
                <c:pt idx="76">
                  <c:v>392.22152076799495</c:v>
                </c:pt>
                <c:pt idx="77">
                  <c:v>404.57340992986138</c:v>
                </c:pt>
                <c:pt idx="78">
                  <c:v>352.53392708221895</c:v>
                </c:pt>
                <c:pt idx="79">
                  <c:v>364.39840852244942</c:v>
                </c:pt>
                <c:pt idx="80">
                  <c:v>376.25445258732833</c:v>
                </c:pt>
                <c:pt idx="81">
                  <c:v>388.10236266830719</c:v>
                </c:pt>
                <c:pt idx="82">
                  <c:v>399.94242211783916</c:v>
                </c:pt>
                <c:pt idx="83">
                  <c:v>411.77489613963229</c:v>
                </c:pt>
                <c:pt idx="84">
                  <c:v>423.60003345027116</c:v>
                </c:pt>
                <c:pt idx="85">
                  <c:v>435.41806774560104</c:v>
                </c:pt>
                <c:pt idx="86">
                  <c:v>385.21838765576626</c:v>
                </c:pt>
                <c:pt idx="87">
                  <c:v>396.7515114422153</c:v>
                </c:pt>
                <c:pt idx="88">
                  <c:v>408.27737426224098</c:v>
                </c:pt>
                <c:pt idx="89">
                  <c:v>419.79621002157182</c:v>
                </c:pt>
                <c:pt idx="90">
                  <c:v>431.30823874034064</c:v>
                </c:pt>
                <c:pt idx="91">
                  <c:v>442.81366773389556</c:v>
                </c:pt>
                <c:pt idx="92">
                  <c:v>454.3126926644839</c:v>
                </c:pt>
                <c:pt idx="93">
                  <c:v>465.8054984809076</c:v>
                </c:pt>
                <c:pt idx="94">
                  <c:v>477.29226026061059</c:v>
                </c:pt>
                <c:pt idx="95">
                  <c:v>488.77314396648075</c:v>
                </c:pt>
                <c:pt idx="96">
                  <c:v>417.73978047174711</c:v>
                </c:pt>
                <c:pt idx="97">
                  <c:v>428.84193791273259</c:v>
                </c:pt>
                <c:pt idx="98">
                  <c:v>439.93791831951472</c:v>
                </c:pt>
                <c:pt idx="99">
                  <c:v>451.02789946978186</c:v>
                </c:pt>
                <c:pt idx="100">
                  <c:v>462.11204968448237</c:v>
                </c:pt>
                <c:pt idx="101">
                  <c:v>473.19052855046533</c:v>
                </c:pt>
                <c:pt idx="102">
                  <c:v>484.26348757191704</c:v>
                </c:pt>
                <c:pt idx="103">
                  <c:v>495.33107075911602</c:v>
                </c:pt>
                <c:pt idx="104">
                  <c:v>506.39341516182827</c:v>
                </c:pt>
                <c:pt idx="105">
                  <c:v>517.45065135367167</c:v>
                </c:pt>
                <c:pt idx="106">
                  <c:v>462.93287033290017</c:v>
                </c:pt>
                <c:pt idx="107">
                  <c:v>474.01093522123983</c:v>
                </c:pt>
                <c:pt idx="108">
                  <c:v>485.08349118260935</c:v>
                </c:pt>
                <c:pt idx="109">
                  <c:v>496.15068169403895</c:v>
                </c:pt>
                <c:pt idx="110">
                  <c:v>507.21264330953471</c:v>
                </c:pt>
                <c:pt idx="111">
                  <c:v>518.26950614103805</c:v>
                </c:pt>
                <c:pt idx="112">
                  <c:v>529.32139429620918</c:v>
                </c:pt>
                <c:pt idx="113">
                  <c:v>540.36842627774956</c:v>
                </c:pt>
                <c:pt idx="114">
                  <c:v>551.41071534837499</c:v>
                </c:pt>
                <c:pt idx="115">
                  <c:v>562.44836986503822</c:v>
                </c:pt>
                <c:pt idx="116">
                  <c:v>497.9947014899488</c:v>
                </c:pt>
                <c:pt idx="117">
                  <c:v>509.26059140461649</c:v>
                </c:pt>
                <c:pt idx="118">
                  <c:v>520.52121622281493</c:v>
                </c:pt>
                <c:pt idx="119">
                  <c:v>531.77670589409706</c:v>
                </c:pt>
                <c:pt idx="120">
                  <c:v>543.02718441884656</c:v>
                </c:pt>
                <c:pt idx="121">
                  <c:v>554.27277024086038</c:v>
                </c:pt>
                <c:pt idx="122">
                  <c:v>565.51357660641634</c:v>
                </c:pt>
                <c:pt idx="123">
                  <c:v>576.74971189331666</c:v>
                </c:pt>
                <c:pt idx="124">
                  <c:v>587.98127991295894</c:v>
                </c:pt>
                <c:pt idx="125">
                  <c:v>599.20838018813527</c:v>
                </c:pt>
                <c:pt idx="126">
                  <c:v>532.79968192274691</c:v>
                </c:pt>
                <c:pt idx="127">
                  <c:v>544.04971084254669</c:v>
                </c:pt>
                <c:pt idx="128">
                  <c:v>555.2948575643502</c:v>
                </c:pt>
                <c:pt idx="129">
                  <c:v>566.53523487867653</c:v>
                </c:pt>
                <c:pt idx="130">
                  <c:v>577.77095073610064</c:v>
                </c:pt>
                <c:pt idx="131">
                  <c:v>589.00210854701277</c:v>
                </c:pt>
                <c:pt idx="132">
                  <c:v>600.22880745733244</c:v>
                </c:pt>
                <c:pt idx="133">
                  <c:v>611.4511426025266</c:v>
                </c:pt>
                <c:pt idx="134">
                  <c:v>622.66920534201563</c:v>
                </c:pt>
                <c:pt idx="135">
                  <c:v>633.88308347581506</c:v>
                </c:pt>
                <c:pt idx="136">
                  <c:v>565.92224454296229</c:v>
                </c:pt>
                <c:pt idx="137">
                  <c:v>577.56670598332937</c:v>
                </c:pt>
                <c:pt idx="138">
                  <c:v>589.20626984976798</c:v>
                </c:pt>
                <c:pt idx="139">
                  <c:v>600.84104650480538</c:v>
                </c:pt>
                <c:pt idx="140">
                  <c:v>612.47114168941278</c:v>
                </c:pt>
                <c:pt idx="141">
                  <c:v>624.09665680247156</c:v>
                </c:pt>
                <c:pt idx="142">
                  <c:v>635.717689158339</c:v>
                </c:pt>
                <c:pt idx="143">
                  <c:v>647.33433222460883</c:v>
                </c:pt>
                <c:pt idx="144">
                  <c:v>658.94667584192609</c:v>
                </c:pt>
                <c:pt idx="145">
                  <c:v>670.55480642750729</c:v>
                </c:pt>
                <c:pt idx="146">
                  <c:v>602.47362061112722</c:v>
                </c:pt>
                <c:pt idx="147">
                  <c:v>613.89908122357667</c:v>
                </c:pt>
                <c:pt idx="148">
                  <c:v>625.32013281317938</c:v>
                </c:pt>
                <c:pt idx="149">
                  <c:v>636.73686723380797</c:v>
                </c:pt>
                <c:pt idx="150">
                  <c:v>648.14937277791125</c:v>
                </c:pt>
                <c:pt idx="151">
                  <c:v>659.55773437619678</c:v>
                </c:pt>
                <c:pt idx="152">
                  <c:v>670.96203378278881</c:v>
                </c:pt>
                <c:pt idx="153">
                  <c:v>682.36234974714523</c:v>
                </c:pt>
                <c:pt idx="154">
                  <c:v>693.75875817389806</c:v>
                </c:pt>
                <c:pt idx="155">
                  <c:v>705.15133227164654</c:v>
                </c:pt>
                <c:pt idx="156">
                  <c:v>635.51384949260239</c:v>
                </c:pt>
                <c:pt idx="157">
                  <c:v>647.33433222460951</c:v>
                </c:pt>
                <c:pt idx="158">
                  <c:v>659.15036331604028</c:v>
                </c:pt>
                <c:pt idx="159">
                  <c:v>670.96203378278904</c:v>
                </c:pt>
                <c:pt idx="160">
                  <c:v>682.76943117631072</c:v>
                </c:pt>
                <c:pt idx="161">
                  <c:v>694.57263977438208</c:v>
                </c:pt>
                <c:pt idx="162">
                  <c:v>706.37174075822531</c:v>
                </c:pt>
                <c:pt idx="163">
                  <c:v>718.16681237718865</c:v>
                </c:pt>
                <c:pt idx="164">
                  <c:v>729.95793010205398</c:v>
                </c:pt>
                <c:pt idx="165">
                  <c:v>741.74516676792962</c:v>
                </c:pt>
                <c:pt idx="166">
                  <c:v>674.62685177369838</c:v>
                </c:pt>
                <c:pt idx="167">
                  <c:v>686.83997210216774</c:v>
                </c:pt>
                <c:pt idx="168">
                  <c:v>699.04864007554363</c:v>
                </c:pt>
                <c:pt idx="169">
                  <c:v>711.25294437202399</c:v>
                </c:pt>
                <c:pt idx="170">
                  <c:v>723.45297038005435</c:v>
                </c:pt>
                <c:pt idx="171">
                  <c:v>735.64880037494925</c:v>
                </c:pt>
                <c:pt idx="172">
                  <c:v>747.84051368319706</c:v>
                </c:pt>
                <c:pt idx="173">
                  <c:v>760.02818683550174</c:v>
                </c:pt>
                <c:pt idx="174">
                  <c:v>772.21189370950481</c:v>
                </c:pt>
                <c:pt idx="175">
                  <c:v>784.39170566303835</c:v>
                </c:pt>
                <c:pt idx="176">
                  <c:v>796.56769165867706</c:v>
                </c:pt>
                <c:pt idx="177">
                  <c:v>808.73991838028496</c:v>
                </c:pt>
                <c:pt idx="178">
                  <c:v>820.90845034218717</c:v>
                </c:pt>
                <c:pt idx="179">
                  <c:v>833.07334999153534</c:v>
                </c:pt>
                <c:pt idx="180">
                  <c:v>845.2346778043933</c:v>
                </c:pt>
                <c:pt idx="181">
                  <c:v>5.6327253206452266E-12</c:v>
                </c:pt>
                <c:pt idx="182">
                  <c:v>5.6327253206452266E-12</c:v>
                </c:pt>
                <c:pt idx="183">
                  <c:v>5.6327253206452266E-12</c:v>
                </c:pt>
                <c:pt idx="184">
                  <c:v>5.6327253206452266E-12</c:v>
                </c:pt>
                <c:pt idx="185">
                  <c:v>5.6327253206452266E-12</c:v>
                </c:pt>
                <c:pt idx="186">
                  <c:v>5.6327253206452266E-12</c:v>
                </c:pt>
                <c:pt idx="187">
                  <c:v>5.6327253206452266E-12</c:v>
                </c:pt>
                <c:pt idx="188">
                  <c:v>5.6327253206452266E-12</c:v>
                </c:pt>
                <c:pt idx="189">
                  <c:v>5.6327253206452266E-12</c:v>
                </c:pt>
                <c:pt idx="190">
                  <c:v>5.6327253206452266E-12</c:v>
                </c:pt>
                <c:pt idx="191">
                  <c:v>5.6327253206452266E-12</c:v>
                </c:pt>
                <c:pt idx="192">
                  <c:v>5.6327253206452266E-12</c:v>
                </c:pt>
                <c:pt idx="193">
                  <c:v>5.6327253206452266E-12</c:v>
                </c:pt>
                <c:pt idx="194">
                  <c:v>5.6327253206452266E-12</c:v>
                </c:pt>
                <c:pt idx="195">
                  <c:v>5.6327253206452266E-12</c:v>
                </c:pt>
                <c:pt idx="196">
                  <c:v>5.6327253206452266E-12</c:v>
                </c:pt>
                <c:pt idx="197">
                  <c:v>5.6327253206452266E-12</c:v>
                </c:pt>
                <c:pt idx="198">
                  <c:v>5.6327253206452266E-12</c:v>
                </c:pt>
                <c:pt idx="199">
                  <c:v>5.6327253206452266E-12</c:v>
                </c:pt>
                <c:pt idx="200">
                  <c:v>5.6327253206452266E-12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1.6590601239145482</c:v>
                </c:pt>
                <c:pt idx="2">
                  <c:v>3.2340847760024403</c:v>
                </c:pt>
                <c:pt idx="3">
                  <c:v>4.7819701890071258</c:v>
                </c:pt>
                <c:pt idx="4">
                  <c:v>6.3131263435804881</c:v>
                </c:pt>
                <c:pt idx="5">
                  <c:v>7.8322713842156908</c:v>
                </c:pt>
                <c:pt idx="6">
                  <c:v>9.3420967375196664</c:v>
                </c:pt>
                <c:pt idx="7">
                  <c:v>10.844337462160382</c:v>
                </c:pt>
                <c:pt idx="8">
                  <c:v>12.34020209500015</c:v>
                </c:pt>
                <c:pt idx="9">
                  <c:v>13.830578926006595</c:v>
                </c:pt>
                <c:pt idx="10">
                  <c:v>15.316147267010811</c:v>
                </c:pt>
                <c:pt idx="11">
                  <c:v>16.797442705485654</c:v>
                </c:pt>
                <c:pt idx="12">
                  <c:v>18.274897863993367</c:v>
                </c:pt>
                <c:pt idx="13">
                  <c:v>19.748869149675169</c:v>
                </c:pt>
                <c:pt idx="14">
                  <c:v>21.219655023001483</c:v>
                </c:pt>
                <c:pt idx="15">
                  <c:v>22.687508891207258</c:v>
                </c:pt>
                <c:pt idx="16">
                  <c:v>24.152648462373836</c:v>
                </c:pt>
                <c:pt idx="17">
                  <c:v>25.615262692959831</c:v>
                </c:pt>
                <c:pt idx="18">
                  <c:v>27.075517053453662</c:v>
                </c:pt>
                <c:pt idx="19">
                  <c:v>28.533557590334052</c:v>
                </c:pt>
                <c:pt idx="20">
                  <c:v>29.989514108485469</c:v>
                </c:pt>
                <c:pt idx="21">
                  <c:v>31.443502699042721</c:v>
                </c:pt>
                <c:pt idx="22">
                  <c:v>32.895627772098898</c:v>
                </c:pt>
                <c:pt idx="23">
                  <c:v>34.345983709382885</c:v>
                </c:pt>
                <c:pt idx="24">
                  <c:v>35.794656221404487</c:v>
                </c:pt>
                <c:pt idx="25">
                  <c:v>37.24172347203497</c:v>
                </c:pt>
                <c:pt idx="26">
                  <c:v>38.68725701808993</c:v>
                </c:pt>
                <c:pt idx="27">
                  <c:v>40.131322600295107</c:v>
                </c:pt>
                <c:pt idx="28">
                  <c:v>41.573980813777872</c:v>
                </c:pt>
                <c:pt idx="29">
                  <c:v>43.015287680082643</c:v>
                </c:pt>
                <c:pt idx="30">
                  <c:v>44.455295138070909</c:v>
                </c:pt>
                <c:pt idx="31">
                  <c:v>45.894051467529408</c:v>
                </c:pt>
                <c:pt idx="32">
                  <c:v>47.331601656583523</c:v>
                </c:pt>
                <c:pt idx="33">
                  <c:v>48.767987721894066</c:v>
                </c:pt>
                <c:pt idx="34">
                  <c:v>50.203248988951678</c:v>
                </c:pt>
                <c:pt idx="35">
                  <c:v>51.637422338468873</c:v>
                </c:pt>
                <c:pt idx="36">
                  <c:v>53.070542423821529</c:v>
                </c:pt>
                <c:pt idx="37">
                  <c:v>54.502641863650929</c:v>
                </c:pt>
                <c:pt idx="38">
                  <c:v>55.933751413058452</c:v>
                </c:pt>
                <c:pt idx="39">
                  <c:v>57.363900116272873</c:v>
                </c:pt>
                <c:pt idx="40">
                  <c:v>58.793115443218788</c:v>
                </c:pt>
                <c:pt idx="41">
                  <c:v>60.221423412043919</c:v>
                </c:pt>
                <c:pt idx="42">
                  <c:v>61.648848699355788</c:v>
                </c:pt>
                <c:pt idx="43">
                  <c:v>63.075414739664041</c:v>
                </c:pt>
                <c:pt idx="44">
                  <c:v>64.50114381531175</c:v>
                </c:pt>
                <c:pt idx="45">
                  <c:v>65.926057138000289</c:v>
                </c:pt>
                <c:pt idx="46">
                  <c:v>70.037538275925073</c:v>
                </c:pt>
                <c:pt idx="47">
                  <c:v>86.210131832535524</c:v>
                </c:pt>
                <c:pt idx="48">
                  <c:v>102.30615340721867</c:v>
                </c:pt>
                <c:pt idx="49">
                  <c:v>118.33939341491471</c:v>
                </c:pt>
                <c:pt idx="50">
                  <c:v>134.31957571345185</c:v>
                </c:pt>
                <c:pt idx="51">
                  <c:v>150.25391104440766</c:v>
                </c:pt>
                <c:pt idx="52">
                  <c:v>166.14795093436541</c:v>
                </c:pt>
                <c:pt idx="53">
                  <c:v>182.00609551607826</c:v>
                </c:pt>
                <c:pt idx="54">
                  <c:v>170.80322055247646</c:v>
                </c:pt>
                <c:pt idx="55">
                  <c:v>184.96260621942579</c:v>
                </c:pt>
                <c:pt idx="56">
                  <c:v>199.09667515084649</c:v>
                </c:pt>
                <c:pt idx="57">
                  <c:v>213.20747850946887</c:v>
                </c:pt>
                <c:pt idx="58">
                  <c:v>227.29677351988562</c:v>
                </c:pt>
                <c:pt idx="59">
                  <c:v>241.36608159682473</c:v>
                </c:pt>
                <c:pt idx="60">
                  <c:v>255.41673218759249</c:v>
                </c:pt>
                <c:pt idx="61">
                  <c:v>269.44989644872652</c:v>
                </c:pt>
                <c:pt idx="62">
                  <c:v>227.71703523256963</c:v>
                </c:pt>
                <c:pt idx="63">
                  <c:v>238.00798964906201</c:v>
                </c:pt>
                <c:pt idx="64">
                  <c:v>248.28880676883588</c:v>
                </c:pt>
                <c:pt idx="65">
                  <c:v>258.55996582862014</c:v>
                </c:pt>
                <c:pt idx="66">
                  <c:v>268.821904850007</c:v>
                </c:pt>
                <c:pt idx="67">
                  <c:v>279.07502565621871</c:v>
                </c:pt>
                <c:pt idx="68">
                  <c:v>289.31969811242942</c:v>
                </c:pt>
                <c:pt idx="69">
                  <c:v>299.55626373361889</c:v>
                </c:pt>
                <c:pt idx="70">
                  <c:v>257.72185514470993</c:v>
                </c:pt>
                <c:pt idx="71">
                  <c:v>267.77517870928637</c:v>
                </c:pt>
                <c:pt idx="72">
                  <c:v>277.82000253977031</c:v>
                </c:pt>
                <c:pt idx="73">
                  <c:v>287.85667749117118</c:v>
                </c:pt>
                <c:pt idx="74">
                  <c:v>297.88552793675643</c:v>
                </c:pt>
                <c:pt idx="75">
                  <c:v>307.90685461043876</c:v>
                </c:pt>
                <c:pt idx="76">
                  <c:v>317.9209370595305</c:v>
                </c:pt>
                <c:pt idx="77">
                  <c:v>327.92803577212447</c:v>
                </c:pt>
                <c:pt idx="78">
                  <c:v>285.76635919804187</c:v>
                </c:pt>
                <c:pt idx="79">
                  <c:v>295.37903204669755</c:v>
                </c:pt>
                <c:pt idx="80">
                  <c:v>304.98472803598759</c:v>
                </c:pt>
                <c:pt idx="81">
                  <c:v>314.58369804007611</c:v>
                </c:pt>
                <c:pt idx="82">
                  <c:v>324.17617636289458</c:v>
                </c:pt>
                <c:pt idx="83">
                  <c:v>333.76238230119111</c:v>
                </c:pt>
                <c:pt idx="84">
                  <c:v>343.34252151852303</c:v>
                </c:pt>
                <c:pt idx="85">
                  <c:v>352.91678725781031</c:v>
                </c:pt>
                <c:pt idx="86">
                  <c:v>312.2471640718523</c:v>
                </c:pt>
                <c:pt idx="87">
                  <c:v>321.59100425435861</c:v>
                </c:pt>
                <c:pt idx="88">
                  <c:v>330.92884034916193</c:v>
                </c:pt>
                <c:pt idx="89">
                  <c:v>340.26086577273401</c:v>
                </c:pt>
                <c:pt idx="90">
                  <c:v>349.58726245955813</c:v>
                </c:pt>
                <c:pt idx="91">
                  <c:v>358.90820183854044</c:v>
                </c:pt>
                <c:pt idx="92">
                  <c:v>368.22384570264694</c:v>
                </c:pt>
                <c:pt idx="93">
                  <c:v>377.5343469859036</c:v>
                </c:pt>
                <c:pt idx="94">
                  <c:v>386.83985045971798</c:v>
                </c:pt>
                <c:pt idx="95">
                  <c:v>396.14049335867747</c:v>
                </c:pt>
                <c:pt idx="96">
                  <c:v>338.5948505822164</c:v>
                </c:pt>
                <c:pt idx="97">
                  <c:v>347.58921398922934</c:v>
                </c:pt>
                <c:pt idx="98">
                  <c:v>356.57846961128126</c:v>
                </c:pt>
                <c:pt idx="99">
                  <c:v>365.56276445260909</c:v>
                </c:pt>
                <c:pt idx="100">
                  <c:v>374.54223769767958</c:v>
                </c:pt>
                <c:pt idx="101">
                  <c:v>383.51702130873832</c:v>
                </c:pt>
                <c:pt idx="102">
                  <c:v>392.48724056448395</c:v>
                </c:pt>
                <c:pt idx="103">
                  <c:v>401.45301454690815</c:v>
                </c:pt>
                <c:pt idx="104">
                  <c:v>410.41445658235966</c:v>
                </c:pt>
                <c:pt idx="105">
                  <c:v>419.37167464206544</c:v>
                </c:pt>
                <c:pt idx="106">
                  <c:v>375.20719573147335</c:v>
                </c:pt>
                <c:pt idx="107">
                  <c:v>384.18163702472867</c:v>
                </c:pt>
                <c:pt idx="108">
                  <c:v>393.15152299039414</c:v>
                </c:pt>
                <c:pt idx="109">
                  <c:v>402.11697226951833</c:v>
                </c:pt>
                <c:pt idx="110">
                  <c:v>411.07809777850667</c:v>
                </c:pt>
                <c:pt idx="111">
                  <c:v>420.0350071068267</c:v>
                </c:pt>
                <c:pt idx="112">
                  <c:v>428.98780287900939</c:v>
                </c:pt>
                <c:pt idx="113">
                  <c:v>437.93658308484987</c:v>
                </c:pt>
                <c:pt idx="114">
                  <c:v>446.88144138120316</c:v>
                </c:pt>
                <c:pt idx="115">
                  <c:v>455.82246736835265</c:v>
                </c:pt>
                <c:pt idx="116">
                  <c:v>403.6107904800096</c:v>
                </c:pt>
                <c:pt idx="117">
                  <c:v>412.73709966044299</c:v>
                </c:pt>
                <c:pt idx="118">
                  <c:v>421.85905513654512</c:v>
                </c:pt>
                <c:pt idx="119">
                  <c:v>430.97676436350406</c:v>
                </c:pt>
                <c:pt idx="120">
                  <c:v>440.09032987714448</c:v>
                </c:pt>
                <c:pt idx="121">
                  <c:v>449.19984961855283</c:v>
                </c:pt>
                <c:pt idx="122">
                  <c:v>458.30541723099219</c:v>
                </c:pt>
                <c:pt idx="123">
                  <c:v>467.40712233198587</c:v>
                </c:pt>
                <c:pt idx="124">
                  <c:v>476.50505076310122</c:v>
                </c:pt>
                <c:pt idx="125">
                  <c:v>485.59928481965989</c:v>
                </c:pt>
                <c:pt idx="126">
                  <c:v>431.80544004339782</c:v>
                </c:pt>
                <c:pt idx="127">
                  <c:v>440.91863377904156</c:v>
                </c:pt>
                <c:pt idx="128">
                  <c:v>450.0277904288148</c:v>
                </c:pt>
                <c:pt idx="129">
                  <c:v>459.1330032591132</c:v>
                </c:pt>
                <c:pt idx="130">
                  <c:v>468.23436153418692</c:v>
                </c:pt>
                <c:pt idx="131">
                  <c:v>477.33195076400972</c:v>
                </c:pt>
                <c:pt idx="132">
                  <c:v>486.42585293226904</c:v>
                </c:pt>
                <c:pt idx="133">
                  <c:v>495.51614670641061</c:v>
                </c:pt>
                <c:pt idx="134">
                  <c:v>504.60290763147117</c:v>
                </c:pt>
                <c:pt idx="135">
                  <c:v>513.6862083092177</c:v>
                </c:pt>
                <c:pt idx="136">
                  <c:v>458.63645546883407</c:v>
                </c:pt>
                <c:pt idx="137">
                  <c:v>468.06891618749722</c:v>
                </c:pt>
                <c:pt idx="138">
                  <c:v>477.49732710594367</c:v>
                </c:pt>
                <c:pt idx="139">
                  <c:v>486.92177948286354</c:v>
                </c:pt>
                <c:pt idx="140">
                  <c:v>496.34236075538729</c:v>
                </c:pt>
                <c:pt idx="141">
                  <c:v>505.75915477017429</c:v>
                </c:pt>
                <c:pt idx="142">
                  <c:v>515.1722419963935</c:v>
                </c:pt>
                <c:pt idx="143">
                  <c:v>524.58169972232838</c:v>
                </c:pt>
                <c:pt idx="144">
                  <c:v>533.987602237141</c:v>
                </c:pt>
                <c:pt idx="145">
                  <c:v>543.39002099916297</c:v>
                </c:pt>
                <c:pt idx="146">
                  <c:v>488.24419789739915</c:v>
                </c:pt>
                <c:pt idx="147">
                  <c:v>497.49901148187445</c:v>
                </c:pt>
                <c:pt idx="148">
                  <c:v>506.7501792486562</c:v>
                </c:pt>
                <c:pt idx="149">
                  <c:v>515.99777715164362</c:v>
                </c:pt>
                <c:pt idx="150">
                  <c:v>525.24187819979568</c:v>
                </c:pt>
                <c:pt idx="151">
                  <c:v>534.48255262225177</c:v>
                </c:pt>
                <c:pt idx="152">
                  <c:v>543.7198680214351</c:v>
                </c:pt>
                <c:pt idx="153">
                  <c:v>552.95388951521466</c:v>
                </c:pt>
                <c:pt idx="154">
                  <c:v>562.18467986907297</c:v>
                </c:pt>
                <c:pt idx="155">
                  <c:v>571.41229961914644</c:v>
                </c:pt>
                <c:pt idx="156">
                  <c:v>515.00713161586998</c:v>
                </c:pt>
                <c:pt idx="157">
                  <c:v>524.58169972232861</c:v>
                </c:pt>
                <c:pt idx="158">
                  <c:v>534.15258677052577</c:v>
                </c:pt>
                <c:pt idx="159">
                  <c:v>543.71986802143545</c:v>
                </c:pt>
                <c:pt idx="160">
                  <c:v>553.28361587129086</c:v>
                </c:pt>
                <c:pt idx="161">
                  <c:v>562.84390000932228</c:v>
                </c:pt>
                <c:pt idx="162">
                  <c:v>572.4007875642211</c:v>
                </c:pt>
                <c:pt idx="163">
                  <c:v>581.95434324031578</c:v>
                </c:pt>
                <c:pt idx="164">
                  <c:v>591.50462944433889</c:v>
                </c:pt>
                <c:pt idx="165">
                  <c:v>601.05170640358676</c:v>
                </c:pt>
                <c:pt idx="166">
                  <c:v>546.68830251799909</c:v>
                </c:pt>
                <c:pt idx="167">
                  <c:v>556.58065338607787</c:v>
                </c:pt>
                <c:pt idx="168">
                  <c:v>566.46932260506128</c:v>
                </c:pt>
                <c:pt idx="169">
                  <c:v>576.35438350288405</c:v>
                </c:pt>
                <c:pt idx="170">
                  <c:v>586.23590668718873</c:v>
                </c:pt>
                <c:pt idx="171">
                  <c:v>596.11396019137101</c:v>
                </c:pt>
                <c:pt idx="172">
                  <c:v>605.98860961044454</c:v>
                </c:pt>
                <c:pt idx="173">
                  <c:v>615.85991822759149</c:v>
                </c:pt>
                <c:pt idx="174">
                  <c:v>625.7279471321782</c:v>
                </c:pt>
                <c:pt idx="175">
                  <c:v>635.59275532994286</c:v>
                </c:pt>
                <c:pt idx="176">
                  <c:v>645.45439984598659</c:v>
                </c:pt>
                <c:pt idx="177">
                  <c:v>655.31293582114665</c:v>
                </c:pt>
                <c:pt idx="178">
                  <c:v>665.16841660226999</c:v>
                </c:pt>
                <c:pt idx="179">
                  <c:v>675.02089382686074</c:v>
                </c:pt>
                <c:pt idx="180">
                  <c:v>684.87041750252911</c:v>
                </c:pt>
                <c:pt idx="181">
                  <c:v>4.6498644977563242E-12</c:v>
                </c:pt>
                <c:pt idx="182">
                  <c:v>4.6498644977563242E-12</c:v>
                </c:pt>
                <c:pt idx="183">
                  <c:v>4.6498644977563242E-12</c:v>
                </c:pt>
                <c:pt idx="184">
                  <c:v>4.6498644977563242E-12</c:v>
                </c:pt>
                <c:pt idx="185">
                  <c:v>4.6498644977563242E-12</c:v>
                </c:pt>
                <c:pt idx="186">
                  <c:v>4.6498644977563242E-12</c:v>
                </c:pt>
                <c:pt idx="187">
                  <c:v>4.6498644977563242E-12</c:v>
                </c:pt>
                <c:pt idx="188">
                  <c:v>4.6498644977563242E-12</c:v>
                </c:pt>
                <c:pt idx="189">
                  <c:v>4.6498644977563242E-12</c:v>
                </c:pt>
                <c:pt idx="190">
                  <c:v>4.6498644977563242E-12</c:v>
                </c:pt>
                <c:pt idx="191">
                  <c:v>4.6498644977563242E-12</c:v>
                </c:pt>
                <c:pt idx="192">
                  <c:v>4.6498644977563242E-12</c:v>
                </c:pt>
                <c:pt idx="193">
                  <c:v>4.6498644977563242E-12</c:v>
                </c:pt>
                <c:pt idx="194">
                  <c:v>4.6498644977563242E-12</c:v>
                </c:pt>
                <c:pt idx="195">
                  <c:v>4.6498644977563242E-12</c:v>
                </c:pt>
                <c:pt idx="196">
                  <c:v>4.6498644977563242E-12</c:v>
                </c:pt>
                <c:pt idx="197">
                  <c:v>4.6498644977563242E-12</c:v>
                </c:pt>
                <c:pt idx="198">
                  <c:v>4.6498644977563242E-12</c:v>
                </c:pt>
                <c:pt idx="199">
                  <c:v>4.6498644977563242E-12</c:v>
                </c:pt>
                <c:pt idx="200">
                  <c:v>4.6498644977563242E-12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86.433815414014191</c:v>
                </c:pt>
                <c:pt idx="12">
                  <c:v>99.349540078518643</c:v>
                </c:pt>
                <c:pt idx="13">
                  <c:v>112.22355692777835</c:v>
                </c:pt>
                <c:pt idx="14">
                  <c:v>125.0613334299279</c:v>
                </c:pt>
                <c:pt idx="15">
                  <c:v>137.86711899238378</c:v>
                </c:pt>
                <c:pt idx="16">
                  <c:v>150.64430700221428</c:v>
                </c:pt>
                <c:pt idx="17">
                  <c:v>110.61638527930711</c:v>
                </c:pt>
                <c:pt idx="18">
                  <c:v>123.45843862619604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187.24258760716552</c:v>
                </c:pt>
                <c:pt idx="24">
                  <c:v>199.93131520555619</c:v>
                </c:pt>
                <c:pt idx="25">
                  <c:v>212.60137864165844</c:v>
                </c:pt>
                <c:pt idx="26">
                  <c:v>158.69645463974521</c:v>
                </c:pt>
                <c:pt idx="27">
                  <c:v>169.92149076447427</c:v>
                </c:pt>
                <c:pt idx="28">
                  <c:v>181.12906362684407</c:v>
                </c:pt>
                <c:pt idx="29">
                  <c:v>192.32040696704988</c:v>
                </c:pt>
                <c:pt idx="30">
                  <c:v>203.49659903862869</c:v>
                </c:pt>
                <c:pt idx="31">
                  <c:v>214.65858985505474</c:v>
                </c:pt>
                <c:pt idx="32">
                  <c:v>225.8072224628182</c:v>
                </c:pt>
                <c:pt idx="33">
                  <c:v>236.94324978706928</c:v>
                </c:pt>
                <c:pt idx="34">
                  <c:v>248.06734814040897</c:v>
                </c:pt>
                <c:pt idx="35">
                  <c:v>259.18012817891514</c:v>
                </c:pt>
                <c:pt idx="36">
                  <c:v>270.28214387884663</c:v>
                </c:pt>
                <c:pt idx="37">
                  <c:v>281.37389995991185</c:v>
                </c:pt>
                <c:pt idx="38">
                  <c:v>292.45585807583274</c:v>
                </c:pt>
                <c:pt idx="39">
                  <c:v>303.52844201682876</c:v>
                </c:pt>
                <c:pt idx="40">
                  <c:v>314.59204211276341</c:v>
                </c:pt>
                <c:pt idx="41">
                  <c:v>325.64701898414194</c:v>
                </c:pt>
                <c:pt idx="42">
                  <c:v>336.69370675686599</c:v>
                </c:pt>
                <c:pt idx="43">
                  <c:v>347.73241583284789</c:v>
                </c:pt>
                <c:pt idx="44">
                  <c:v>358.76343529028844</c:v>
                </c:pt>
                <c:pt idx="45">
                  <c:v>369.78703497321823</c:v>
                </c:pt>
                <c:pt idx="46">
                  <c:v>3.405245110226996E-12</c:v>
                </c:pt>
                <c:pt idx="47">
                  <c:v>3.405245110226996E-12</c:v>
                </c:pt>
                <c:pt idx="48">
                  <c:v>3.405245110226996E-12</c:v>
                </c:pt>
                <c:pt idx="49">
                  <c:v>3.405245110226996E-12</c:v>
                </c:pt>
                <c:pt idx="50">
                  <c:v>3.405245110226996E-12</c:v>
                </c:pt>
                <c:pt idx="51">
                  <c:v>3.405245110226996E-12</c:v>
                </c:pt>
                <c:pt idx="52">
                  <c:v>3.405245110226996E-12</c:v>
                </c:pt>
                <c:pt idx="53">
                  <c:v>3.405245110226996E-12</c:v>
                </c:pt>
                <c:pt idx="54">
                  <c:v>3.405245110226996E-12</c:v>
                </c:pt>
                <c:pt idx="55">
                  <c:v>3.405245110226996E-12</c:v>
                </c:pt>
                <c:pt idx="56">
                  <c:v>3.405245110226996E-12</c:v>
                </c:pt>
                <c:pt idx="57">
                  <c:v>3.405245110226996E-12</c:v>
                </c:pt>
                <c:pt idx="58">
                  <c:v>3.405245110226996E-12</c:v>
                </c:pt>
                <c:pt idx="59">
                  <c:v>3.405245110226996E-12</c:v>
                </c:pt>
                <c:pt idx="60">
                  <c:v>3.405245110226996E-12</c:v>
                </c:pt>
                <c:pt idx="61">
                  <c:v>3.405245110226996E-12</c:v>
                </c:pt>
                <c:pt idx="62">
                  <c:v>3.405245110226996E-12</c:v>
                </c:pt>
                <c:pt idx="63">
                  <c:v>3.405245110226996E-12</c:v>
                </c:pt>
                <c:pt idx="64">
                  <c:v>3.405245110226996E-12</c:v>
                </c:pt>
                <c:pt idx="65">
                  <c:v>3.405245110226996E-12</c:v>
                </c:pt>
                <c:pt idx="66">
                  <c:v>3.405245110226996E-12</c:v>
                </c:pt>
                <c:pt idx="67">
                  <c:v>3.405245110226996E-12</c:v>
                </c:pt>
                <c:pt idx="68">
                  <c:v>3.405245110226996E-12</c:v>
                </c:pt>
                <c:pt idx="69">
                  <c:v>3.405245110226996E-12</c:v>
                </c:pt>
                <c:pt idx="70">
                  <c:v>3.405245110226996E-12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Normal="100" workbookViewId="0">
      <selection activeCell="F20" sqref="F20"/>
    </sheetView>
  </sheetViews>
  <sheetFormatPr baseColWidth="10" defaultColWidth="11.453125" defaultRowHeight="14.5" x14ac:dyDescent="0.35"/>
  <cols>
    <col min="1" max="1" width="13.63281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16.600000000000001</v>
      </c>
      <c r="D5" s="277" t="s">
        <v>229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0.54</v>
      </c>
      <c r="D9" s="33">
        <f>C9*$C$5</f>
        <v>8.9640000000000022</v>
      </c>
      <c r="E9" s="34">
        <v>170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12</v>
      </c>
      <c r="C10" s="32">
        <v>0.3</v>
      </c>
      <c r="D10" s="33">
        <f>C10*$C$5</f>
        <v>4.9800000000000004</v>
      </c>
      <c r="E10" s="34">
        <v>170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52</v>
      </c>
      <c r="C11" s="32">
        <v>0.04</v>
      </c>
      <c r="D11" s="33">
        <f t="shared" ref="D11:D18" si="0">C11*$C$5</f>
        <v>0.66400000000000003</v>
      </c>
      <c r="E11" s="34">
        <v>180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50</v>
      </c>
      <c r="C12" s="32">
        <v>0.04</v>
      </c>
      <c r="D12" s="33">
        <f t="shared" si="0"/>
        <v>0.66400000000000003</v>
      </c>
      <c r="E12" s="34">
        <v>180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</v>
      </c>
      <c r="C13" s="32">
        <v>0.04</v>
      </c>
      <c r="D13" s="33">
        <f t="shared" si="0"/>
        <v>0.66400000000000003</v>
      </c>
      <c r="E13" s="34">
        <v>180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29</v>
      </c>
      <c r="C14" s="32">
        <v>0.03</v>
      </c>
      <c r="D14" s="33">
        <f t="shared" si="0"/>
        <v>0.498</v>
      </c>
      <c r="E14" s="34">
        <v>180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8</v>
      </c>
      <c r="C15" s="32">
        <v>0.01</v>
      </c>
      <c r="D15" s="33">
        <f t="shared" si="0"/>
        <v>0.16600000000000001</v>
      </c>
      <c r="E15" s="34">
        <v>45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1.0000000000000002</v>
      </c>
      <c r="D19" s="38">
        <f>SUM(D9:D18)</f>
        <v>16.600000000000001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45</v>
      </c>
      <c r="B36" s="60">
        <v>143</v>
      </c>
      <c r="C36" s="60">
        <v>2</v>
      </c>
      <c r="D36" s="60">
        <v>25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3.1777777777777776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53</v>
      </c>
      <c r="B37" s="60">
        <v>195</v>
      </c>
      <c r="C37" s="60">
        <v>3</v>
      </c>
      <c r="D37" s="60">
        <v>45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9.625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61</v>
      </c>
      <c r="B38" s="60">
        <v>218</v>
      </c>
      <c r="C38" s="60">
        <v>4</v>
      </c>
      <c r="D38" s="60">
        <v>47</v>
      </c>
      <c r="E38" s="51">
        <v>0.7</v>
      </c>
      <c r="F38" s="51">
        <v>0</v>
      </c>
      <c r="G38" s="51">
        <v>0</v>
      </c>
      <c r="H38" s="51">
        <v>0.3</v>
      </c>
      <c r="I38" s="53">
        <f t="shared" si="1"/>
        <v>8.5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69</v>
      </c>
      <c r="B39" s="60">
        <v>236</v>
      </c>
      <c r="C39" s="60">
        <v>5</v>
      </c>
      <c r="D39" s="60">
        <v>43</v>
      </c>
      <c r="E39" s="51">
        <v>0.7</v>
      </c>
      <c r="F39" s="51">
        <v>0</v>
      </c>
      <c r="G39" s="51">
        <v>0</v>
      </c>
      <c r="H39" s="51">
        <v>0.3</v>
      </c>
      <c r="I39" s="49">
        <f t="shared" si="1"/>
        <v>8.125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77</v>
      </c>
      <c r="B40" s="60">
        <v>255</v>
      </c>
      <c r="C40" s="60">
        <v>6</v>
      </c>
      <c r="D40" s="60">
        <v>44</v>
      </c>
      <c r="E40" s="51">
        <v>0.7</v>
      </c>
      <c r="F40" s="51">
        <v>0</v>
      </c>
      <c r="G40" s="51">
        <v>0</v>
      </c>
      <c r="H40" s="51">
        <v>0.3</v>
      </c>
      <c r="I40" s="49">
        <f t="shared" si="1"/>
        <v>7.75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85</v>
      </c>
      <c r="B41" s="60">
        <v>268</v>
      </c>
      <c r="C41" s="60">
        <v>7</v>
      </c>
      <c r="D41" s="60">
        <v>41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7.125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93</v>
      </c>
      <c r="B42" s="60">
        <v>284</v>
      </c>
      <c r="C42" s="60">
        <v>8</v>
      </c>
      <c r="D42" s="60">
        <v>40</v>
      </c>
      <c r="E42" s="51">
        <v>0.9</v>
      </c>
      <c r="F42" s="51">
        <v>0</v>
      </c>
      <c r="G42" s="51">
        <v>0</v>
      </c>
      <c r="H42" s="51">
        <v>0.1</v>
      </c>
      <c r="I42" s="53">
        <f t="shared" si="1"/>
        <v>7.125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101</v>
      </c>
      <c r="B43" s="60">
        <v>298</v>
      </c>
      <c r="C43" s="60">
        <v>9</v>
      </c>
      <c r="D43" s="60">
        <v>34</v>
      </c>
      <c r="E43" s="51">
        <v>0.9</v>
      </c>
      <c r="F43" s="51">
        <v>0</v>
      </c>
      <c r="G43" s="51">
        <v>0</v>
      </c>
      <c r="H43" s="51">
        <v>0.1</v>
      </c>
      <c r="I43" s="49">
        <f t="shared" si="1"/>
        <v>6.75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110</v>
      </c>
      <c r="B44" s="60">
        <v>326</v>
      </c>
      <c r="C44" s="60">
        <v>10</v>
      </c>
      <c r="D44" s="60">
        <v>39</v>
      </c>
      <c r="E44" s="51">
        <v>0.9</v>
      </c>
      <c r="F44" s="51">
        <v>0</v>
      </c>
      <c r="G44" s="51">
        <v>0</v>
      </c>
      <c r="H44" s="51">
        <v>0.1</v>
      </c>
      <c r="I44" s="49">
        <f t="shared" si="1"/>
        <v>6.8888888888888893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120</v>
      </c>
      <c r="B45" s="60">
        <v>353</v>
      </c>
      <c r="C45" s="60">
        <v>11</v>
      </c>
      <c r="D45" s="60">
        <v>43</v>
      </c>
      <c r="E45" s="51">
        <v>0.9</v>
      </c>
      <c r="F45" s="51">
        <v>0</v>
      </c>
      <c r="G45" s="51">
        <v>0</v>
      </c>
      <c r="H45" s="51">
        <v>0.1</v>
      </c>
      <c r="I45" s="49">
        <f t="shared" si="1"/>
        <v>6.6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130</v>
      </c>
      <c r="B46" s="60">
        <v>375</v>
      </c>
      <c r="C46" s="60">
        <v>12</v>
      </c>
      <c r="D46" s="60">
        <v>46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140</v>
      </c>
      <c r="B47" s="60">
        <v>396</v>
      </c>
      <c r="C47" s="60">
        <v>13</v>
      </c>
      <c r="D47" s="60">
        <v>45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150</v>
      </c>
      <c r="B48" s="60">
        <v>418</v>
      </c>
      <c r="C48" s="60">
        <v>14</v>
      </c>
      <c r="D48" s="60">
        <v>47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6.7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160</v>
      </c>
      <c r="B49" s="60">
        <v>439</v>
      </c>
      <c r="C49" s="60">
        <v>15</v>
      </c>
      <c r="D49" s="60">
        <v>51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170</v>
      </c>
      <c r="B50" s="50">
        <v>457</v>
      </c>
      <c r="C50" s="50" t="s">
        <v>325</v>
      </c>
      <c r="D50" s="50">
        <v>457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6.9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45</v>
      </c>
      <c r="B62" s="258">
        <v>143</v>
      </c>
      <c r="C62" s="258">
        <v>2</v>
      </c>
      <c r="D62" s="258">
        <v>25</v>
      </c>
      <c r="E62" s="262">
        <v>0</v>
      </c>
      <c r="F62" s="262">
        <v>0</v>
      </c>
      <c r="G62" s="262">
        <v>0</v>
      </c>
      <c r="H62" s="262">
        <v>1</v>
      </c>
      <c r="I62" s="53">
        <f>IFERROR(B62/A62,"")</f>
        <v>3.1777777777777776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9">
        <v>53</v>
      </c>
      <c r="B63" s="260">
        <v>195</v>
      </c>
      <c r="C63" s="260">
        <v>3</v>
      </c>
      <c r="D63" s="260">
        <v>45</v>
      </c>
      <c r="E63" s="263">
        <v>0</v>
      </c>
      <c r="F63" s="263">
        <v>0</v>
      </c>
      <c r="G63" s="263">
        <v>0</v>
      </c>
      <c r="H63" s="263">
        <v>1</v>
      </c>
      <c r="I63" s="49">
        <f>IF(A63&lt;&gt;0,(B63-(B62-D62))/(A63-A62),"")</f>
        <v>9.625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9">
        <v>61</v>
      </c>
      <c r="B64" s="260">
        <v>218</v>
      </c>
      <c r="C64" s="260">
        <v>4</v>
      </c>
      <c r="D64" s="260">
        <v>47</v>
      </c>
      <c r="E64" s="263">
        <v>0.7</v>
      </c>
      <c r="F64" s="263">
        <v>0</v>
      </c>
      <c r="G64" s="263">
        <v>0</v>
      </c>
      <c r="H64" s="263">
        <v>0.3</v>
      </c>
      <c r="I64" s="49">
        <f>IF(A64&lt;&gt;0,(B64-(B63-D63))/(A64-A63),"")</f>
        <v>8.5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9">
        <v>69</v>
      </c>
      <c r="B65" s="260">
        <v>236</v>
      </c>
      <c r="C65" s="260">
        <v>5</v>
      </c>
      <c r="D65" s="260">
        <v>43</v>
      </c>
      <c r="E65" s="263">
        <v>0.7</v>
      </c>
      <c r="F65" s="263">
        <v>0</v>
      </c>
      <c r="G65" s="263">
        <v>0</v>
      </c>
      <c r="H65" s="263">
        <v>0.3</v>
      </c>
      <c r="I65" s="49">
        <f>IF(A65&lt;&gt;0,(B65-(B64-D64))/(A65-A64),"")</f>
        <v>8.125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9">
        <v>77</v>
      </c>
      <c r="B66" s="260">
        <v>255</v>
      </c>
      <c r="C66" s="260">
        <v>6</v>
      </c>
      <c r="D66" s="260">
        <v>44</v>
      </c>
      <c r="E66" s="263">
        <v>0.7</v>
      </c>
      <c r="F66" s="263">
        <v>0</v>
      </c>
      <c r="G66" s="263">
        <v>0</v>
      </c>
      <c r="H66" s="263">
        <v>0.3</v>
      </c>
      <c r="I66" s="49">
        <f t="shared" ref="I66:I81" si="2">IF(A66&lt;&gt;0,(B66-(B65-D65))/(A66-A65),"")</f>
        <v>7.75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9">
        <v>85</v>
      </c>
      <c r="B67" s="260">
        <v>268</v>
      </c>
      <c r="C67" s="260">
        <v>7</v>
      </c>
      <c r="D67" s="260">
        <v>41</v>
      </c>
      <c r="E67" s="263">
        <v>0.7</v>
      </c>
      <c r="F67" s="263">
        <v>0</v>
      </c>
      <c r="G67" s="263">
        <v>0</v>
      </c>
      <c r="H67" s="263">
        <v>0.3</v>
      </c>
      <c r="I67" s="49">
        <f t="shared" si="2"/>
        <v>7.125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9">
        <v>93</v>
      </c>
      <c r="B68" s="260">
        <v>284</v>
      </c>
      <c r="C68" s="260">
        <v>8</v>
      </c>
      <c r="D68" s="260">
        <v>40</v>
      </c>
      <c r="E68" s="263">
        <v>0.9</v>
      </c>
      <c r="F68" s="263">
        <v>0</v>
      </c>
      <c r="G68" s="263">
        <v>0</v>
      </c>
      <c r="H68" s="263">
        <v>0.1</v>
      </c>
      <c r="I68" s="49">
        <f t="shared" si="2"/>
        <v>7.125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59">
        <v>101</v>
      </c>
      <c r="B69" s="260">
        <v>298</v>
      </c>
      <c r="C69" s="260">
        <v>9</v>
      </c>
      <c r="D69" s="260">
        <v>34</v>
      </c>
      <c r="E69" s="263">
        <v>0.9</v>
      </c>
      <c r="F69" s="263">
        <v>0</v>
      </c>
      <c r="G69" s="263">
        <v>0</v>
      </c>
      <c r="H69" s="263">
        <v>0.1</v>
      </c>
      <c r="I69" s="49">
        <f t="shared" si="2"/>
        <v>6.75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59">
        <v>110</v>
      </c>
      <c r="B70" s="260">
        <v>326</v>
      </c>
      <c r="C70" s="260">
        <v>10</v>
      </c>
      <c r="D70" s="260">
        <v>39</v>
      </c>
      <c r="E70" s="263">
        <v>0.9</v>
      </c>
      <c r="F70" s="263">
        <v>0</v>
      </c>
      <c r="G70" s="263">
        <v>0</v>
      </c>
      <c r="H70" s="263">
        <v>0.1</v>
      </c>
      <c r="I70" s="49">
        <f t="shared" si="2"/>
        <v>6.8888888888888893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120</v>
      </c>
      <c r="B71" s="50">
        <v>353</v>
      </c>
      <c r="C71" s="50">
        <v>11</v>
      </c>
      <c r="D71" s="50">
        <v>43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2"/>
        <v>6.6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130</v>
      </c>
      <c r="B72" s="50">
        <v>375</v>
      </c>
      <c r="C72" s="50">
        <v>12</v>
      </c>
      <c r="D72" s="50">
        <v>46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140</v>
      </c>
      <c r="B73" s="50">
        <v>396</v>
      </c>
      <c r="C73" s="50">
        <v>13</v>
      </c>
      <c r="D73" s="50">
        <v>45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150</v>
      </c>
      <c r="B74" s="50">
        <v>418</v>
      </c>
      <c r="C74" s="50">
        <v>14</v>
      </c>
      <c r="D74" s="50">
        <v>47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6.7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160</v>
      </c>
      <c r="B75" s="50">
        <v>439</v>
      </c>
      <c r="C75" s="50">
        <v>15</v>
      </c>
      <c r="D75" s="50">
        <v>51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170</v>
      </c>
      <c r="B76" s="50">
        <v>457</v>
      </c>
      <c r="C76" s="50" t="s">
        <v>325</v>
      </c>
      <c r="D76" s="50">
        <v>457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6.9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Cormier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45</v>
      </c>
      <c r="B88" s="258">
        <v>37</v>
      </c>
      <c r="C88" s="258">
        <v>1</v>
      </c>
      <c r="D88" s="258">
        <v>7</v>
      </c>
      <c r="E88" s="262">
        <v>0</v>
      </c>
      <c r="F88" s="262">
        <v>0</v>
      </c>
      <c r="G88" s="262">
        <v>0</v>
      </c>
      <c r="H88" s="262">
        <v>1</v>
      </c>
      <c r="I88" s="53">
        <f>IFERROR(B88/A88,"")</f>
        <v>0.82222222222222219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9">
        <v>53</v>
      </c>
      <c r="B89" s="260">
        <v>105</v>
      </c>
      <c r="C89" s="260">
        <v>2</v>
      </c>
      <c r="D89" s="260">
        <v>15</v>
      </c>
      <c r="E89" s="263">
        <v>0</v>
      </c>
      <c r="F89" s="263">
        <v>0</v>
      </c>
      <c r="G89" s="263">
        <v>0</v>
      </c>
      <c r="H89" s="263">
        <v>1</v>
      </c>
      <c r="I89" s="53">
        <f t="shared" ref="I89:I107" si="3">IF(A89&lt;&gt;0,(B89-(B88-D88))/(A89-A88),"")</f>
        <v>9.375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9">
        <v>61</v>
      </c>
      <c r="B90" s="260">
        <v>157</v>
      </c>
      <c r="C90" s="260">
        <v>3</v>
      </c>
      <c r="D90" s="260">
        <v>31</v>
      </c>
      <c r="E90" s="263">
        <v>0</v>
      </c>
      <c r="F90" s="263">
        <v>0</v>
      </c>
      <c r="G90" s="263">
        <v>0</v>
      </c>
      <c r="H90" s="263">
        <v>1</v>
      </c>
      <c r="I90" s="53">
        <f t="shared" si="3"/>
        <v>8.375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9">
        <v>69</v>
      </c>
      <c r="B91" s="260">
        <v>175</v>
      </c>
      <c r="C91" s="260">
        <v>4</v>
      </c>
      <c r="D91" s="260">
        <v>31</v>
      </c>
      <c r="E91" s="263">
        <v>0.7</v>
      </c>
      <c r="F91" s="263">
        <v>0</v>
      </c>
      <c r="G91" s="263">
        <v>0</v>
      </c>
      <c r="H91" s="263">
        <v>0.3</v>
      </c>
      <c r="I91" s="53">
        <f t="shared" si="3"/>
        <v>6.125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9">
        <v>77</v>
      </c>
      <c r="B92" s="260">
        <v>192</v>
      </c>
      <c r="C92" s="260">
        <v>5</v>
      </c>
      <c r="D92" s="260">
        <v>31</v>
      </c>
      <c r="E92" s="263">
        <v>0.7</v>
      </c>
      <c r="F92" s="263">
        <v>0</v>
      </c>
      <c r="G92" s="263">
        <v>0</v>
      </c>
      <c r="H92" s="263">
        <v>0.3</v>
      </c>
      <c r="I92" s="53">
        <f t="shared" si="3"/>
        <v>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9">
        <v>85</v>
      </c>
      <c r="B93" s="260">
        <v>207</v>
      </c>
      <c r="C93" s="260">
        <v>6</v>
      </c>
      <c r="D93" s="260">
        <v>30</v>
      </c>
      <c r="E93" s="263">
        <v>0.7</v>
      </c>
      <c r="F93" s="263">
        <v>0</v>
      </c>
      <c r="G93" s="263">
        <v>0</v>
      </c>
      <c r="H93" s="263">
        <v>0.3</v>
      </c>
      <c r="I93" s="53">
        <f t="shared" si="3"/>
        <v>5.75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9">
        <v>95</v>
      </c>
      <c r="B94" s="260">
        <v>233</v>
      </c>
      <c r="C94" s="260">
        <v>7</v>
      </c>
      <c r="D94" s="260">
        <v>40</v>
      </c>
      <c r="E94" s="263">
        <v>0.7</v>
      </c>
      <c r="F94" s="263">
        <v>0</v>
      </c>
      <c r="G94" s="263">
        <v>0</v>
      </c>
      <c r="H94" s="263">
        <v>0.3</v>
      </c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59">
        <v>105</v>
      </c>
      <c r="B95" s="260">
        <v>247</v>
      </c>
      <c r="C95" s="260">
        <v>8</v>
      </c>
      <c r="D95" s="260">
        <v>32</v>
      </c>
      <c r="E95" s="263">
        <v>0.9</v>
      </c>
      <c r="F95" s="263">
        <v>0</v>
      </c>
      <c r="G95" s="263">
        <v>0</v>
      </c>
      <c r="H95" s="263">
        <v>0.1</v>
      </c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59">
        <v>115</v>
      </c>
      <c r="B96" s="260">
        <v>269</v>
      </c>
      <c r="C96" s="260">
        <v>9</v>
      </c>
      <c r="D96" s="260">
        <v>37</v>
      </c>
      <c r="E96" s="263">
        <v>0.9</v>
      </c>
      <c r="F96" s="263">
        <v>0</v>
      </c>
      <c r="G96" s="263">
        <v>0</v>
      </c>
      <c r="H96" s="263">
        <v>0.1</v>
      </c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125</v>
      </c>
      <c r="B97" s="60">
        <v>287</v>
      </c>
      <c r="C97" s="60">
        <v>10</v>
      </c>
      <c r="D97" s="60">
        <v>38</v>
      </c>
      <c r="E97" s="87">
        <v>0.9</v>
      </c>
      <c r="F97" s="87">
        <v>0</v>
      </c>
      <c r="G97" s="87">
        <v>0</v>
      </c>
      <c r="H97" s="87">
        <v>0.1</v>
      </c>
      <c r="I97" s="53">
        <f t="shared" si="3"/>
        <v>5.5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135</v>
      </c>
      <c r="B98" s="60">
        <v>304</v>
      </c>
      <c r="C98" s="60">
        <v>11</v>
      </c>
      <c r="D98" s="60">
        <v>39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3"/>
        <v>5.5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145</v>
      </c>
      <c r="B99" s="60">
        <v>322</v>
      </c>
      <c r="C99" s="60">
        <v>12</v>
      </c>
      <c r="D99" s="60">
        <v>39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5.7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155</v>
      </c>
      <c r="B100" s="60">
        <v>339</v>
      </c>
      <c r="C100" s="60">
        <v>13</v>
      </c>
      <c r="D100" s="60">
        <v>40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165</v>
      </c>
      <c r="B101" s="60">
        <v>357</v>
      </c>
      <c r="C101" s="60">
        <v>14</v>
      </c>
      <c r="D101" s="60">
        <v>39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180</v>
      </c>
      <c r="B102" s="50">
        <v>408</v>
      </c>
      <c r="C102" s="60" t="s">
        <v>325</v>
      </c>
      <c r="D102" s="50">
        <v>408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Tilleul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45</v>
      </c>
      <c r="B114" s="258">
        <v>37</v>
      </c>
      <c r="C114" s="258">
        <v>1</v>
      </c>
      <c r="D114" s="258">
        <v>7</v>
      </c>
      <c r="E114" s="262">
        <v>0</v>
      </c>
      <c r="F114" s="262">
        <v>0</v>
      </c>
      <c r="G114" s="262">
        <v>0</v>
      </c>
      <c r="H114" s="262">
        <v>1</v>
      </c>
      <c r="I114" s="53">
        <f>IFERROR(B114/A114,"")</f>
        <v>0.82222222222222219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9">
        <v>53</v>
      </c>
      <c r="B115" s="260">
        <v>105</v>
      </c>
      <c r="C115" s="260">
        <v>2</v>
      </c>
      <c r="D115" s="260">
        <v>15</v>
      </c>
      <c r="E115" s="263">
        <v>0</v>
      </c>
      <c r="F115" s="263">
        <v>0</v>
      </c>
      <c r="G115" s="263">
        <v>0</v>
      </c>
      <c r="H115" s="263">
        <v>1</v>
      </c>
      <c r="I115" s="53">
        <f t="shared" ref="I115:I133" si="4">IF(A115&lt;&gt;0,(B115-(B114-D114))/(A115-A114),"")</f>
        <v>9.375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9">
        <v>61</v>
      </c>
      <c r="B116" s="260">
        <v>157</v>
      </c>
      <c r="C116" s="260">
        <v>3</v>
      </c>
      <c r="D116" s="260">
        <v>31</v>
      </c>
      <c r="E116" s="263">
        <v>0</v>
      </c>
      <c r="F116" s="263">
        <v>0</v>
      </c>
      <c r="G116" s="263">
        <v>0</v>
      </c>
      <c r="H116" s="263">
        <v>1</v>
      </c>
      <c r="I116" s="53">
        <f t="shared" si="4"/>
        <v>8.375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9">
        <v>69</v>
      </c>
      <c r="B117" s="260">
        <v>175</v>
      </c>
      <c r="C117" s="260">
        <v>4</v>
      </c>
      <c r="D117" s="260">
        <v>31</v>
      </c>
      <c r="E117" s="263">
        <v>0.7</v>
      </c>
      <c r="F117" s="263">
        <v>0</v>
      </c>
      <c r="G117" s="263">
        <v>0</v>
      </c>
      <c r="H117" s="263">
        <v>0.3</v>
      </c>
      <c r="I117" s="53">
        <f t="shared" si="4"/>
        <v>6.125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9">
        <v>77</v>
      </c>
      <c r="B118" s="260">
        <v>192</v>
      </c>
      <c r="C118" s="260">
        <v>5</v>
      </c>
      <c r="D118" s="260">
        <v>31</v>
      </c>
      <c r="E118" s="263">
        <v>0.7</v>
      </c>
      <c r="F118" s="263">
        <v>0</v>
      </c>
      <c r="G118" s="263">
        <v>0</v>
      </c>
      <c r="H118" s="263">
        <v>0.3</v>
      </c>
      <c r="I118" s="53">
        <f t="shared" si="4"/>
        <v>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9">
        <v>85</v>
      </c>
      <c r="B119" s="260">
        <v>207</v>
      </c>
      <c r="C119" s="260">
        <v>6</v>
      </c>
      <c r="D119" s="260">
        <v>30</v>
      </c>
      <c r="E119" s="263">
        <v>0.7</v>
      </c>
      <c r="F119" s="263">
        <v>0</v>
      </c>
      <c r="G119" s="263">
        <v>0</v>
      </c>
      <c r="H119" s="263">
        <v>0.3</v>
      </c>
      <c r="I119" s="53">
        <f t="shared" si="4"/>
        <v>5.75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9">
        <v>95</v>
      </c>
      <c r="B120" s="260">
        <v>233</v>
      </c>
      <c r="C120" s="260">
        <v>7</v>
      </c>
      <c r="D120" s="260">
        <v>40</v>
      </c>
      <c r="E120" s="263">
        <v>0.7</v>
      </c>
      <c r="F120" s="263">
        <v>0</v>
      </c>
      <c r="G120" s="263">
        <v>0</v>
      </c>
      <c r="H120" s="263">
        <v>0.3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59">
        <v>105</v>
      </c>
      <c r="B121" s="260">
        <v>247</v>
      </c>
      <c r="C121" s="260">
        <v>8</v>
      </c>
      <c r="D121" s="260">
        <v>32</v>
      </c>
      <c r="E121" s="263">
        <v>0.9</v>
      </c>
      <c r="F121" s="263">
        <v>0</v>
      </c>
      <c r="G121" s="263">
        <v>0</v>
      </c>
      <c r="H121" s="263">
        <v>0.1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59">
        <v>115</v>
      </c>
      <c r="B122" s="260">
        <v>269</v>
      </c>
      <c r="C122" s="260">
        <v>9</v>
      </c>
      <c r="D122" s="260">
        <v>37</v>
      </c>
      <c r="E122" s="263">
        <v>0.9</v>
      </c>
      <c r="F122" s="263">
        <v>0</v>
      </c>
      <c r="G122" s="263">
        <v>0</v>
      </c>
      <c r="H122" s="263">
        <v>0.1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125</v>
      </c>
      <c r="B123" s="60">
        <v>287</v>
      </c>
      <c r="C123" s="60">
        <v>10</v>
      </c>
      <c r="D123" s="60">
        <v>38</v>
      </c>
      <c r="E123" s="87">
        <v>0.9</v>
      </c>
      <c r="F123" s="87">
        <v>0</v>
      </c>
      <c r="G123" s="87">
        <v>0</v>
      </c>
      <c r="H123" s="87">
        <v>0.1</v>
      </c>
      <c r="I123" s="53">
        <f t="shared" si="4"/>
        <v>5.5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135</v>
      </c>
      <c r="B124" s="60">
        <v>304</v>
      </c>
      <c r="C124" s="60">
        <v>11</v>
      </c>
      <c r="D124" s="60">
        <v>39</v>
      </c>
      <c r="E124" s="87">
        <v>0.9</v>
      </c>
      <c r="F124" s="87">
        <v>0</v>
      </c>
      <c r="G124" s="87">
        <v>0</v>
      </c>
      <c r="H124" s="87">
        <v>0.1</v>
      </c>
      <c r="I124" s="53">
        <f t="shared" si="4"/>
        <v>5.5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145</v>
      </c>
      <c r="B125" s="60">
        <v>322</v>
      </c>
      <c r="C125" s="60">
        <v>12</v>
      </c>
      <c r="D125" s="60">
        <v>39</v>
      </c>
      <c r="E125" s="87">
        <v>0.9</v>
      </c>
      <c r="F125" s="87">
        <v>0</v>
      </c>
      <c r="G125" s="87">
        <v>0</v>
      </c>
      <c r="H125" s="87">
        <v>0.1</v>
      </c>
      <c r="I125" s="53">
        <f t="shared" si="4"/>
        <v>5.7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155</v>
      </c>
      <c r="B126" s="60">
        <v>339</v>
      </c>
      <c r="C126" s="60">
        <v>13</v>
      </c>
      <c r="D126" s="60">
        <v>40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5.6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165</v>
      </c>
      <c r="B127" s="60">
        <v>357</v>
      </c>
      <c r="C127" s="60">
        <v>14</v>
      </c>
      <c r="D127" s="60">
        <v>39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180</v>
      </c>
      <c r="B128" s="50">
        <v>408</v>
      </c>
      <c r="C128" s="50" t="s">
        <v>325</v>
      </c>
      <c r="D128" s="50">
        <v>408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45</v>
      </c>
      <c r="B140" s="258">
        <v>37</v>
      </c>
      <c r="C140" s="258">
        <v>1</v>
      </c>
      <c r="D140" s="258">
        <v>7</v>
      </c>
      <c r="E140" s="262">
        <v>0</v>
      </c>
      <c r="F140" s="262">
        <v>0</v>
      </c>
      <c r="G140" s="262">
        <v>0</v>
      </c>
      <c r="H140" s="262">
        <v>1</v>
      </c>
      <c r="I140" s="57">
        <f>IFERROR(B140/A140,"")</f>
        <v>0.82222222222222219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9">
        <v>53</v>
      </c>
      <c r="B141" s="260">
        <v>105</v>
      </c>
      <c r="C141" s="260">
        <v>2</v>
      </c>
      <c r="D141" s="260">
        <v>15</v>
      </c>
      <c r="E141" s="263">
        <v>0</v>
      </c>
      <c r="F141" s="263">
        <v>0</v>
      </c>
      <c r="G141" s="263">
        <v>0</v>
      </c>
      <c r="H141" s="263">
        <v>1</v>
      </c>
      <c r="I141" s="57">
        <f t="shared" ref="I141:I159" si="5">IF(A141&lt;&gt;0,(B141-(B140-D140))/(A141-A140),"")</f>
        <v>9.375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9">
        <v>61</v>
      </c>
      <c r="B142" s="260">
        <v>157</v>
      </c>
      <c r="C142" s="260">
        <v>3</v>
      </c>
      <c r="D142" s="260">
        <v>31</v>
      </c>
      <c r="E142" s="263">
        <v>0</v>
      </c>
      <c r="F142" s="263">
        <v>0</v>
      </c>
      <c r="G142" s="263">
        <v>0</v>
      </c>
      <c r="H142" s="263">
        <v>1</v>
      </c>
      <c r="I142" s="57">
        <f t="shared" si="5"/>
        <v>8.375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9">
        <v>69</v>
      </c>
      <c r="B143" s="260">
        <v>175</v>
      </c>
      <c r="C143" s="260">
        <v>4</v>
      </c>
      <c r="D143" s="260">
        <v>31</v>
      </c>
      <c r="E143" s="263">
        <v>0.7</v>
      </c>
      <c r="F143" s="263">
        <v>0</v>
      </c>
      <c r="G143" s="263">
        <v>0</v>
      </c>
      <c r="H143" s="263">
        <v>0.3</v>
      </c>
      <c r="I143" s="57">
        <f t="shared" si="5"/>
        <v>6.125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9">
        <v>77</v>
      </c>
      <c r="B144" s="260">
        <v>192</v>
      </c>
      <c r="C144" s="260">
        <v>5</v>
      </c>
      <c r="D144" s="260">
        <v>31</v>
      </c>
      <c r="E144" s="263">
        <v>0.7</v>
      </c>
      <c r="F144" s="263">
        <v>0</v>
      </c>
      <c r="G144" s="263">
        <v>0</v>
      </c>
      <c r="H144" s="263">
        <v>0.3</v>
      </c>
      <c r="I144" s="57">
        <f t="shared" si="5"/>
        <v>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259">
        <v>85</v>
      </c>
      <c r="B145" s="260">
        <v>207</v>
      </c>
      <c r="C145" s="260">
        <v>6</v>
      </c>
      <c r="D145" s="260">
        <v>30</v>
      </c>
      <c r="E145" s="263">
        <v>0.7</v>
      </c>
      <c r="F145" s="263">
        <v>0</v>
      </c>
      <c r="G145" s="263">
        <v>0</v>
      </c>
      <c r="H145" s="263">
        <v>0.3</v>
      </c>
      <c r="I145" s="57">
        <f t="shared" si="5"/>
        <v>5.75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259">
        <v>95</v>
      </c>
      <c r="B146" s="260">
        <v>233</v>
      </c>
      <c r="C146" s="260">
        <v>7</v>
      </c>
      <c r="D146" s="260">
        <v>40</v>
      </c>
      <c r="E146" s="263">
        <v>0.7</v>
      </c>
      <c r="F146" s="263">
        <v>0</v>
      </c>
      <c r="G146" s="263">
        <v>0</v>
      </c>
      <c r="H146" s="263">
        <v>0.3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259">
        <v>105</v>
      </c>
      <c r="B147" s="260">
        <v>247</v>
      </c>
      <c r="C147" s="260">
        <v>8</v>
      </c>
      <c r="D147" s="260">
        <v>32</v>
      </c>
      <c r="E147" s="263">
        <v>0.9</v>
      </c>
      <c r="F147" s="263">
        <v>0</v>
      </c>
      <c r="G147" s="263">
        <v>0</v>
      </c>
      <c r="H147" s="263">
        <v>0.1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259">
        <v>115</v>
      </c>
      <c r="B148" s="260">
        <v>269</v>
      </c>
      <c r="C148" s="260">
        <v>9</v>
      </c>
      <c r="D148" s="260">
        <v>37</v>
      </c>
      <c r="E148" s="263">
        <v>0.9</v>
      </c>
      <c r="F148" s="263">
        <v>0</v>
      </c>
      <c r="G148" s="263">
        <v>0</v>
      </c>
      <c r="H148" s="263">
        <v>0.1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125</v>
      </c>
      <c r="B149" s="60">
        <v>287</v>
      </c>
      <c r="C149" s="50">
        <v>10</v>
      </c>
      <c r="D149" s="60">
        <v>38</v>
      </c>
      <c r="E149" s="51">
        <v>0.9</v>
      </c>
      <c r="F149" s="51">
        <v>0</v>
      </c>
      <c r="G149" s="51">
        <v>0</v>
      </c>
      <c r="H149" s="51">
        <v>0.1</v>
      </c>
      <c r="I149" s="57">
        <f t="shared" si="5"/>
        <v>5.5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135</v>
      </c>
      <c r="B150" s="60">
        <v>304</v>
      </c>
      <c r="C150" s="50">
        <v>11</v>
      </c>
      <c r="D150" s="60">
        <v>39</v>
      </c>
      <c r="E150" s="51">
        <v>0.9</v>
      </c>
      <c r="F150" s="51">
        <v>0</v>
      </c>
      <c r="G150" s="51">
        <v>0</v>
      </c>
      <c r="H150" s="51">
        <v>0.1</v>
      </c>
      <c r="I150" s="57">
        <f t="shared" si="5"/>
        <v>5.5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145</v>
      </c>
      <c r="B151" s="60">
        <v>322</v>
      </c>
      <c r="C151" s="50">
        <v>12</v>
      </c>
      <c r="D151" s="60">
        <v>39</v>
      </c>
      <c r="E151" s="51">
        <v>0.9</v>
      </c>
      <c r="F151" s="51">
        <v>0</v>
      </c>
      <c r="G151" s="51">
        <v>0</v>
      </c>
      <c r="H151" s="51">
        <v>0.1</v>
      </c>
      <c r="I151" s="57">
        <f t="shared" si="5"/>
        <v>5.7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155</v>
      </c>
      <c r="B152" s="60">
        <v>339</v>
      </c>
      <c r="C152" s="50">
        <v>13</v>
      </c>
      <c r="D152" s="60">
        <v>40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5.6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165</v>
      </c>
      <c r="B153" s="60">
        <v>357</v>
      </c>
      <c r="C153" s="50">
        <v>14</v>
      </c>
      <c r="D153" s="60">
        <v>39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5.8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180</v>
      </c>
      <c r="B154" s="56">
        <v>408</v>
      </c>
      <c r="C154" s="50" t="s">
        <v>325</v>
      </c>
      <c r="D154" s="50">
        <v>408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Merisier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257">
        <v>45</v>
      </c>
      <c r="B166" s="258">
        <v>37</v>
      </c>
      <c r="C166" s="258">
        <v>1</v>
      </c>
      <c r="D166" s="258">
        <v>7</v>
      </c>
      <c r="E166" s="262">
        <v>0</v>
      </c>
      <c r="F166" s="262">
        <v>0</v>
      </c>
      <c r="G166" s="262">
        <v>0</v>
      </c>
      <c r="H166" s="262">
        <v>1</v>
      </c>
      <c r="I166" s="49">
        <f>IFERROR(B166/A166,"")</f>
        <v>0.82222222222222219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259">
        <v>53</v>
      </c>
      <c r="B167" s="260">
        <v>105</v>
      </c>
      <c r="C167" s="260">
        <v>2</v>
      </c>
      <c r="D167" s="260">
        <v>15</v>
      </c>
      <c r="E167" s="263">
        <v>0</v>
      </c>
      <c r="F167" s="263">
        <v>0</v>
      </c>
      <c r="G167" s="263">
        <v>0</v>
      </c>
      <c r="H167" s="263">
        <v>1</v>
      </c>
      <c r="I167" s="49">
        <f t="shared" ref="I167:I185" si="6">IF(A167&lt;&gt;0,(B167-(B166-D166))/(A167-A166),"")</f>
        <v>9.375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259">
        <v>61</v>
      </c>
      <c r="B168" s="260">
        <v>157</v>
      </c>
      <c r="C168" s="260">
        <v>3</v>
      </c>
      <c r="D168" s="260">
        <v>31</v>
      </c>
      <c r="E168" s="263">
        <v>0</v>
      </c>
      <c r="F168" s="263">
        <v>0</v>
      </c>
      <c r="G168" s="263">
        <v>0</v>
      </c>
      <c r="H168" s="263">
        <v>1</v>
      </c>
      <c r="I168" s="49">
        <f t="shared" si="6"/>
        <v>8.375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259">
        <v>69</v>
      </c>
      <c r="B169" s="260">
        <v>175</v>
      </c>
      <c r="C169" s="260">
        <v>4</v>
      </c>
      <c r="D169" s="260">
        <v>31</v>
      </c>
      <c r="E169" s="263">
        <v>0.7</v>
      </c>
      <c r="F169" s="263">
        <v>0</v>
      </c>
      <c r="G169" s="263">
        <v>0</v>
      </c>
      <c r="H169" s="263">
        <v>0.3</v>
      </c>
      <c r="I169" s="49">
        <f t="shared" si="6"/>
        <v>6.125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259">
        <v>77</v>
      </c>
      <c r="B170" s="260">
        <v>192</v>
      </c>
      <c r="C170" s="260">
        <v>5</v>
      </c>
      <c r="D170" s="260">
        <v>31</v>
      </c>
      <c r="E170" s="263">
        <v>0.7</v>
      </c>
      <c r="F170" s="263">
        <v>0</v>
      </c>
      <c r="G170" s="263">
        <v>0</v>
      </c>
      <c r="H170" s="263">
        <v>0.3</v>
      </c>
      <c r="I170" s="49">
        <f t="shared" si="6"/>
        <v>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259">
        <v>85</v>
      </c>
      <c r="B171" s="260">
        <v>207</v>
      </c>
      <c r="C171" s="260">
        <v>6</v>
      </c>
      <c r="D171" s="260">
        <v>30</v>
      </c>
      <c r="E171" s="263">
        <v>0.7</v>
      </c>
      <c r="F171" s="263">
        <v>0</v>
      </c>
      <c r="G171" s="263">
        <v>0</v>
      </c>
      <c r="H171" s="263">
        <v>0.3</v>
      </c>
      <c r="I171" s="49">
        <f t="shared" si="6"/>
        <v>5.75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259">
        <v>95</v>
      </c>
      <c r="B172" s="260">
        <v>233</v>
      </c>
      <c r="C172" s="260">
        <v>7</v>
      </c>
      <c r="D172" s="260">
        <v>40</v>
      </c>
      <c r="E172" s="263">
        <v>0.7</v>
      </c>
      <c r="F172" s="263">
        <v>0</v>
      </c>
      <c r="G172" s="263">
        <v>0</v>
      </c>
      <c r="H172" s="263">
        <v>0.3</v>
      </c>
      <c r="I172" s="49">
        <f t="shared" si="6"/>
        <v>5.6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259">
        <v>105</v>
      </c>
      <c r="B173" s="260">
        <v>247</v>
      </c>
      <c r="C173" s="260">
        <v>8</v>
      </c>
      <c r="D173" s="260">
        <v>32</v>
      </c>
      <c r="E173" s="263">
        <v>0.9</v>
      </c>
      <c r="F173" s="263">
        <v>0</v>
      </c>
      <c r="G173" s="263">
        <v>0</v>
      </c>
      <c r="H173" s="263">
        <v>0.1</v>
      </c>
      <c r="I173" s="49">
        <f t="shared" si="6"/>
        <v>5.4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259">
        <v>115</v>
      </c>
      <c r="B174" s="260">
        <v>269</v>
      </c>
      <c r="C174" s="260">
        <v>9</v>
      </c>
      <c r="D174" s="260">
        <v>37</v>
      </c>
      <c r="E174" s="263">
        <v>0.9</v>
      </c>
      <c r="F174" s="263">
        <v>0</v>
      </c>
      <c r="G174" s="263">
        <v>0</v>
      </c>
      <c r="H174" s="263">
        <v>0.1</v>
      </c>
      <c r="I174" s="49">
        <f t="shared" si="6"/>
        <v>5.4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125</v>
      </c>
      <c r="B175" s="50">
        <v>287</v>
      </c>
      <c r="C175" s="50">
        <v>10</v>
      </c>
      <c r="D175" s="50">
        <v>38</v>
      </c>
      <c r="E175" s="51">
        <v>0.9</v>
      </c>
      <c r="F175" s="51">
        <v>0</v>
      </c>
      <c r="G175" s="51">
        <v>0</v>
      </c>
      <c r="H175" s="51">
        <v>0.1</v>
      </c>
      <c r="I175" s="49">
        <f t="shared" si="6"/>
        <v>5.5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135</v>
      </c>
      <c r="B176" s="50">
        <v>304</v>
      </c>
      <c r="C176" s="50">
        <v>11</v>
      </c>
      <c r="D176" s="50">
        <v>39</v>
      </c>
      <c r="E176" s="51">
        <v>0.9</v>
      </c>
      <c r="F176" s="51">
        <v>0</v>
      </c>
      <c r="G176" s="51">
        <v>0</v>
      </c>
      <c r="H176" s="51">
        <v>0.1</v>
      </c>
      <c r="I176" s="49">
        <f t="shared" si="6"/>
        <v>5.5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145</v>
      </c>
      <c r="B177" s="50">
        <v>322</v>
      </c>
      <c r="C177" s="50">
        <v>12</v>
      </c>
      <c r="D177" s="50">
        <v>39</v>
      </c>
      <c r="E177" s="51">
        <v>0.9</v>
      </c>
      <c r="F177" s="51">
        <v>0</v>
      </c>
      <c r="G177" s="51">
        <v>0</v>
      </c>
      <c r="H177" s="51">
        <v>0.1</v>
      </c>
      <c r="I177" s="49">
        <f t="shared" si="6"/>
        <v>5.7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155</v>
      </c>
      <c r="B178" s="50">
        <v>339</v>
      </c>
      <c r="C178" s="50">
        <v>13</v>
      </c>
      <c r="D178" s="50">
        <v>40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165</v>
      </c>
      <c r="B179" s="50">
        <v>357</v>
      </c>
      <c r="C179" s="50">
        <v>14</v>
      </c>
      <c r="D179" s="50">
        <v>39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180</v>
      </c>
      <c r="B180" s="50">
        <v>408</v>
      </c>
      <c r="C180" s="50" t="s">
        <v>325</v>
      </c>
      <c r="D180" s="50">
        <v>408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Châtaignier</v>
      </c>
      <c r="C188" s="23" t="s">
        <v>324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257">
        <v>10</v>
      </c>
      <c r="B192" s="258">
        <v>115</v>
      </c>
      <c r="C192" s="258">
        <v>1</v>
      </c>
      <c r="D192" s="258">
        <v>71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11.5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259">
        <v>16</v>
      </c>
      <c r="B193" s="260">
        <v>92</v>
      </c>
      <c r="C193" s="260">
        <v>2</v>
      </c>
      <c r="D193" s="260">
        <v>33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03" si="7">IF(A193&lt;&gt;0,(B193-(B192-D192))/(A193-A192),"")</f>
        <v>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259">
        <v>25</v>
      </c>
      <c r="B194" s="260">
        <v>131</v>
      </c>
      <c r="C194" s="260">
        <v>3</v>
      </c>
      <c r="D194" s="260">
        <v>41</v>
      </c>
      <c r="E194" s="51">
        <v>0.4</v>
      </c>
      <c r="F194" s="51">
        <v>0</v>
      </c>
      <c r="G194" s="51">
        <v>0</v>
      </c>
      <c r="H194" s="51">
        <v>0.6</v>
      </c>
      <c r="I194" s="49">
        <f t="shared" si="7"/>
        <v>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259">
        <v>45</v>
      </c>
      <c r="B195" s="260">
        <v>231</v>
      </c>
      <c r="C195" s="260" t="s">
        <v>325</v>
      </c>
      <c r="D195" s="260">
        <v>231</v>
      </c>
      <c r="E195" s="51">
        <v>0.8</v>
      </c>
      <c r="F195" s="51">
        <v>0</v>
      </c>
      <c r="G195" s="51">
        <v>0</v>
      </c>
      <c r="H195" s="51">
        <v>0.2</v>
      </c>
      <c r="I195" s="49">
        <f t="shared" si="7"/>
        <v>7.05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259"/>
      <c r="B196" s="260"/>
      <c r="C196" s="260"/>
      <c r="D196" s="2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259"/>
      <c r="B197" s="260"/>
      <c r="C197" s="260"/>
      <c r="D197" s="2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259"/>
      <c r="B198" s="260"/>
      <c r="C198" s="260"/>
      <c r="D198" s="2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259"/>
      <c r="B199" s="261"/>
      <c r="C199" s="261"/>
      <c r="D199" s="261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259"/>
      <c r="B200" s="261"/>
      <c r="C200" s="261"/>
      <c r="D200" s="261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259"/>
      <c r="B201" s="261"/>
      <c r="C201" s="261"/>
      <c r="D201" s="261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259"/>
      <c r="B202" s="261"/>
      <c r="C202" s="261"/>
      <c r="D202" s="261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259"/>
      <c r="B203" s="261"/>
      <c r="C203" s="261"/>
      <c r="D203" s="261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259"/>
      <c r="B204" s="261"/>
      <c r="C204" s="261"/>
      <c r="D204" s="261"/>
      <c r="E204" s="51"/>
      <c r="F204" s="51"/>
      <c r="G204" s="51"/>
      <c r="H204" s="51"/>
      <c r="I204" s="49" t="str">
        <f t="shared" ref="I204:I211" si="8">IF(A204&lt;&gt;0,(B204-(B203-D203))/(A204-A203),"")</f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259"/>
      <c r="B205" s="261"/>
      <c r="C205" s="261"/>
      <c r="D205" s="261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259"/>
      <c r="B206" s="261"/>
      <c r="C206" s="261"/>
      <c r="D206" s="261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259"/>
      <c r="B207" s="261"/>
      <c r="C207" s="261"/>
      <c r="D207" s="261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259"/>
      <c r="B208" s="261"/>
      <c r="C208" s="261"/>
      <c r="D208" s="261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259"/>
      <c r="B209" s="261"/>
      <c r="C209" s="261"/>
      <c r="D209" s="261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259"/>
      <c r="B210" s="261"/>
      <c r="C210" s="261"/>
      <c r="D210" s="261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259"/>
      <c r="B211" s="261"/>
      <c r="C211" s="261"/>
      <c r="D211" s="261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29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ref="I230:I237" si="10">IF(A230&lt;&gt;0,(B230-(B229-D229))/(A230-A229),"")</f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17968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sessile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pubescent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Cormier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Tilleul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Alisier torminal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Merisier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>Châtaignier</v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503.03615331676451</v>
      </c>
      <c r="T3" s="59">
        <f>IF('Données projet'!E9&gt;30,$R$33-$H$33,LOOKUP('Données projet'!$E$9,$A$3:$A$203,R3:R203)-LOOKUP('Données projet'!$E$9,$A$3:$A$203,$H$3:$H$203))</f>
        <v>228.10723445837942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558.37211180917416</v>
      </c>
      <c r="AO3" s="59">
        <f>IF('Données projet'!E10&gt;30,$AM$33-$H$33,LOOKUP('Données projet'!$E$10,$A$3:$A$203,AM3:AM203)-LOOKUP('Données projet'!$E$10,$A$3:$A$203,$H$3:$H$203))</f>
        <v>250.60365718208192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465.70042953569703</v>
      </c>
      <c r="BJ3" s="59">
        <f>IF('Données projet'!E11&gt;30,$BH$33-$H$33,LOOKUP('Données projet'!$E$11,$A$3:$A$203,BH3:BH203)-LOOKUP('Données projet'!$E$11,$A$3:$A$203,$H$3:$H$203))</f>
        <v>97.459164776269915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305.81696680347807</v>
      </c>
      <c r="CE3" s="59">
        <f>IF('Données projet'!E12&gt;30,$CC$33-$H$33,LOOKUP('Données projet'!$E$12,$A$3:$A$203,CC3:CC203)-LOOKUP('Données projet'!$E$12,$A$3:$A$203,$H$3:$H$203))</f>
        <v>75.064936438329426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422.80313962874982</v>
      </c>
      <c r="CZ3" s="59">
        <f>IF('Données projet'!E13&gt;30,$CX$33-$H$33,LOOKUP('Données projet'!$E$13,$A$3:$A$203,CX3:CX203)-LOOKUP('Données projet'!$E$13,$A$3:$A$203,$H$3:$H$203))</f>
        <v>91.455608678290844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349.02319955271696</v>
      </c>
      <c r="DU3" s="59">
        <f>IF('Données projet'!E14&gt;30,$DS$33-$H$33,LOOKUP('Données projet'!$E$14,$A$3:$A$203,DS3:DS203)-LOOKUP('Données projet'!$E$14,$A$3:$A$203,$H$3:$H$203))</f>
        <v>81.121961804737509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197.34725966440715</v>
      </c>
      <c r="EP3" s="59">
        <f>IF('Données projet'!E15&gt;30,$EN$33-$H$33,LOOKUP('Données projet'!$E$15,$A$3:$A$203,EN3:EN203)-LOOKUP('Données projet'!$E$15,$A$3:$A$203,$H$3:$H$203))</f>
        <v>240.16326570529532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3.1777777777777776</v>
      </c>
      <c r="N4" s="13">
        <f>IF('Données projet'!$A$36&gt;35,N3+M4-V3,IF(A4&lt;'Données projet'!$A$36,$K$205^A4,IF(A4='Données projet'!$A$36,'Données projet'!$B$36,N3+M4-V3)))</f>
        <v>3.1777777777777776</v>
      </c>
      <c r="O4" s="13">
        <f>N4*VLOOKUP('Données projet'!$B$9,Paramètres!$A$1:$I$89,3,0)*VLOOKUP('Données projet'!$B$9,Paramètres!$A$1:$I$89,5,0)</f>
        <v>2.8752533333333332</v>
      </c>
      <c r="P4" s="13">
        <f>EXP(-1.0587+0.8836*LN(O4)+0.284)</f>
        <v>1.1717589533317494</v>
      </c>
      <c r="Q4" s="20">
        <f t="shared" ref="Q4:Q34" si="2">(O4+P4)*0.475*44/12</f>
        <v>7.0485463992750184</v>
      </c>
      <c r="R4" s="59">
        <f t="shared" si="0"/>
        <v>264.9374352881639</v>
      </c>
      <c r="S4" s="59">
        <f ca="1">AVERAGE(OFFSET($R$3,0,0,'Données projet'!$E$9+1,1))-AVERAGE(OFFSET($H$3,0,0,'Données projet'!$E$9+1,1))</f>
        <v>503.03615331676451</v>
      </c>
      <c r="T4" s="59">
        <f>$T$3</f>
        <v>228.10723445837942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3.1777777777777776</v>
      </c>
      <c r="AI4" s="13">
        <f>IF('Données projet'!$A$62&gt;35,AI3+AH4-AQ3,IF(A4&lt;'Données projet'!$A$62,$AF$205^A4,IF(A4='Données projet'!$A$62,'Données projet'!$B$62,AI3+AH4-AQ3)))</f>
        <v>3.1777777777777776</v>
      </c>
      <c r="AJ4" s="13">
        <f>AI4*VLOOKUP('Données projet'!$B$10,Paramètres!$A$1:$I$89,3,0)*VLOOKUP('Données projet'!$B$10,Paramètres!$A$1:$I$89,5,0)</f>
        <v>3.2222666666666666</v>
      </c>
      <c r="AK4" s="13">
        <f>EXP(-1.0587+0.8836*LN(AJ4)+0.284)</f>
        <v>1.2958763006480771</v>
      </c>
      <c r="AL4" s="20">
        <f t="shared" ref="AL4:AL67" si="4">(AJ4+AK4)*0.475*44/12</f>
        <v>7.8690990014065108</v>
      </c>
      <c r="AM4" s="59">
        <f t="shared" ref="AM4:AM67" si="5">AL4+(AD4+AE4)*44/12</f>
        <v>265.75798789029534</v>
      </c>
      <c r="AN4" s="59">
        <f ca="1">AVERAGE(OFFSET($AM$3,0,0,'Données projet'!$E$10+1,1))-AVERAGE(OFFSET($H$3,0,0,'Données projet'!$E$10+1,1))</f>
        <v>558.37211180917416</v>
      </c>
      <c r="AO4" s="59">
        <f>$AO$3</f>
        <v>250.60365718208192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0.82222222222222219</v>
      </c>
      <c r="BD4" s="12">
        <f>IF('Données projet'!$A$88&gt;35,BD3+BC4-BL3,IF(A4&lt;'Données projet'!$A$88,$BA$205^A4,IF(A4='Données projet'!$A$88,'Données projet'!$B$88,BD3+BC4-BL3)))</f>
        <v>0.82222222222222219</v>
      </c>
      <c r="BE4" s="13">
        <f>BD4*VLOOKUP('Données projet'!$B$11,Paramètres!$A$1:$I$89,3,0)*VLOOKUP('Données projet'!$B$11,Paramètres!$A$1:$I$89,5,0)</f>
        <v>0.88503999999999994</v>
      </c>
      <c r="BF4" s="13">
        <f>EXP(-1.0587+0.8836*LN(BE4)+0.284)</f>
        <v>0.41370282142534687</v>
      </c>
      <c r="BG4" s="20">
        <f t="shared" ref="BG4:BG67" si="7">(BE4+BF4)*0.475*44/12</f>
        <v>2.2619770806491455</v>
      </c>
      <c r="BH4" s="59">
        <f t="shared" ref="BH4:BH67" si="8">BG4+(AY4+AZ4)*44/12</f>
        <v>260.15086596953802</v>
      </c>
      <c r="BI4" s="59">
        <f ca="1">AVERAGE(OFFSET($BH$3,0,0,'Données projet'!$E$11+1,1))-AVERAGE(OFFSET($H$3,0,0,'Données projet'!$E$11+1,1))</f>
        <v>465.70042953569703</v>
      </c>
      <c r="BJ4" s="59">
        <f>$BJ$3</f>
        <v>97.459164776269915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0.82222222222222219</v>
      </c>
      <c r="BY4" s="12">
        <f>IF('Données projet'!$A$114&gt;35,BY3+BX4-CG3,IF(A4&lt;'Données projet'!$A$114,$BV$205^A4,IF(A4='Données projet'!$A$114,'Données projet'!$B$114,BY3+BX4-CG3)))</f>
        <v>0.82222222222222219</v>
      </c>
      <c r="BZ4" s="13">
        <f>BY4*VLOOKUP('Données projet'!$B$12,Paramètres!$A$1:$I$89,3,0)*VLOOKUP('Données projet'!$B$12,Paramètres!$A$1:$I$89,5,0)</f>
        <v>0.55154666666666663</v>
      </c>
      <c r="CA4" s="13">
        <f>EXP(-1.0587+0.8836*LN(BZ4)+0.284)</f>
        <v>0.27240442215366734</v>
      </c>
      <c r="CB4" s="20">
        <f t="shared" ref="CB4:CB67" si="10">(BZ4+CA4)*0.475*44/12</f>
        <v>1.4350481463620817</v>
      </c>
      <c r="CC4" s="59">
        <f t="shared" ref="CC4:CC67" si="11">CB4+(BT4+BU4)*44/12</f>
        <v>259.32393703525094</v>
      </c>
      <c r="CD4" s="59">
        <f ca="1">AVERAGE(OFFSET($CC$3,0,0,'Données projet'!$E$12+1,1))-AVERAGE(OFFSET($H$3,0,0,'Données projet'!$E$12+1,1))</f>
        <v>305.81696680347807</v>
      </c>
      <c r="CE4" s="59">
        <f>$CE$3</f>
        <v>75.064936438329426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0.82222222222222219</v>
      </c>
      <c r="CT4" s="12">
        <f>IF('Données projet'!$A$140&gt;35,CT3+CS4-DB3,IF(A4&lt;'Données projet'!$A$140,$CQ$205^A4,IF(A4='Données projet'!$A$140,'Données projet'!$B$140,CT3+CS4-DB3)))</f>
        <v>0.82222222222222219</v>
      </c>
      <c r="CU4" s="17">
        <f>CT4*VLOOKUP('Données projet'!$B$13,Paramètres!$A$1:$I$89,3,0)*VLOOKUP('Données projet'!$B$13,Paramètres!$A$1:$I$89,5,0)</f>
        <v>0.79525333333333337</v>
      </c>
      <c r="CV4" s="13">
        <f>EXP(-1.0587+0.8836*LN(CU4)+0.284)</f>
        <v>0.37639056033597323</v>
      </c>
      <c r="CW4" s="20">
        <f t="shared" ref="CW4:CW67" si="13">(CU4+CV4)*0.475*44/12</f>
        <v>2.0406131148073752</v>
      </c>
      <c r="CX4" s="59">
        <f t="shared" ref="CX4:CX67" si="14">CW4+(CO4+CP4)*44/12</f>
        <v>259.92950200369626</v>
      </c>
      <c r="CY4" s="59">
        <f ca="1">AVERAGE(OFFSET($CX$3,0,0,'Données projet'!$E$13+1,1))-AVERAGE(OFFSET($H$3,0,0,'Données projet'!$E$13+1,1))</f>
        <v>422.80313962874982</v>
      </c>
      <c r="CZ4" s="59">
        <f>$CZ$3</f>
        <v>91.455608678290844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0.82222222222222219</v>
      </c>
      <c r="DO4" s="12">
        <f>IF('Données projet'!$A$166&gt;35,DO3+DN4-DW3,IF(A4&lt;'Données projet'!$A$166,$DL$205^A4,IF(A4='Données projet'!$A$166,'Données projet'!$B$166,DO3+DN4-DW3)))</f>
        <v>0.82222222222222219</v>
      </c>
      <c r="DP4" s="17">
        <f>DO4*VLOOKUP('Données projet'!$B$14,Paramètres!$A$1:$I$89,3,0)*VLOOKUP('Données projet'!$B$14,Paramètres!$A$1:$I$89,5,0)</f>
        <v>0.64133333333333331</v>
      </c>
      <c r="DQ4" s="13">
        <f>EXP(-1.0587+0.8836*LN(DP4)+0.284)</f>
        <v>0.31123707274200541</v>
      </c>
      <c r="DR4" s="20">
        <f t="shared" ref="DR4:DR67" si="16">(DP4+DQ4)*0.475*44/12</f>
        <v>1.6590601239145482</v>
      </c>
      <c r="DS4" s="59">
        <f t="shared" ref="DS4:DS67" si="17">DR4+(DJ4+DK4)*44/12</f>
        <v>259.54794901280343</v>
      </c>
      <c r="DT4" s="59">
        <f ca="1">AVERAGE(OFFSET($DS$3,0,0,'Données projet'!$E$14+1,1))-AVERAGE(OFFSET($H$3,0,0,'Données projet'!$E$14+1,1))</f>
        <v>349.02319955271696</v>
      </c>
      <c r="DU4" s="59">
        <f>$DU$3</f>
        <v>81.121961804737509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11.5</v>
      </c>
      <c r="EJ4" s="12">
        <f>IF('Données projet'!$A$192&gt;35,EJ3+EI4-ER3,IF(A4&lt;'Données projet'!$A$192,$EG$205^A4,IF(A4='Données projet'!$A$192,'Données projet'!$B$192,EJ3+EI4-ER3)))</f>
        <v>1.6071994829923506</v>
      </c>
      <c r="EK4" s="17">
        <f>EJ4*VLOOKUP('Données projet'!$B$15,Paramètres!$A$1:$I$89,3,0)*VLOOKUP('Données projet'!$B$15,Paramètres!$A$1:$I$89,5,0)</f>
        <v>1.1783986609299915</v>
      </c>
      <c r="EL4" s="13">
        <f>EXP(-1.0587+0.8836*LN(EK4)+0.284)</f>
        <v>0.53277751568396181</v>
      </c>
      <c r="EM4" s="20">
        <f t="shared" ref="EM4:EM67" si="19">(EK4+EL4)*0.475*44/12</f>
        <v>2.9802985076026349</v>
      </c>
      <c r="EN4" s="59">
        <f t="shared" ref="EN4:EN67" si="20">EM4+(EE4+EF4)*44/12</f>
        <v>260.8691873964915</v>
      </c>
      <c r="EO4" s="59">
        <f ca="1">AVERAGE(OFFSET($EN$3,0,0,'Données projet'!$E$15+1,1))-AVERAGE(OFFSET($H$3,0,0,'Données projet'!$E$15+1,1))</f>
        <v>197.34725966440715</v>
      </c>
      <c r="EP4" s="59">
        <f>$EP$3</f>
        <v>240.16326570529532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3.1777777777777776</v>
      </c>
      <c r="N5" s="13">
        <f>IF('Données projet'!$A$36&gt;35,N4+M5-V4,IF(A5&lt;'Données projet'!$A$36,$K$205^A5,IF(A5='Données projet'!$A$36,'Données projet'!$B$36,N4+M5-V4)))</f>
        <v>6.3555555555555552</v>
      </c>
      <c r="O5" s="13">
        <f>N5*VLOOKUP('Données projet'!$B$9,Paramètres!$A$1:$I$89,3,0)*VLOOKUP('Données projet'!$B$9,Paramètres!$A$1:$I$89,5,0)</f>
        <v>5.7505066666666664</v>
      </c>
      <c r="P5" s="13">
        <f t="shared" ref="P5:P68" si="33">EXP(-1.0587+0.8836*LN(O5)+0.284)</f>
        <v>2.1618640756763563</v>
      </c>
      <c r="Q5" s="20">
        <f t="shared" si="2"/>
        <v>13.780712376247431</v>
      </c>
      <c r="R5" s="59">
        <f t="shared" si="0"/>
        <v>272.89182348735858</v>
      </c>
      <c r="S5" s="59">
        <f ca="1">AVERAGE(OFFSET($R$3,0,0,'Données projet'!$E$9+1,1))-AVERAGE(OFFSET($H$3,0,0,'Données projet'!$E$9+1,1))</f>
        <v>503.03615331676451</v>
      </c>
      <c r="T5" s="59">
        <f t="shared" ref="T5:T68" si="34">$T$3</f>
        <v>228.10723445837942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3.1777777777777776</v>
      </c>
      <c r="AI5" s="13">
        <f>IF('Données projet'!$A$62&gt;35,AI4+AH5-AQ4,IF(A5&lt;'Données projet'!$A$62,$AF$205^A5,IF(A5='Données projet'!$A$62,'Données projet'!$B$62,AI4+AH5-AQ4)))</f>
        <v>6.3555555555555552</v>
      </c>
      <c r="AJ5" s="13">
        <f>AI5*VLOOKUP('Données projet'!$B$10,Paramètres!$A$1:$I$89,3,0)*VLOOKUP('Données projet'!$B$10,Paramètres!$A$1:$I$89,5,0)</f>
        <v>6.4445333333333332</v>
      </c>
      <c r="AK5" s="13">
        <f t="shared" ref="AK5:AK68" si="35">EXP(-1.0587+0.8836*LN(AJ5)+0.284)</f>
        <v>2.3908572773655479</v>
      </c>
      <c r="AL5" s="20">
        <f t="shared" si="4"/>
        <v>15.388305313633881</v>
      </c>
      <c r="AM5" s="59">
        <f t="shared" si="5"/>
        <v>274.49941642474505</v>
      </c>
      <c r="AN5" s="59">
        <f ca="1">AVERAGE(OFFSET($AM$3,0,0,'Données projet'!$E$10+1,1))-AVERAGE(OFFSET($H$3,0,0,'Données projet'!$E$10+1,1))</f>
        <v>558.37211180917416</v>
      </c>
      <c r="AO5" s="59">
        <f t="shared" ref="AO5:AO68" si="36">$AO$3</f>
        <v>250.60365718208192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0.82222222222222219</v>
      </c>
      <c r="BD5" s="12">
        <f>IF('Données projet'!$A$88&gt;35,BD4+BC5-BL4,IF(A5&lt;'Données projet'!$A$88,$BA$205^A5,IF(A5='Données projet'!$A$88,'Données projet'!$B$88,BD4+BC5-BL4)))</f>
        <v>1.6444444444444444</v>
      </c>
      <c r="BE5" s="13">
        <f>BD5*VLOOKUP('Données projet'!$B$11,Paramètres!$A$1:$I$89,3,0)*VLOOKUP('Données projet'!$B$11,Paramètres!$A$1:$I$89,5,0)</f>
        <v>1.7700799999999999</v>
      </c>
      <c r="BF5" s="13">
        <f t="shared" ref="BF5:BF68" si="37">EXP(-1.0587+0.8836*LN(BE5)+0.284)</f>
        <v>0.76327069240852086</v>
      </c>
      <c r="BG5" s="20">
        <f t="shared" si="7"/>
        <v>4.4122524559448406</v>
      </c>
      <c r="BH5" s="59">
        <f t="shared" si="8"/>
        <v>263.52336356705598</v>
      </c>
      <c r="BI5" s="59">
        <f ca="1">AVERAGE(OFFSET($BH$3,0,0,'Données projet'!$E$11+1,1))-AVERAGE(OFFSET($H$3,0,0,'Données projet'!$E$11+1,1))</f>
        <v>465.70042953569703</v>
      </c>
      <c r="BJ5" s="59">
        <f t="shared" ref="BJ5:BJ68" si="38">$BJ$3</f>
        <v>97.459164776269915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0.82222222222222219</v>
      </c>
      <c r="BY5" s="12">
        <f>IF('Données projet'!$A$114&gt;35,BY4+BX5-CG4,IF(A5&lt;'Données projet'!$A$114,$BV$205^A5,IF(A5='Données projet'!$A$114,'Données projet'!$B$114,BY4+BX5-CG4)))</f>
        <v>1.6444444444444444</v>
      </c>
      <c r="BZ5" s="13">
        <f>BY5*VLOOKUP('Données projet'!$B$12,Paramètres!$A$1:$I$89,3,0)*VLOOKUP('Données projet'!$B$12,Paramètres!$A$1:$I$89,5,0)</f>
        <v>1.1030933333333333</v>
      </c>
      <c r="CA5" s="13">
        <f t="shared" ref="CA5:CA68" si="39">EXP(-1.0587+0.8836*LN(BZ5)+0.284)</f>
        <v>0.5025789072359319</v>
      </c>
      <c r="CB5" s="20">
        <f t="shared" si="10"/>
        <v>2.7965458189914703</v>
      </c>
      <c r="CC5" s="59">
        <f t="shared" si="11"/>
        <v>261.90765693010263</v>
      </c>
      <c r="CD5" s="59">
        <f ca="1">AVERAGE(OFFSET($CC$3,0,0,'Données projet'!$E$12+1,1))-AVERAGE(OFFSET($H$3,0,0,'Données projet'!$E$12+1,1))</f>
        <v>305.81696680347807</v>
      </c>
      <c r="CE5" s="59">
        <f t="shared" ref="CE5:CE68" si="40">$CE$3</f>
        <v>75.064936438329426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0.82222222222222219</v>
      </c>
      <c r="CT5" s="12">
        <f>IF('Données projet'!$A$140&gt;35,CT4+CS5-DB4,IF(A5&lt;'Données projet'!$A$140,$CQ$205^A5,IF(A5='Données projet'!$A$140,'Données projet'!$B$140,CT4+CS5-DB4)))</f>
        <v>1.6444444444444444</v>
      </c>
      <c r="CU5" s="17">
        <f>CT5*VLOOKUP('Données projet'!$B$13,Paramètres!$A$1:$I$89,3,0)*VLOOKUP('Données projet'!$B$13,Paramètres!$A$1:$I$89,5,0)</f>
        <v>1.5905066666666667</v>
      </c>
      <c r="CV5" s="13">
        <f t="shared" ref="CV5:CV68" si="41">EXP(-1.0587+0.8836*LN(CU5)+0.284)</f>
        <v>0.69443056398277636</v>
      </c>
      <c r="CW5" s="20">
        <f t="shared" si="13"/>
        <v>3.9795990100477798</v>
      </c>
      <c r="CX5" s="59">
        <f t="shared" si="14"/>
        <v>263.09071012115891</v>
      </c>
      <c r="CY5" s="59">
        <f ca="1">AVERAGE(OFFSET($CX$3,0,0,'Données projet'!$E$13+1,1))-AVERAGE(OFFSET($H$3,0,0,'Données projet'!$E$13+1,1))</f>
        <v>422.80313962874982</v>
      </c>
      <c r="CZ5" s="59">
        <f t="shared" ref="CZ5:CZ68" si="42">$CZ$3</f>
        <v>91.455608678290844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0.82222222222222219</v>
      </c>
      <c r="DO5" s="12">
        <f>IF('Données projet'!$A$166&gt;35,DO4+DN5-DW4,IF(A5&lt;'Données projet'!$A$166,$DL$205^A5,IF(A5='Données projet'!$A$166,'Données projet'!$B$166,DO4+DN5-DW4)))</f>
        <v>1.6444444444444444</v>
      </c>
      <c r="DP5" s="17">
        <f>DO5*VLOOKUP('Données projet'!$B$14,Paramètres!$A$1:$I$89,3,0)*VLOOKUP('Données projet'!$B$14,Paramètres!$A$1:$I$89,5,0)</f>
        <v>1.2826666666666666</v>
      </c>
      <c r="DQ5" s="13">
        <f t="shared" ref="DQ5:DQ68" si="43">EXP(-1.0587+0.8836*LN(DP5)+0.284)</f>
        <v>0.57422411381320326</v>
      </c>
      <c r="DR5" s="20">
        <f t="shared" si="16"/>
        <v>3.2340847760024403</v>
      </c>
      <c r="DS5" s="59">
        <f t="shared" si="17"/>
        <v>262.34519588711356</v>
      </c>
      <c r="DT5" s="59">
        <f ca="1">AVERAGE(OFFSET($DS$3,0,0,'Données projet'!$E$14+1,1))-AVERAGE(OFFSET($H$3,0,0,'Données projet'!$E$14+1,1))</f>
        <v>349.02319955271696</v>
      </c>
      <c r="DU5" s="59">
        <f t="shared" ref="DU5:DU68" si="44">$DU$3</f>
        <v>81.121961804737509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11.5</v>
      </c>
      <c r="EJ5" s="12">
        <f>IF('Données projet'!$A$192&gt;35,EJ4+EI5-ER4,IF(A5&lt;'Données projet'!$A$192,$EG$205^A5,IF(A5='Données projet'!$A$192,'Données projet'!$B$192,EJ4+EI5-ER4)))</f>
        <v>2.5830901781308793</v>
      </c>
      <c r="EK5" s="17">
        <f>EJ5*VLOOKUP('Données projet'!$B$15,Paramètres!$A$1:$I$89,3,0)*VLOOKUP('Données projet'!$B$15,Paramètres!$A$1:$I$89,5,0)</f>
        <v>1.8939217186055606</v>
      </c>
      <c r="EL5" s="13">
        <f t="shared" ref="EL5:EL68" si="45">EXP(-1.0587+0.8836*LN(EK5)+0.284)</f>
        <v>0.81026886193479808</v>
      </c>
      <c r="EM5" s="20">
        <f t="shared" si="19"/>
        <v>4.709798594441124</v>
      </c>
      <c r="EN5" s="59">
        <f t="shared" si="20"/>
        <v>263.82090970555225</v>
      </c>
      <c r="EO5" s="59">
        <f ca="1">AVERAGE(OFFSET($EN$3,0,0,'Données projet'!$E$15+1,1))-AVERAGE(OFFSET($H$3,0,0,'Données projet'!$E$15+1,1))</f>
        <v>197.34725966440715</v>
      </c>
      <c r="EP5" s="59">
        <f t="shared" ref="EP5:EP68" si="46">$EP$3</f>
        <v>240.16326570529532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3.1777777777777776</v>
      </c>
      <c r="N6" s="13">
        <f>IF('Données projet'!$A$36&gt;35,N5+M6-V5,IF(A6&lt;'Données projet'!$A$36,$K$205^A6,IF(A6='Données projet'!$A$36,'Données projet'!$B$36,N5+M6-V5)))</f>
        <v>9.5333333333333332</v>
      </c>
      <c r="O6" s="13">
        <f>N6*VLOOKUP('Données projet'!$B$9,Paramètres!$A$1:$I$89,3,0)*VLOOKUP('Données projet'!$B$9,Paramètres!$A$1:$I$89,5,0)</f>
        <v>8.6257599999999996</v>
      </c>
      <c r="P6" s="13">
        <f t="shared" si="33"/>
        <v>3.0933041290640175</v>
      </c>
      <c r="Q6" s="20">
        <f t="shared" si="2"/>
        <v>20.410703358119829</v>
      </c>
      <c r="R6" s="59">
        <f t="shared" si="0"/>
        <v>280.74403669145312</v>
      </c>
      <c r="S6" s="59">
        <f ca="1">AVERAGE(OFFSET($R$3,0,0,'Données projet'!$E$9+1,1))-AVERAGE(OFFSET($H$3,0,0,'Données projet'!$E$9+1,1))</f>
        <v>503.03615331676451</v>
      </c>
      <c r="T6" s="59">
        <f t="shared" si="34"/>
        <v>228.10723445837942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3.1777777777777776</v>
      </c>
      <c r="AI6" s="13">
        <f>IF('Données projet'!$A$62&gt;35,AI5+AH6-AQ5,IF(A6&lt;'Données projet'!$A$62,$AF$205^A6,IF(A6='Données projet'!$A$62,'Données projet'!$B$62,AI5+AH6-AQ5)))</f>
        <v>9.5333333333333332</v>
      </c>
      <c r="AJ6" s="13">
        <f>AI6*VLOOKUP('Données projet'!$B$10,Paramètres!$A$1:$I$89,3,0)*VLOOKUP('Données projet'!$B$10,Paramètres!$A$1:$I$89,5,0)</f>
        <v>9.6668000000000021</v>
      </c>
      <c r="AK6" s="13">
        <f t="shared" si="35"/>
        <v>3.4209591487678614</v>
      </c>
      <c r="AL6" s="20">
        <f t="shared" si="4"/>
        <v>22.794513850770699</v>
      </c>
      <c r="AM6" s="59">
        <f t="shared" si="5"/>
        <v>283.12784718410398</v>
      </c>
      <c r="AN6" s="59">
        <f ca="1">AVERAGE(OFFSET($AM$3,0,0,'Données projet'!$E$10+1,1))-AVERAGE(OFFSET($H$3,0,0,'Données projet'!$E$10+1,1))</f>
        <v>558.37211180917416</v>
      </c>
      <c r="AO6" s="59">
        <f t="shared" si="36"/>
        <v>250.60365718208192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0.82222222222222219</v>
      </c>
      <c r="BD6" s="12">
        <f>IF('Données projet'!$A$88&gt;35,BD5+BC6-BL5,IF(A6&lt;'Données projet'!$A$88,$BA$205^A6,IF(A6='Données projet'!$A$88,'Données projet'!$B$88,BD5+BC6-BL5)))</f>
        <v>2.4666666666666668</v>
      </c>
      <c r="BE6" s="13">
        <f>BD6*VLOOKUP('Données projet'!$B$11,Paramètres!$A$1:$I$89,3,0)*VLOOKUP('Données projet'!$B$11,Paramètres!$A$1:$I$89,5,0)</f>
        <v>2.6551200000000001</v>
      </c>
      <c r="BF6" s="13">
        <f t="shared" si="37"/>
        <v>1.0921261937719942</v>
      </c>
      <c r="BG6" s="20">
        <f t="shared" si="7"/>
        <v>6.526453787486223</v>
      </c>
      <c r="BH6" s="59">
        <f t="shared" si="8"/>
        <v>266.85978712081953</v>
      </c>
      <c r="BI6" s="59">
        <f ca="1">AVERAGE(OFFSET($BH$3,0,0,'Données projet'!$E$11+1,1))-AVERAGE(OFFSET($H$3,0,0,'Données projet'!$E$11+1,1))</f>
        <v>465.70042953569703</v>
      </c>
      <c r="BJ6" s="59">
        <f t="shared" si="38"/>
        <v>97.459164776269915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0.82222222222222219</v>
      </c>
      <c r="BY6" s="12">
        <f>IF('Données projet'!$A$114&gt;35,BY5+BX6-CG5,IF(A6&lt;'Données projet'!$A$114,$BV$205^A6,IF(A6='Données projet'!$A$114,'Données projet'!$B$114,BY5+BX6-CG5)))</f>
        <v>2.4666666666666668</v>
      </c>
      <c r="BZ6" s="13">
        <f>BY6*VLOOKUP('Données projet'!$B$12,Paramètres!$A$1:$I$89,3,0)*VLOOKUP('Données projet'!$B$12,Paramètres!$A$1:$I$89,5,0)</f>
        <v>1.6546400000000001</v>
      </c>
      <c r="CA6" s="13">
        <f t="shared" si="39"/>
        <v>0.71911524245436742</v>
      </c>
      <c r="CB6" s="20">
        <f t="shared" si="10"/>
        <v>4.1342903806080233</v>
      </c>
      <c r="CC6" s="59">
        <f t="shared" si="11"/>
        <v>264.46762371394135</v>
      </c>
      <c r="CD6" s="59">
        <f ca="1">AVERAGE(OFFSET($CC$3,0,0,'Données projet'!$E$12+1,1))-AVERAGE(OFFSET($H$3,0,0,'Données projet'!$E$12+1,1))</f>
        <v>305.81696680347807</v>
      </c>
      <c r="CE6" s="59">
        <f t="shared" si="40"/>
        <v>75.064936438329426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0.82222222222222219</v>
      </c>
      <c r="CT6" s="12">
        <f>IF('Données projet'!$A$140&gt;35,CT5+CS6-DB5,IF(A6&lt;'Données projet'!$A$140,$CQ$205^A6,IF(A6='Données projet'!$A$140,'Données projet'!$B$140,CT5+CS6-DB5)))</f>
        <v>2.4666666666666668</v>
      </c>
      <c r="CU6" s="17">
        <f>CT6*VLOOKUP('Données projet'!$B$13,Paramètres!$A$1:$I$89,3,0)*VLOOKUP('Données projet'!$B$13,Paramètres!$A$1:$I$89,5,0)</f>
        <v>2.3857600000000003</v>
      </c>
      <c r="CV6" s="13">
        <f t="shared" si="41"/>
        <v>0.99362626683369581</v>
      </c>
      <c r="CW6" s="20">
        <f t="shared" si="13"/>
        <v>5.8857644147353545</v>
      </c>
      <c r="CX6" s="59">
        <f t="shared" si="14"/>
        <v>266.21909774806869</v>
      </c>
      <c r="CY6" s="59">
        <f ca="1">AVERAGE(OFFSET($CX$3,0,0,'Données projet'!$E$13+1,1))-AVERAGE(OFFSET($H$3,0,0,'Données projet'!$E$13+1,1))</f>
        <v>422.80313962874982</v>
      </c>
      <c r="CZ6" s="59">
        <f t="shared" si="42"/>
        <v>91.455608678290844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0.82222222222222219</v>
      </c>
      <c r="DO6" s="12">
        <f>IF('Données projet'!$A$166&gt;35,DO5+DN6-DW5,IF(A6&lt;'Données projet'!$A$166,$DL$205^A6,IF(A6='Données projet'!$A$166,'Données projet'!$B$166,DO5+DN6-DW5)))</f>
        <v>2.4666666666666668</v>
      </c>
      <c r="DP6" s="17">
        <f>DO6*VLOOKUP('Données projet'!$B$14,Paramètres!$A$1:$I$89,3,0)*VLOOKUP('Données projet'!$B$14,Paramètres!$A$1:$I$89,5,0)</f>
        <v>1.9240000000000002</v>
      </c>
      <c r="DQ6" s="13">
        <f t="shared" si="43"/>
        <v>0.82162881665480936</v>
      </c>
      <c r="DR6" s="20">
        <f t="shared" si="16"/>
        <v>4.7819701890071258</v>
      </c>
      <c r="DS6" s="59">
        <f t="shared" si="17"/>
        <v>265.11530352234047</v>
      </c>
      <c r="DT6" s="59">
        <f ca="1">AVERAGE(OFFSET($DS$3,0,0,'Données projet'!$E$14+1,1))-AVERAGE(OFFSET($H$3,0,0,'Données projet'!$E$14+1,1))</f>
        <v>349.02319955271696</v>
      </c>
      <c r="DU6" s="59">
        <f t="shared" si="44"/>
        <v>81.121961804737509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11.5</v>
      </c>
      <c r="EJ6" s="12">
        <f>IF('Données projet'!$A$192&gt;35,EJ5+EI6-ER5,IF(A6&lt;'Données projet'!$A$192,$EG$205^A6,IF(A6='Données projet'!$A$192,'Données projet'!$B$192,EJ5+EI6-ER5)))</f>
        <v>4.1515411988145683</v>
      </c>
      <c r="EK6" s="17">
        <f>EJ6*VLOOKUP('Données projet'!$B$15,Paramètres!$A$1:$I$89,3,0)*VLOOKUP('Données projet'!$B$15,Paramètres!$A$1:$I$89,5,0)</f>
        <v>3.0439100069708416</v>
      </c>
      <c r="EL6" s="13">
        <f t="shared" si="45"/>
        <v>1.2322885431422059</v>
      </c>
      <c r="EM6" s="20">
        <f t="shared" si="19"/>
        <v>7.447712474780225</v>
      </c>
      <c r="EN6" s="59">
        <f t="shared" si="20"/>
        <v>267.78104580811356</v>
      </c>
      <c r="EO6" s="59">
        <f ca="1">AVERAGE(OFFSET($EN$3,0,0,'Données projet'!$E$15+1,1))-AVERAGE(OFFSET($H$3,0,0,'Données projet'!$E$15+1,1))</f>
        <v>197.34725966440715</v>
      </c>
      <c r="EP6" s="59">
        <f t="shared" si="46"/>
        <v>240.16326570529532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3.1777777777777776</v>
      </c>
      <c r="N7" s="13">
        <f>IF('Données projet'!$A$36&gt;35,N6+M7-V6,IF(A7&lt;'Données projet'!$A$36,$K$205^A7,IF(A7='Données projet'!$A$36,'Données projet'!$B$36,N6+M7-V6)))</f>
        <v>12.71111111111111</v>
      </c>
      <c r="O7" s="13">
        <f>N7*VLOOKUP('Données projet'!$B$9,Paramètres!$A$1:$I$89,3,0)*VLOOKUP('Données projet'!$B$9,Paramètres!$A$1:$I$89,5,0)</f>
        <v>11.501013333333333</v>
      </c>
      <c r="P7" s="13">
        <f t="shared" si="33"/>
        <v>3.9885816689610358</v>
      </c>
      <c r="Q7" s="20">
        <f t="shared" si="2"/>
        <v>26.97771129566269</v>
      </c>
      <c r="R7" s="59">
        <f t="shared" si="0"/>
        <v>288.53326685121823</v>
      </c>
      <c r="S7" s="59">
        <f ca="1">AVERAGE(OFFSET($R$3,0,0,'Données projet'!$E$9+1,1))-AVERAGE(OFFSET($H$3,0,0,'Données projet'!$E$9+1,1))</f>
        <v>503.03615331676451</v>
      </c>
      <c r="T7" s="59">
        <f t="shared" si="34"/>
        <v>228.10723445837942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3.1777777777777776</v>
      </c>
      <c r="AI7" s="13">
        <f>IF('Données projet'!$A$62&gt;35,AI6+AH7-AQ6,IF(A7&lt;'Données projet'!$A$62,$AF$205^A7,IF(A7='Données projet'!$A$62,'Données projet'!$B$62,AI6+AH7-AQ6)))</f>
        <v>12.71111111111111</v>
      </c>
      <c r="AJ7" s="13">
        <f>AI7*VLOOKUP('Données projet'!$B$10,Paramètres!$A$1:$I$89,3,0)*VLOOKUP('Données projet'!$B$10,Paramètres!$A$1:$I$89,5,0)</f>
        <v>12.889066666666666</v>
      </c>
      <c r="AK7" s="13">
        <f t="shared" si="35"/>
        <v>4.4110680300836504</v>
      </c>
      <c r="AL7" s="20">
        <f t="shared" si="4"/>
        <v>30.131067930173462</v>
      </c>
      <c r="AM7" s="59">
        <f t="shared" si="5"/>
        <v>291.686623485729</v>
      </c>
      <c r="AN7" s="59">
        <f ca="1">AVERAGE(OFFSET($AM$3,0,0,'Données projet'!$E$10+1,1))-AVERAGE(OFFSET($H$3,0,0,'Données projet'!$E$10+1,1))</f>
        <v>558.37211180917416</v>
      </c>
      <c r="AO7" s="59">
        <f t="shared" si="36"/>
        <v>250.60365718208192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0.82222222222222219</v>
      </c>
      <c r="BD7" s="12">
        <f>IF('Données projet'!$A$88&gt;35,BD6+BC7-BL6,IF(A7&lt;'Données projet'!$A$88,$BA$205^A7,IF(A7='Données projet'!$A$88,'Données projet'!$B$88,BD6+BC7-BL6)))</f>
        <v>3.2888888888888888</v>
      </c>
      <c r="BE7" s="13">
        <f>BD7*VLOOKUP('Données projet'!$B$11,Paramètres!$A$1:$I$89,3,0)*VLOOKUP('Données projet'!$B$11,Paramètres!$A$1:$I$89,5,0)</f>
        <v>3.5401599999999998</v>
      </c>
      <c r="BF7" s="13">
        <f t="shared" si="37"/>
        <v>1.4082141085782043</v>
      </c>
      <c r="BG7" s="20">
        <f t="shared" si="7"/>
        <v>8.6184182391070383</v>
      </c>
      <c r="BH7" s="59">
        <f t="shared" si="8"/>
        <v>270.17397379466257</v>
      </c>
      <c r="BI7" s="59">
        <f ca="1">AVERAGE(OFFSET($BH$3,0,0,'Données projet'!$E$11+1,1))-AVERAGE(OFFSET($H$3,0,0,'Données projet'!$E$11+1,1))</f>
        <v>465.70042953569703</v>
      </c>
      <c r="BJ7" s="59">
        <f t="shared" si="38"/>
        <v>97.459164776269915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0.82222222222222219</v>
      </c>
      <c r="BY7" s="12">
        <f>IF('Données projet'!$A$114&gt;35,BY6+BX7-CG6,IF(A7&lt;'Données projet'!$A$114,$BV$205^A7,IF(A7='Données projet'!$A$114,'Données projet'!$B$114,BY6+BX7-CG6)))</f>
        <v>3.2888888888888888</v>
      </c>
      <c r="BZ7" s="13">
        <f>BY7*VLOOKUP('Données projet'!$B$12,Paramètres!$A$1:$I$89,3,0)*VLOOKUP('Données projet'!$B$12,Paramètres!$A$1:$I$89,5,0)</f>
        <v>2.2061866666666665</v>
      </c>
      <c r="CA7" s="13">
        <f t="shared" si="39"/>
        <v>0.92724470477199594</v>
      </c>
      <c r="CB7" s="20">
        <f t="shared" si="10"/>
        <v>5.457392971922336</v>
      </c>
      <c r="CC7" s="59">
        <f t="shared" si="11"/>
        <v>267.01294852747787</v>
      </c>
      <c r="CD7" s="59">
        <f ca="1">AVERAGE(OFFSET($CC$3,0,0,'Données projet'!$E$12+1,1))-AVERAGE(OFFSET($H$3,0,0,'Données projet'!$E$12+1,1))</f>
        <v>305.81696680347807</v>
      </c>
      <c r="CE7" s="59">
        <f t="shared" si="40"/>
        <v>75.064936438329426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0.82222222222222219</v>
      </c>
      <c r="CT7" s="12">
        <f>IF('Données projet'!$A$140&gt;35,CT6+CS7-DB6,IF(A7&lt;'Données projet'!$A$140,$CQ$205^A7,IF(A7='Données projet'!$A$140,'Données projet'!$B$140,CT6+CS7-DB6)))</f>
        <v>3.2888888888888888</v>
      </c>
      <c r="CU7" s="17">
        <f>CT7*VLOOKUP('Données projet'!$B$13,Paramètres!$A$1:$I$89,3,0)*VLOOKUP('Données projet'!$B$13,Paramètres!$A$1:$I$89,5,0)</f>
        <v>3.1810133333333335</v>
      </c>
      <c r="CV7" s="13">
        <f t="shared" si="41"/>
        <v>1.2812059042155202</v>
      </c>
      <c r="CW7" s="20">
        <f t="shared" si="13"/>
        <v>7.7716985053975867</v>
      </c>
      <c r="CX7" s="59">
        <f t="shared" si="14"/>
        <v>269.32725406095312</v>
      </c>
      <c r="CY7" s="59">
        <f ca="1">AVERAGE(OFFSET($CX$3,0,0,'Données projet'!$E$13+1,1))-AVERAGE(OFFSET($H$3,0,0,'Données projet'!$E$13+1,1))</f>
        <v>422.80313962874982</v>
      </c>
      <c r="CZ7" s="59">
        <f t="shared" si="42"/>
        <v>91.455608678290844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0.82222222222222219</v>
      </c>
      <c r="DO7" s="12">
        <f>IF('Données projet'!$A$166&gt;35,DO6+DN7-DW6,IF(A7&lt;'Données projet'!$A$166,$DL$205^A7,IF(A7='Données projet'!$A$166,'Données projet'!$B$166,DO6+DN7-DW6)))</f>
        <v>3.2888888888888888</v>
      </c>
      <c r="DP7" s="17">
        <f>DO7*VLOOKUP('Données projet'!$B$14,Paramètres!$A$1:$I$89,3,0)*VLOOKUP('Données projet'!$B$14,Paramètres!$A$1:$I$89,5,0)</f>
        <v>2.5653333333333332</v>
      </c>
      <c r="DQ7" s="13">
        <f t="shared" si="43"/>
        <v>1.0594282036506792</v>
      </c>
      <c r="DR7" s="20">
        <f t="shared" si="16"/>
        <v>6.3131263435804881</v>
      </c>
      <c r="DS7" s="59">
        <f t="shared" si="17"/>
        <v>267.86868189913605</v>
      </c>
      <c r="DT7" s="59">
        <f ca="1">AVERAGE(OFFSET($DS$3,0,0,'Données projet'!$E$14+1,1))-AVERAGE(OFFSET($H$3,0,0,'Données projet'!$E$14+1,1))</f>
        <v>349.02319955271696</v>
      </c>
      <c r="DU7" s="59">
        <f t="shared" si="44"/>
        <v>81.121961804737509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11.5</v>
      </c>
      <c r="EJ7" s="12">
        <f>IF('Données projet'!$A$192&gt;35,EJ6+EI7-ER6,IF(A7&lt;'Données projet'!$A$192,$EG$205^A7,IF(A7='Données projet'!$A$192,'Données projet'!$B$192,EJ6+EI7-ER6)))</f>
        <v>6.6723548683562175</v>
      </c>
      <c r="EK7" s="17">
        <f>EJ7*VLOOKUP('Données projet'!$B$15,Paramètres!$A$1:$I$89,3,0)*VLOOKUP('Données projet'!$B$15,Paramètres!$A$1:$I$89,5,0)</f>
        <v>4.8921705894787788</v>
      </c>
      <c r="EL7" s="13">
        <f t="shared" si="45"/>
        <v>1.8741125629997808</v>
      </c>
      <c r="EM7" s="20">
        <f t="shared" si="19"/>
        <v>11.784609823900155</v>
      </c>
      <c r="EN7" s="59">
        <f t="shared" si="20"/>
        <v>273.3401653794557</v>
      </c>
      <c r="EO7" s="59">
        <f ca="1">AVERAGE(OFFSET($EN$3,0,0,'Données projet'!$E$15+1,1))-AVERAGE(OFFSET($H$3,0,0,'Données projet'!$E$15+1,1))</f>
        <v>197.34725966440715</v>
      </c>
      <c r="EP7" s="59">
        <f t="shared" si="46"/>
        <v>240.16326570529532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3.1777777777777776</v>
      </c>
      <c r="N8" s="13">
        <f>IF('Données projet'!$A$36&gt;35,N7+M8-V7,IF(A8&lt;'Données projet'!$A$36,$K$205^A8,IF(A8='Données projet'!$A$36,'Données projet'!$B$36,N7+M8-V7)))</f>
        <v>15.888888888888888</v>
      </c>
      <c r="O8" s="13">
        <f>N8*VLOOKUP('Données projet'!$B$9,Paramètres!$A$1:$I$89,3,0)*VLOOKUP('Données projet'!$B$9,Paramètres!$A$1:$I$89,5,0)</f>
        <v>14.376266666666664</v>
      </c>
      <c r="P8" s="13">
        <f t="shared" si="33"/>
        <v>4.8578955911872859</v>
      </c>
      <c r="Q8" s="20">
        <f t="shared" si="2"/>
        <v>33.499499265762296</v>
      </c>
      <c r="R8" s="59">
        <f t="shared" si="0"/>
        <v>296.27727704354004</v>
      </c>
      <c r="S8" s="59">
        <f ca="1">AVERAGE(OFFSET($R$3,0,0,'Données projet'!$E$9+1,1))-AVERAGE(OFFSET($H$3,0,0,'Données projet'!$E$9+1,1))</f>
        <v>503.03615331676451</v>
      </c>
      <c r="T8" s="59">
        <f t="shared" si="34"/>
        <v>228.10723445837942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3.1777777777777776</v>
      </c>
      <c r="AI8" s="13">
        <f>IF('Données projet'!$A$62&gt;35,AI7+AH8-AQ7,IF(A8&lt;'Données projet'!$A$62,$AF$205^A8,IF(A8='Données projet'!$A$62,'Données projet'!$B$62,AI7+AH8-AQ7)))</f>
        <v>15.888888888888888</v>
      </c>
      <c r="AJ8" s="13">
        <f>AI8*VLOOKUP('Données projet'!$B$10,Paramètres!$A$1:$I$89,3,0)*VLOOKUP('Données projet'!$B$10,Paramètres!$A$1:$I$89,5,0)</f>
        <v>16.111333333333334</v>
      </c>
      <c r="AK8" s="13">
        <f t="shared" si="35"/>
        <v>5.3724631245553409</v>
      </c>
      <c r="AL8" s="20">
        <f t="shared" si="4"/>
        <v>37.417612164156104</v>
      </c>
      <c r="AM8" s="59">
        <f t="shared" si="5"/>
        <v>300.19538994193385</v>
      </c>
      <c r="AN8" s="59">
        <f ca="1">AVERAGE(OFFSET($AM$3,0,0,'Données projet'!$E$10+1,1))-AVERAGE(OFFSET($H$3,0,0,'Données projet'!$E$10+1,1))</f>
        <v>558.37211180917416</v>
      </c>
      <c r="AO8" s="59">
        <f t="shared" si="36"/>
        <v>250.60365718208192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0.82222222222222219</v>
      </c>
      <c r="BD8" s="12">
        <f>IF('Données projet'!$A$88&gt;35,BD7+BC8-BL7,IF(A8&lt;'Données projet'!$A$88,$BA$205^A8,IF(A8='Données projet'!$A$88,'Données projet'!$B$88,BD7+BC8-BL7)))</f>
        <v>4.1111111111111107</v>
      </c>
      <c r="BE8" s="13">
        <f>BD8*VLOOKUP('Données projet'!$B$11,Paramètres!$A$1:$I$89,3,0)*VLOOKUP('Données projet'!$B$11,Paramètres!$A$1:$I$89,5,0)</f>
        <v>4.4251999999999994</v>
      </c>
      <c r="BF8" s="13">
        <f t="shared" si="37"/>
        <v>1.715135272958259</v>
      </c>
      <c r="BG8" s="20">
        <f t="shared" si="7"/>
        <v>10.694417267068966</v>
      </c>
      <c r="BH8" s="59">
        <f t="shared" si="8"/>
        <v>273.47219504484673</v>
      </c>
      <c r="BI8" s="59">
        <f ca="1">AVERAGE(OFFSET($BH$3,0,0,'Données projet'!$E$11+1,1))-AVERAGE(OFFSET($H$3,0,0,'Données projet'!$E$11+1,1))</f>
        <v>465.70042953569703</v>
      </c>
      <c r="BJ8" s="59">
        <f t="shared" si="38"/>
        <v>97.459164776269915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0.82222222222222219</v>
      </c>
      <c r="BY8" s="12">
        <f>IF('Données projet'!$A$114&gt;35,BY7+BX8-CG7,IF(A8&lt;'Données projet'!$A$114,$BV$205^A8,IF(A8='Données projet'!$A$114,'Données projet'!$B$114,BY7+BX8-CG7)))</f>
        <v>4.1111111111111107</v>
      </c>
      <c r="BZ8" s="13">
        <f>BY8*VLOOKUP('Données projet'!$B$12,Paramètres!$A$1:$I$89,3,0)*VLOOKUP('Données projet'!$B$12,Paramètres!$A$1:$I$89,5,0)</f>
        <v>2.7577333333333334</v>
      </c>
      <c r="CA8" s="13">
        <f t="shared" si="39"/>
        <v>1.1293382804010577</v>
      </c>
      <c r="CB8" s="20">
        <f t="shared" si="10"/>
        <v>6.7699830605873972</v>
      </c>
      <c r="CC8" s="59">
        <f t="shared" si="11"/>
        <v>269.54776083836515</v>
      </c>
      <c r="CD8" s="59">
        <f ca="1">AVERAGE(OFFSET($CC$3,0,0,'Données projet'!$E$12+1,1))-AVERAGE(OFFSET($H$3,0,0,'Données projet'!$E$12+1,1))</f>
        <v>305.81696680347807</v>
      </c>
      <c r="CE8" s="59">
        <f t="shared" si="40"/>
        <v>75.064936438329426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0.82222222222222219</v>
      </c>
      <c r="CT8" s="12">
        <f>IF('Données projet'!$A$140&gt;35,CT7+CS8-DB7,IF(A8&lt;'Données projet'!$A$140,$CQ$205^A8,IF(A8='Données projet'!$A$140,'Données projet'!$B$140,CT7+CS8-DB7)))</f>
        <v>4.1111111111111107</v>
      </c>
      <c r="CU8" s="17">
        <f>CT8*VLOOKUP('Données projet'!$B$13,Paramètres!$A$1:$I$89,3,0)*VLOOKUP('Données projet'!$B$13,Paramètres!$A$1:$I$89,5,0)</f>
        <v>3.9762666666666662</v>
      </c>
      <c r="CV8" s="13">
        <f t="shared" si="41"/>
        <v>1.560445549335572</v>
      </c>
      <c r="CW8" s="20">
        <f t="shared" si="13"/>
        <v>9.6431071095372314</v>
      </c>
      <c r="CX8" s="59">
        <f t="shared" si="14"/>
        <v>272.42088488731503</v>
      </c>
      <c r="CY8" s="59">
        <f ca="1">AVERAGE(OFFSET($CX$3,0,0,'Données projet'!$E$13+1,1))-AVERAGE(OFFSET($H$3,0,0,'Données projet'!$E$13+1,1))</f>
        <v>422.80313962874982</v>
      </c>
      <c r="CZ8" s="59">
        <f t="shared" si="42"/>
        <v>91.455608678290844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0.82222222222222219</v>
      </c>
      <c r="DO8" s="12">
        <f>IF('Données projet'!$A$166&gt;35,DO7+DN8-DW7,IF(A8&lt;'Données projet'!$A$166,$DL$205^A8,IF(A8='Données projet'!$A$166,'Données projet'!$B$166,DO7+DN8-DW7)))</f>
        <v>4.1111111111111107</v>
      </c>
      <c r="DP8" s="17">
        <f>DO8*VLOOKUP('Données projet'!$B$14,Paramètres!$A$1:$I$89,3,0)*VLOOKUP('Données projet'!$B$14,Paramètres!$A$1:$I$89,5,0)</f>
        <v>3.2066666666666666</v>
      </c>
      <c r="DQ8" s="13">
        <f t="shared" si="43"/>
        <v>1.2903312572849259</v>
      </c>
      <c r="DR8" s="20">
        <f t="shared" si="16"/>
        <v>7.8322713842156908</v>
      </c>
      <c r="DS8" s="59">
        <f t="shared" si="17"/>
        <v>270.61004916199346</v>
      </c>
      <c r="DT8" s="59">
        <f ca="1">AVERAGE(OFFSET($DS$3,0,0,'Données projet'!$E$14+1,1))-AVERAGE(OFFSET($H$3,0,0,'Données projet'!$E$14+1,1))</f>
        <v>349.02319955271696</v>
      </c>
      <c r="DU8" s="59">
        <f t="shared" si="44"/>
        <v>81.121961804737509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11.5</v>
      </c>
      <c r="EJ8" s="12">
        <f>IF('Données projet'!$A$192&gt;35,EJ7+EI8-ER7,IF(A8&lt;'Données projet'!$A$192,$EG$205^A8,IF(A8='Données projet'!$A$192,'Données projet'!$B$192,EJ7+EI8-ER7)))</f>
        <v>10.723805294763606</v>
      </c>
      <c r="EK8" s="17">
        <f>EJ8*VLOOKUP('Données projet'!$B$15,Paramètres!$A$1:$I$89,3,0)*VLOOKUP('Données projet'!$B$15,Paramètres!$A$1:$I$89,5,0)</f>
        <v>7.8626940421206752</v>
      </c>
      <c r="EL8" s="13">
        <f t="shared" si="45"/>
        <v>2.8502236090239195</v>
      </c>
      <c r="EM8" s="20">
        <f t="shared" si="19"/>
        <v>18.658331575743503</v>
      </c>
      <c r="EN8" s="59">
        <f t="shared" si="20"/>
        <v>281.43610935352126</v>
      </c>
      <c r="EO8" s="59">
        <f ca="1">AVERAGE(OFFSET($EN$3,0,0,'Données projet'!$E$15+1,1))-AVERAGE(OFFSET($H$3,0,0,'Données projet'!$E$15+1,1))</f>
        <v>197.34725966440715</v>
      </c>
      <c r="EP8" s="59">
        <f t="shared" si="46"/>
        <v>240.16326570529532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3.1777777777777776</v>
      </c>
      <c r="N9" s="13">
        <f>IF('Données projet'!$A$36&gt;35,N8+M9-V8,IF(A9&lt;'Données projet'!$A$36,$K$205^A9,IF(A9='Données projet'!$A$36,'Données projet'!$B$36,N8+M9-V8)))</f>
        <v>19.066666666666666</v>
      </c>
      <c r="O9" s="13">
        <f>N9*VLOOKUP('Données projet'!$B$9,Paramètres!$A$1:$I$89,3,0)*VLOOKUP('Données projet'!$B$9,Paramètres!$A$1:$I$89,5,0)</f>
        <v>17.251519999999999</v>
      </c>
      <c r="P9" s="13">
        <f t="shared" si="33"/>
        <v>5.7070637717342203</v>
      </c>
      <c r="Q9" s="20">
        <f t="shared" si="2"/>
        <v>39.986200069103766</v>
      </c>
      <c r="R9" s="59">
        <f t="shared" si="0"/>
        <v>303.98620006910375</v>
      </c>
      <c r="S9" s="59">
        <f ca="1">AVERAGE(OFFSET($R$3,0,0,'Données projet'!$E$9+1,1))-AVERAGE(OFFSET($H$3,0,0,'Données projet'!$E$9+1,1))</f>
        <v>503.03615331676451</v>
      </c>
      <c r="T9" s="59">
        <f t="shared" si="34"/>
        <v>228.10723445837942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3.1777777777777776</v>
      </c>
      <c r="AI9" s="13">
        <f>IF('Données projet'!$A$62&gt;35,AI8+AH9-AQ8,IF(A9&lt;'Données projet'!$A$62,$AF$205^A9,IF(A9='Données projet'!$A$62,'Données projet'!$B$62,AI8+AH9-AQ8)))</f>
        <v>19.066666666666666</v>
      </c>
      <c r="AJ9" s="13">
        <f>AI9*VLOOKUP('Données projet'!$B$10,Paramètres!$A$1:$I$89,3,0)*VLOOKUP('Données projet'!$B$10,Paramètres!$A$1:$I$89,5,0)</f>
        <v>19.333600000000004</v>
      </c>
      <c r="AK9" s="13">
        <f t="shared" si="35"/>
        <v>6.3115785606322943</v>
      </c>
      <c r="AL9" s="20">
        <f t="shared" si="4"/>
        <v>44.665352659767912</v>
      </c>
      <c r="AM9" s="59">
        <f t="shared" si="5"/>
        <v>308.6653526597679</v>
      </c>
      <c r="AN9" s="59">
        <f ca="1">AVERAGE(OFFSET($AM$3,0,0,'Données projet'!$E$10+1,1))-AVERAGE(OFFSET($H$3,0,0,'Données projet'!$E$10+1,1))</f>
        <v>558.37211180917416</v>
      </c>
      <c r="AO9" s="59">
        <f t="shared" si="36"/>
        <v>250.60365718208192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0.82222222222222219</v>
      </c>
      <c r="BD9" s="12">
        <f>IF('Données projet'!$A$88&gt;35,BD8+BC9-BL8,IF(A9&lt;'Données projet'!$A$88,$BA$205^A9,IF(A9='Données projet'!$A$88,'Données projet'!$B$88,BD8+BC9-BL8)))</f>
        <v>4.9333333333333327</v>
      </c>
      <c r="BE9" s="13">
        <f>BD9*VLOOKUP('Données projet'!$B$11,Paramètres!$A$1:$I$89,3,0)*VLOOKUP('Données projet'!$B$11,Paramètres!$A$1:$I$89,5,0)</f>
        <v>5.3102399999999994</v>
      </c>
      <c r="BF9" s="13">
        <f t="shared" si="37"/>
        <v>2.0149437541804489</v>
      </c>
      <c r="BG9" s="20">
        <f t="shared" si="7"/>
        <v>12.758028371864279</v>
      </c>
      <c r="BH9" s="59">
        <f t="shared" si="8"/>
        <v>276.75802837186427</v>
      </c>
      <c r="BI9" s="59">
        <f ca="1">AVERAGE(OFFSET($BH$3,0,0,'Données projet'!$E$11+1,1))-AVERAGE(OFFSET($H$3,0,0,'Données projet'!$E$11+1,1))</f>
        <v>465.70042953569703</v>
      </c>
      <c r="BJ9" s="59">
        <f t="shared" si="38"/>
        <v>97.459164776269915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0.82222222222222219</v>
      </c>
      <c r="BY9" s="12">
        <f>IF('Données projet'!$A$114&gt;35,BY8+BX9-CG8,IF(A9&lt;'Données projet'!$A$114,$BV$205^A9,IF(A9='Données projet'!$A$114,'Données projet'!$B$114,BY8+BX9-CG8)))</f>
        <v>4.9333333333333327</v>
      </c>
      <c r="BZ9" s="13">
        <f>BY9*VLOOKUP('Données projet'!$B$12,Paramètres!$A$1:$I$89,3,0)*VLOOKUP('Données projet'!$B$12,Paramètres!$A$1:$I$89,5,0)</f>
        <v>3.3092799999999993</v>
      </c>
      <c r="CA9" s="13">
        <f t="shared" si="39"/>
        <v>1.3267484788684532</v>
      </c>
      <c r="CB9" s="20">
        <f t="shared" si="10"/>
        <v>8.0744162673625546</v>
      </c>
      <c r="CC9" s="59">
        <f t="shared" si="11"/>
        <v>272.07441626736255</v>
      </c>
      <c r="CD9" s="59">
        <f ca="1">AVERAGE(OFFSET($CC$3,0,0,'Données projet'!$E$12+1,1))-AVERAGE(OFFSET($H$3,0,0,'Données projet'!$E$12+1,1))</f>
        <v>305.81696680347807</v>
      </c>
      <c r="CE9" s="59">
        <f t="shared" si="40"/>
        <v>75.064936438329426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0.82222222222222219</v>
      </c>
      <c r="CT9" s="12">
        <f>IF('Données projet'!$A$140&gt;35,CT8+CS9-DB8,IF(A9&lt;'Données projet'!$A$140,$CQ$205^A9,IF(A9='Données projet'!$A$140,'Données projet'!$B$140,CT8+CS9-DB8)))</f>
        <v>4.9333333333333327</v>
      </c>
      <c r="CU9" s="17">
        <f>CT9*VLOOKUP('Données projet'!$B$13,Paramètres!$A$1:$I$89,3,0)*VLOOKUP('Données projet'!$B$13,Paramètres!$A$1:$I$89,5,0)</f>
        <v>4.7715199999999998</v>
      </c>
      <c r="CV9" s="13">
        <f t="shared" si="41"/>
        <v>1.8332140111311854</v>
      </c>
      <c r="CW9" s="20">
        <f t="shared" si="13"/>
        <v>11.503245069386814</v>
      </c>
      <c r="CX9" s="59">
        <f t="shared" si="14"/>
        <v>275.50324506938682</v>
      </c>
      <c r="CY9" s="59">
        <f ca="1">AVERAGE(OFFSET($CX$3,0,0,'Données projet'!$E$13+1,1))-AVERAGE(OFFSET($H$3,0,0,'Données projet'!$E$13+1,1))</f>
        <v>422.80313962874982</v>
      </c>
      <c r="CZ9" s="59">
        <f t="shared" si="42"/>
        <v>91.455608678290844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0.82222222222222219</v>
      </c>
      <c r="DO9" s="12">
        <f>IF('Données projet'!$A$166&gt;35,DO8+DN9-DW8,IF(A9&lt;'Données projet'!$A$166,$DL$205^A9,IF(A9='Données projet'!$A$166,'Données projet'!$B$166,DO8+DN9-DW8)))</f>
        <v>4.9333333333333327</v>
      </c>
      <c r="DP9" s="17">
        <f>DO9*VLOOKUP('Données projet'!$B$14,Paramètres!$A$1:$I$89,3,0)*VLOOKUP('Données projet'!$B$14,Paramètres!$A$1:$I$89,5,0)</f>
        <v>3.8479999999999994</v>
      </c>
      <c r="DQ9" s="13">
        <f t="shared" si="43"/>
        <v>1.5158832942696652</v>
      </c>
      <c r="DR9" s="20">
        <f t="shared" si="16"/>
        <v>9.3420967375196664</v>
      </c>
      <c r="DS9" s="59">
        <f t="shared" si="17"/>
        <v>273.34209673751968</v>
      </c>
      <c r="DT9" s="59">
        <f ca="1">AVERAGE(OFFSET($DS$3,0,0,'Données projet'!$E$14+1,1))-AVERAGE(OFFSET($H$3,0,0,'Données projet'!$E$14+1,1))</f>
        <v>349.02319955271696</v>
      </c>
      <c r="DU9" s="59">
        <f t="shared" si="44"/>
        <v>81.121961804737509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11.5</v>
      </c>
      <c r="EJ9" s="12">
        <f>IF('Données projet'!$A$192&gt;35,EJ8+EI9-ER8,IF(A9&lt;'Données projet'!$A$192,$EG$205^A9,IF(A9='Données projet'!$A$192,'Données projet'!$B$192,EJ8+EI9-ER8)))</f>
        <v>17.235294325454703</v>
      </c>
      <c r="EK9" s="17">
        <f>EJ9*VLOOKUP('Données projet'!$B$15,Paramètres!$A$1:$I$89,3,0)*VLOOKUP('Données projet'!$B$15,Paramètres!$A$1:$I$89,5,0)</f>
        <v>12.636917799423388</v>
      </c>
      <c r="EL9" s="13">
        <f t="shared" si="45"/>
        <v>4.3347314253281013</v>
      </c>
      <c r="EM9" s="20">
        <f t="shared" si="19"/>
        <v>29.558955733108835</v>
      </c>
      <c r="EN9" s="59">
        <f t="shared" si="20"/>
        <v>293.55895573310886</v>
      </c>
      <c r="EO9" s="59">
        <f ca="1">AVERAGE(OFFSET($EN$3,0,0,'Données projet'!$E$15+1,1))-AVERAGE(OFFSET($H$3,0,0,'Données projet'!$E$15+1,1))</f>
        <v>197.34725966440715</v>
      </c>
      <c r="EP9" s="59">
        <f t="shared" si="46"/>
        <v>240.16326570529532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3.1777777777777776</v>
      </c>
      <c r="N10" s="13">
        <f>IF('Données projet'!$A$36&gt;35,N9+M10-V9,IF(A10&lt;'Données projet'!$A$36,$K$205^A10,IF(A10='Données projet'!$A$36,'Données projet'!$B$36,N9+M10-V9)))</f>
        <v>22.244444444444444</v>
      </c>
      <c r="O10" s="13">
        <f>N10*VLOOKUP('Données projet'!$B$9,Paramètres!$A$1:$I$89,3,0)*VLOOKUP('Données projet'!$B$9,Paramètres!$A$1:$I$89,5,0)</f>
        <v>20.126773333333329</v>
      </c>
      <c r="P10" s="13">
        <f t="shared" si="33"/>
        <v>6.5398367703020712</v>
      </c>
      <c r="Q10" s="20">
        <f t="shared" si="2"/>
        <v>46.444345930498322</v>
      </c>
      <c r="R10" s="59">
        <f t="shared" si="0"/>
        <v>311.66656815272057</v>
      </c>
      <c r="S10" s="59">
        <f ca="1">AVERAGE(OFFSET($R$3,0,0,'Données projet'!$E$9+1,1))-AVERAGE(OFFSET($H$3,0,0,'Données projet'!$E$9+1,1))</f>
        <v>503.03615331676451</v>
      </c>
      <c r="T10" s="59">
        <f t="shared" si="34"/>
        <v>228.10723445837942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3.1777777777777776</v>
      </c>
      <c r="AI10" s="13">
        <f>IF('Données projet'!$A$62&gt;35,AI9+AH10-AQ9,IF(A10&lt;'Données projet'!$A$62,$AF$205^A10,IF(A10='Données projet'!$A$62,'Données projet'!$B$62,AI9+AH10-AQ9)))</f>
        <v>22.244444444444444</v>
      </c>
      <c r="AJ10" s="13">
        <f>AI10*VLOOKUP('Données projet'!$B$10,Paramètres!$A$1:$I$89,3,0)*VLOOKUP('Données projet'!$B$10,Paramètres!$A$1:$I$89,5,0)</f>
        <v>22.555866666666667</v>
      </c>
      <c r="AK10" s="13">
        <f t="shared" si="35"/>
        <v>7.2325621721466105</v>
      </c>
      <c r="AL10" s="20">
        <f t="shared" si="4"/>
        <v>51.881513560933122</v>
      </c>
      <c r="AM10" s="59">
        <f t="shared" si="5"/>
        <v>317.10373578315534</v>
      </c>
      <c r="AN10" s="59">
        <f ca="1">AVERAGE(OFFSET($AM$3,0,0,'Données projet'!$E$10+1,1))-AVERAGE(OFFSET($H$3,0,0,'Données projet'!$E$10+1,1))</f>
        <v>558.37211180917416</v>
      </c>
      <c r="AO10" s="59">
        <f t="shared" si="36"/>
        <v>250.60365718208192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0.82222222222222219</v>
      </c>
      <c r="BD10" s="12">
        <f>IF('Données projet'!$A$88&gt;35,BD9+BC10-BL9,IF(A10&lt;'Données projet'!$A$88,$BA$205^A10,IF(A10='Données projet'!$A$88,'Données projet'!$B$88,BD9+BC10-BL9)))</f>
        <v>5.7555555555555546</v>
      </c>
      <c r="BE10" s="13">
        <f>BD10*VLOOKUP('Données projet'!$B$11,Paramètres!$A$1:$I$89,3,0)*VLOOKUP('Données projet'!$B$11,Paramètres!$A$1:$I$89,5,0)</f>
        <v>6.1952799999999986</v>
      </c>
      <c r="BF10" s="13">
        <f t="shared" si="37"/>
        <v>2.3089637299909729</v>
      </c>
      <c r="BG10" s="20">
        <f t="shared" si="7"/>
        <v>14.811557829734276</v>
      </c>
      <c r="BH10" s="59">
        <f t="shared" si="8"/>
        <v>280.03378005195651</v>
      </c>
      <c r="BI10" s="59">
        <f ca="1">AVERAGE(OFFSET($BH$3,0,0,'Données projet'!$E$11+1,1))-AVERAGE(OFFSET($H$3,0,0,'Données projet'!$E$11+1,1))</f>
        <v>465.70042953569703</v>
      </c>
      <c r="BJ10" s="59">
        <f t="shared" si="38"/>
        <v>97.459164776269915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0.82222222222222219</v>
      </c>
      <c r="BY10" s="12">
        <f>IF('Données projet'!$A$114&gt;35,BY9+BX10-CG9,IF(A10&lt;'Données projet'!$A$114,$BV$205^A10,IF(A10='Données projet'!$A$114,'Données projet'!$B$114,BY9+BX10-CG9)))</f>
        <v>5.7555555555555546</v>
      </c>
      <c r="BZ10" s="13">
        <f>BY10*VLOOKUP('Données projet'!$B$12,Paramètres!$A$1:$I$89,3,0)*VLOOKUP('Données projet'!$B$12,Paramètres!$A$1:$I$89,5,0)</f>
        <v>3.8608266666666657</v>
      </c>
      <c r="CA10" s="13">
        <f t="shared" si="39"/>
        <v>1.5203472107706328</v>
      </c>
      <c r="CB10" s="20">
        <f t="shared" si="10"/>
        <v>9.3722111698699617</v>
      </c>
      <c r="CC10" s="59">
        <f t="shared" si="11"/>
        <v>274.59443339209218</v>
      </c>
      <c r="CD10" s="59">
        <f ca="1">AVERAGE(OFFSET($CC$3,0,0,'Données projet'!$E$12+1,1))-AVERAGE(OFFSET($H$3,0,0,'Données projet'!$E$12+1,1))</f>
        <v>305.81696680347807</v>
      </c>
      <c r="CE10" s="59">
        <f t="shared" si="40"/>
        <v>75.064936438329426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0.82222222222222219</v>
      </c>
      <c r="CT10" s="12">
        <f>IF('Données projet'!$A$140&gt;35,CT9+CS10-DB9,IF(A10&lt;'Données projet'!$A$140,$CQ$205^A10,IF(A10='Données projet'!$A$140,'Données projet'!$B$140,CT9+CS10-DB9)))</f>
        <v>5.7555555555555546</v>
      </c>
      <c r="CU10" s="17">
        <f>CT10*VLOOKUP('Données projet'!$B$13,Paramètres!$A$1:$I$89,3,0)*VLOOKUP('Données projet'!$B$13,Paramètres!$A$1:$I$89,5,0)</f>
        <v>5.5667733333333329</v>
      </c>
      <c r="CV10" s="13">
        <f t="shared" si="41"/>
        <v>2.1007160384657086</v>
      </c>
      <c r="CW10" s="20">
        <f t="shared" si="13"/>
        <v>13.354210655883328</v>
      </c>
      <c r="CX10" s="59">
        <f t="shared" si="14"/>
        <v>278.57643287810555</v>
      </c>
      <c r="CY10" s="59">
        <f ca="1">AVERAGE(OFFSET($CX$3,0,0,'Données projet'!$E$13+1,1))-AVERAGE(OFFSET($H$3,0,0,'Données projet'!$E$13+1,1))</f>
        <v>422.80313962874982</v>
      </c>
      <c r="CZ10" s="59">
        <f t="shared" si="42"/>
        <v>91.455608678290844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0.82222222222222219</v>
      </c>
      <c r="DO10" s="12">
        <f>IF('Données projet'!$A$166&gt;35,DO9+DN10-DW9,IF(A10&lt;'Données projet'!$A$166,$DL$205^A10,IF(A10='Données projet'!$A$166,'Données projet'!$B$166,DO9+DN10-DW9)))</f>
        <v>5.7555555555555546</v>
      </c>
      <c r="DP10" s="17">
        <f>DO10*VLOOKUP('Données projet'!$B$14,Paramètres!$A$1:$I$89,3,0)*VLOOKUP('Données projet'!$B$14,Paramètres!$A$1:$I$89,5,0)</f>
        <v>4.4893333333333327</v>
      </c>
      <c r="DQ10" s="13">
        <f t="shared" si="43"/>
        <v>1.7370805205386572</v>
      </c>
      <c r="DR10" s="20">
        <f t="shared" si="16"/>
        <v>10.844337462160382</v>
      </c>
      <c r="DS10" s="59">
        <f t="shared" si="17"/>
        <v>276.06655968438258</v>
      </c>
      <c r="DT10" s="59">
        <f ca="1">AVERAGE(OFFSET($DS$3,0,0,'Données projet'!$E$14+1,1))-AVERAGE(OFFSET($H$3,0,0,'Données projet'!$E$14+1,1))</f>
        <v>349.02319955271696</v>
      </c>
      <c r="DU10" s="59">
        <f t="shared" si="44"/>
        <v>81.121961804737509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11.5</v>
      </c>
      <c r="EJ10" s="12">
        <f>IF('Données projet'!$A$192&gt;35,EJ9+EI10-ER9,IF(A10&lt;'Données projet'!$A$192,$EG$205^A10,IF(A10='Données projet'!$A$192,'Données projet'!$B$192,EJ9+EI10-ER9)))</f>
        <v>27.700556129091794</v>
      </c>
      <c r="EK10" s="17">
        <f>EJ10*VLOOKUP('Données projet'!$B$15,Paramètres!$A$1:$I$89,3,0)*VLOOKUP('Données projet'!$B$15,Paramètres!$A$1:$I$89,5,0)</f>
        <v>20.310047753850103</v>
      </c>
      <c r="EL10" s="13">
        <f t="shared" si="45"/>
        <v>6.5924289133797958</v>
      </c>
      <c r="EM10" s="20">
        <f t="shared" si="19"/>
        <v>46.855146862092077</v>
      </c>
      <c r="EN10" s="59">
        <f t="shared" si="20"/>
        <v>312.07736908431428</v>
      </c>
      <c r="EO10" s="59">
        <f ca="1">AVERAGE(OFFSET($EN$3,0,0,'Données projet'!$E$15+1,1))-AVERAGE(OFFSET($H$3,0,0,'Données projet'!$E$15+1,1))</f>
        <v>197.34725966440715</v>
      </c>
      <c r="EP10" s="59">
        <f t="shared" si="46"/>
        <v>240.16326570529532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3.1777777777777776</v>
      </c>
      <c r="N11" s="13">
        <f>IF('Données projet'!$A$36&gt;35,N10+M11-V10,IF(A11&lt;'Données projet'!$A$36,$K$205^A11,IF(A11='Données projet'!$A$36,'Données projet'!$B$36,N10+M11-V10)))</f>
        <v>25.422222222222221</v>
      </c>
      <c r="O11" s="13">
        <f>N11*VLOOKUP('Données projet'!$B$9,Paramètres!$A$1:$I$89,3,0)*VLOOKUP('Données projet'!$B$9,Paramètres!$A$1:$I$89,5,0)</f>
        <v>23.002026666666666</v>
      </c>
      <c r="P11" s="13">
        <f t="shared" si="33"/>
        <v>7.3588269997940614</v>
      </c>
      <c r="Q11" s="20">
        <f t="shared" si="2"/>
        <v>52.878486802419097</v>
      </c>
      <c r="R11" s="59">
        <f t="shared" si="0"/>
        <v>319.32293124686356</v>
      </c>
      <c r="S11" s="59">
        <f ca="1">AVERAGE(OFFSET($R$3,0,0,'Données projet'!$E$9+1,1))-AVERAGE(OFFSET($H$3,0,0,'Données projet'!$E$9+1,1))</f>
        <v>503.03615331676451</v>
      </c>
      <c r="T11" s="59">
        <f t="shared" si="34"/>
        <v>228.10723445837942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3.1777777777777776</v>
      </c>
      <c r="AI11" s="13">
        <f>IF('Données projet'!$A$62&gt;35,AI10+AH11-AQ10,IF(A11&lt;'Données projet'!$A$62,$AF$205^A11,IF(A11='Données projet'!$A$62,'Données projet'!$B$62,AI10+AH11-AQ10)))</f>
        <v>25.422222222222221</v>
      </c>
      <c r="AJ11" s="13">
        <f>AI11*VLOOKUP('Données projet'!$B$10,Paramètres!$A$1:$I$89,3,0)*VLOOKUP('Données projet'!$B$10,Paramètres!$A$1:$I$89,5,0)</f>
        <v>25.778133333333333</v>
      </c>
      <c r="AK11" s="13">
        <f t="shared" si="35"/>
        <v>8.1383030891187342</v>
      </c>
      <c r="AL11" s="20">
        <f t="shared" si="4"/>
        <v>59.071126769104012</v>
      </c>
      <c r="AM11" s="59">
        <f t="shared" si="5"/>
        <v>325.51557121354847</v>
      </c>
      <c r="AN11" s="59">
        <f ca="1">AVERAGE(OFFSET($AM$3,0,0,'Données projet'!$E$10+1,1))-AVERAGE(OFFSET($H$3,0,0,'Données projet'!$E$10+1,1))</f>
        <v>558.37211180917416</v>
      </c>
      <c r="AO11" s="59">
        <f t="shared" si="36"/>
        <v>250.60365718208192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0.82222222222222219</v>
      </c>
      <c r="BD11" s="12">
        <f>IF('Données projet'!$A$88&gt;35,BD10+BC11-BL10,IF(A11&lt;'Données projet'!$A$88,$BA$205^A11,IF(A11='Données projet'!$A$88,'Données projet'!$B$88,BD10+BC11-BL10)))</f>
        <v>6.5777777777777766</v>
      </c>
      <c r="BE11" s="13">
        <f>BD11*VLOOKUP('Données projet'!$B$11,Paramètres!$A$1:$I$89,3,0)*VLOOKUP('Données projet'!$B$11,Paramètres!$A$1:$I$89,5,0)</f>
        <v>7.0803199999999977</v>
      </c>
      <c r="BF11" s="13">
        <f t="shared" si="37"/>
        <v>2.5981175424685654</v>
      </c>
      <c r="BG11" s="20">
        <f t="shared" si="7"/>
        <v>16.856612053132746</v>
      </c>
      <c r="BH11" s="59">
        <f t="shared" si="8"/>
        <v>283.30105649757718</v>
      </c>
      <c r="BI11" s="59">
        <f ca="1">AVERAGE(OFFSET($BH$3,0,0,'Données projet'!$E$11+1,1))-AVERAGE(OFFSET($H$3,0,0,'Données projet'!$E$11+1,1))</f>
        <v>465.70042953569703</v>
      </c>
      <c r="BJ11" s="59">
        <f t="shared" si="38"/>
        <v>97.459164776269915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0.82222222222222219</v>
      </c>
      <c r="BY11" s="12">
        <f>IF('Données projet'!$A$114&gt;35,BY10+BX11-CG10,IF(A11&lt;'Données projet'!$A$114,$BV$205^A11,IF(A11='Données projet'!$A$114,'Données projet'!$B$114,BY10+BX11-CG10)))</f>
        <v>6.5777777777777766</v>
      </c>
      <c r="BZ11" s="13">
        <f>BY11*VLOOKUP('Données projet'!$B$12,Paramètres!$A$1:$I$89,3,0)*VLOOKUP('Données projet'!$B$12,Paramètres!$A$1:$I$89,5,0)</f>
        <v>4.412373333333333</v>
      </c>
      <c r="CA11" s="13">
        <f t="shared" si="39"/>
        <v>1.7107417962610345</v>
      </c>
      <c r="CB11" s="20">
        <f t="shared" si="10"/>
        <v>10.664425517376857</v>
      </c>
      <c r="CC11" s="59">
        <f t="shared" si="11"/>
        <v>277.10886996182131</v>
      </c>
      <c r="CD11" s="59">
        <f ca="1">AVERAGE(OFFSET($CC$3,0,0,'Données projet'!$E$12+1,1))-AVERAGE(OFFSET($H$3,0,0,'Données projet'!$E$12+1,1))</f>
        <v>305.81696680347807</v>
      </c>
      <c r="CE11" s="59">
        <f t="shared" si="40"/>
        <v>75.064936438329426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0.82222222222222219</v>
      </c>
      <c r="CT11" s="12">
        <f>IF('Données projet'!$A$140&gt;35,CT10+CS11-DB10,IF(A11&lt;'Données projet'!$A$140,$CQ$205^A11,IF(A11='Données projet'!$A$140,'Données projet'!$B$140,CT10+CS11-DB10)))</f>
        <v>6.5777777777777766</v>
      </c>
      <c r="CU11" s="17">
        <f>CT11*VLOOKUP('Données projet'!$B$13,Paramètres!$A$1:$I$89,3,0)*VLOOKUP('Données projet'!$B$13,Paramètres!$A$1:$I$89,5,0)</f>
        <v>6.3620266666666652</v>
      </c>
      <c r="CV11" s="13">
        <f t="shared" si="41"/>
        <v>2.3637907864859202</v>
      </c>
      <c r="CW11" s="20">
        <f t="shared" si="13"/>
        <v>15.197465397574085</v>
      </c>
      <c r="CX11" s="59">
        <f t="shared" si="14"/>
        <v>281.64190984201855</v>
      </c>
      <c r="CY11" s="59">
        <f ca="1">AVERAGE(OFFSET($CX$3,0,0,'Données projet'!$E$13+1,1))-AVERAGE(OFFSET($H$3,0,0,'Données projet'!$E$13+1,1))</f>
        <v>422.80313962874982</v>
      </c>
      <c r="CZ11" s="59">
        <f t="shared" si="42"/>
        <v>91.455608678290844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0.82222222222222219</v>
      </c>
      <c r="DO11" s="12">
        <f>IF('Données projet'!$A$166&gt;35,DO10+DN11-DW10,IF(A11&lt;'Données projet'!$A$166,$DL$205^A11,IF(A11='Données projet'!$A$166,'Données projet'!$B$166,DO10+DN11-DW10)))</f>
        <v>6.5777777777777766</v>
      </c>
      <c r="DP11" s="17">
        <f>DO11*VLOOKUP('Données projet'!$B$14,Paramètres!$A$1:$I$89,3,0)*VLOOKUP('Données projet'!$B$14,Paramètres!$A$1:$I$89,5,0)</f>
        <v>5.1306666666666656</v>
      </c>
      <c r="DQ11" s="13">
        <f t="shared" si="43"/>
        <v>1.9546168328549522</v>
      </c>
      <c r="DR11" s="20">
        <f t="shared" si="16"/>
        <v>12.34020209500015</v>
      </c>
      <c r="DS11" s="59">
        <f t="shared" si="17"/>
        <v>278.78464653944462</v>
      </c>
      <c r="DT11" s="59">
        <f ca="1">AVERAGE(OFFSET($DS$3,0,0,'Données projet'!$E$14+1,1))-AVERAGE(OFFSET($H$3,0,0,'Données projet'!$E$14+1,1))</f>
        <v>349.02319955271696</v>
      </c>
      <c r="DU11" s="59">
        <f t="shared" si="44"/>
        <v>81.121961804737509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11.5</v>
      </c>
      <c r="EJ11" s="12">
        <f>IF('Données projet'!$A$192&gt;35,EJ10+EI11-ER10,IF(A11&lt;'Données projet'!$A$192,$EG$205^A11,IF(A11='Données projet'!$A$192,'Données projet'!$B$192,EJ10+EI11-ER10)))</f>
        <v>44.520319489276915</v>
      </c>
      <c r="EK11" s="17">
        <f>EJ11*VLOOKUP('Données projet'!$B$15,Paramètres!$A$1:$I$89,3,0)*VLOOKUP('Données projet'!$B$15,Paramètres!$A$1:$I$89,5,0)</f>
        <v>32.642298249537831</v>
      </c>
      <c r="EL11" s="13">
        <f t="shared" si="45"/>
        <v>10.026023463420534</v>
      </c>
      <c r="EM11" s="20">
        <f t="shared" si="19"/>
        <v>74.31399365006915</v>
      </c>
      <c r="EN11" s="59">
        <f t="shared" si="20"/>
        <v>340.75843809451362</v>
      </c>
      <c r="EO11" s="59">
        <f ca="1">AVERAGE(OFFSET($EN$3,0,0,'Données projet'!$E$15+1,1))-AVERAGE(OFFSET($H$3,0,0,'Données projet'!$E$15+1,1))</f>
        <v>197.34725966440715</v>
      </c>
      <c r="EP11" s="59">
        <f t="shared" si="46"/>
        <v>240.16326570529532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3.1777777777777776</v>
      </c>
      <c r="N12" s="13">
        <f>IF('Données projet'!$A$36&gt;35,N11+M12-V11,IF(A12&lt;'Données projet'!$A$36,$K$205^A12,IF(A12='Données projet'!$A$36,'Données projet'!$B$36,N11+M12-V11)))</f>
        <v>28.599999999999998</v>
      </c>
      <c r="O12" s="13">
        <f>N12*VLOOKUP('Données projet'!$B$9,Paramètres!$A$1:$I$89,3,0)*VLOOKUP('Données projet'!$B$9,Paramètres!$A$1:$I$89,5,0)</f>
        <v>25.877279999999995</v>
      </c>
      <c r="P12" s="13">
        <f t="shared" si="33"/>
        <v>8.1659546169266104</v>
      </c>
      <c r="Q12" s="20">
        <f t="shared" si="2"/>
        <v>59.291966957813827</v>
      </c>
      <c r="R12" s="59">
        <f t="shared" si="0"/>
        <v>326.95863362448051</v>
      </c>
      <c r="S12" s="59">
        <f ca="1">AVERAGE(OFFSET($R$3,0,0,'Données projet'!$E$9+1,1))-AVERAGE(OFFSET($H$3,0,0,'Données projet'!$E$9+1,1))</f>
        <v>503.03615331676451</v>
      </c>
      <c r="T12" s="59">
        <f t="shared" si="34"/>
        <v>228.10723445837942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3.1777777777777776</v>
      </c>
      <c r="AI12" s="13">
        <f>IF('Données projet'!$A$62&gt;35,AI11+AH12-AQ11,IF(A12&lt;'Données projet'!$A$62,$AF$205^A12,IF(A12='Données projet'!$A$62,'Données projet'!$B$62,AI11+AH12-AQ11)))</f>
        <v>28.599999999999998</v>
      </c>
      <c r="AJ12" s="13">
        <f>AI12*VLOOKUP('Données projet'!$B$10,Paramètres!$A$1:$I$89,3,0)*VLOOKUP('Données projet'!$B$10,Paramètres!$A$1:$I$89,5,0)</f>
        <v>29.000399999999999</v>
      </c>
      <c r="AK12" s="13">
        <f t="shared" si="35"/>
        <v>9.030924858866376</v>
      </c>
      <c r="AL12" s="20">
        <f t="shared" si="4"/>
        <v>66.237890795858945</v>
      </c>
      <c r="AM12" s="59">
        <f t="shared" si="5"/>
        <v>333.90455746252564</v>
      </c>
      <c r="AN12" s="59">
        <f ca="1">AVERAGE(OFFSET($AM$3,0,0,'Données projet'!$E$10+1,1))-AVERAGE(OFFSET($H$3,0,0,'Données projet'!$E$10+1,1))</f>
        <v>558.37211180917416</v>
      </c>
      <c r="AO12" s="59">
        <f t="shared" si="36"/>
        <v>250.60365718208192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0.82222222222222219</v>
      </c>
      <c r="BD12" s="12">
        <f>IF('Données projet'!$A$88&gt;35,BD11+BC12-BL11,IF(A12&lt;'Données projet'!$A$88,$BA$205^A12,IF(A12='Données projet'!$A$88,'Données projet'!$B$88,BD11+BC12-BL11)))</f>
        <v>7.3999999999999986</v>
      </c>
      <c r="BE12" s="13">
        <f>BD12*VLOOKUP('Données projet'!$B$11,Paramètres!$A$1:$I$89,3,0)*VLOOKUP('Données projet'!$B$11,Paramètres!$A$1:$I$89,5,0)</f>
        <v>7.9653599999999987</v>
      </c>
      <c r="BF12" s="13">
        <f t="shared" si="37"/>
        <v>2.8830831247742266</v>
      </c>
      <c r="BG12" s="20">
        <f t="shared" si="7"/>
        <v>18.894371775648441</v>
      </c>
      <c r="BH12" s="59">
        <f t="shared" si="8"/>
        <v>286.56103844231512</v>
      </c>
      <c r="BI12" s="59">
        <f ca="1">AVERAGE(OFFSET($BH$3,0,0,'Données projet'!$E$11+1,1))-AVERAGE(OFFSET($H$3,0,0,'Données projet'!$E$11+1,1))</f>
        <v>465.70042953569703</v>
      </c>
      <c r="BJ12" s="59">
        <f t="shared" si="38"/>
        <v>97.459164776269915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0.82222222222222219</v>
      </c>
      <c r="BY12" s="12">
        <f>IF('Données projet'!$A$114&gt;35,BY11+BX12-CG11,IF(A12&lt;'Données projet'!$A$114,$BV$205^A12,IF(A12='Données projet'!$A$114,'Données projet'!$B$114,BY11+BX12-CG11)))</f>
        <v>7.3999999999999986</v>
      </c>
      <c r="BZ12" s="13">
        <f>BY12*VLOOKUP('Données projet'!$B$12,Paramètres!$A$1:$I$89,3,0)*VLOOKUP('Données projet'!$B$12,Paramètres!$A$1:$I$89,5,0)</f>
        <v>4.963919999999999</v>
      </c>
      <c r="CA12" s="13">
        <f t="shared" si="39"/>
        <v>1.8983786233781652</v>
      </c>
      <c r="CB12" s="20">
        <f t="shared" si="10"/>
        <v>11.951836769050303</v>
      </c>
      <c r="CC12" s="59">
        <f t="shared" si="11"/>
        <v>279.618503435717</v>
      </c>
      <c r="CD12" s="59">
        <f ca="1">AVERAGE(OFFSET($CC$3,0,0,'Données projet'!$E$12+1,1))-AVERAGE(OFFSET($H$3,0,0,'Données projet'!$E$12+1,1))</f>
        <v>305.81696680347807</v>
      </c>
      <c r="CE12" s="59">
        <f t="shared" si="40"/>
        <v>75.064936438329426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0.82222222222222219</v>
      </c>
      <c r="CT12" s="12">
        <f>IF('Données projet'!$A$140&gt;35,CT11+CS12-DB11,IF(A12&lt;'Données projet'!$A$140,$CQ$205^A12,IF(A12='Données projet'!$A$140,'Données projet'!$B$140,CT11+CS12-DB11)))</f>
        <v>7.3999999999999986</v>
      </c>
      <c r="CU12" s="17">
        <f>CT12*VLOOKUP('Données projet'!$B$13,Paramètres!$A$1:$I$89,3,0)*VLOOKUP('Données projet'!$B$13,Paramètres!$A$1:$I$89,5,0)</f>
        <v>7.1572799999999992</v>
      </c>
      <c r="CV12" s="13">
        <f t="shared" si="41"/>
        <v>2.6230550448996133</v>
      </c>
      <c r="CW12" s="20">
        <f t="shared" si="13"/>
        <v>17.03408353653349</v>
      </c>
      <c r="CX12" s="59">
        <f t="shared" si="14"/>
        <v>284.70075020320019</v>
      </c>
      <c r="CY12" s="59">
        <f ca="1">AVERAGE(OFFSET($CX$3,0,0,'Données projet'!$E$13+1,1))-AVERAGE(OFFSET($H$3,0,0,'Données projet'!$E$13+1,1))</f>
        <v>422.80313962874982</v>
      </c>
      <c r="CZ12" s="59">
        <f t="shared" si="42"/>
        <v>91.455608678290844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0.82222222222222219</v>
      </c>
      <c r="DO12" s="12">
        <f>IF('Données projet'!$A$166&gt;35,DO11+DN12-DW11,IF(A12&lt;'Données projet'!$A$166,$DL$205^A12,IF(A12='Données projet'!$A$166,'Données projet'!$B$166,DO11+DN12-DW11)))</f>
        <v>7.3999999999999986</v>
      </c>
      <c r="DP12" s="17">
        <f>DO12*VLOOKUP('Données projet'!$B$14,Paramètres!$A$1:$I$89,3,0)*VLOOKUP('Données projet'!$B$14,Paramètres!$A$1:$I$89,5,0)</f>
        <v>5.7719999999999994</v>
      </c>
      <c r="DQ12" s="13">
        <f t="shared" si="43"/>
        <v>2.1690022541664664</v>
      </c>
      <c r="DR12" s="20">
        <f t="shared" si="16"/>
        <v>13.830578926006595</v>
      </c>
      <c r="DS12" s="59">
        <f t="shared" si="17"/>
        <v>281.49724559267327</v>
      </c>
      <c r="DT12" s="59">
        <f ca="1">AVERAGE(OFFSET($DS$3,0,0,'Données projet'!$E$14+1,1))-AVERAGE(OFFSET($H$3,0,0,'Données projet'!$E$14+1,1))</f>
        <v>349.02319955271696</v>
      </c>
      <c r="DU12" s="59">
        <f t="shared" si="44"/>
        <v>81.121961804737509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11.5</v>
      </c>
      <c r="EJ12" s="12">
        <f>IF('Données projet'!$A$192&gt;35,EJ11+EI12-ER11,IF(A12&lt;'Données projet'!$A$192,$EG$205^A12,IF(A12='Données projet'!$A$192,'Données projet'!$B$192,EJ11+EI12-ER11)))</f>
        <v>71.553034465820133</v>
      </c>
      <c r="EK12" s="17">
        <f>EJ12*VLOOKUP('Données projet'!$B$15,Paramètres!$A$1:$I$89,3,0)*VLOOKUP('Données projet'!$B$15,Paramètres!$A$1:$I$89,5,0)</f>
        <v>52.462684870339316</v>
      </c>
      <c r="EL12" s="13">
        <f t="shared" si="45"/>
        <v>15.247968208658939</v>
      </c>
      <c r="EM12" s="20">
        <f t="shared" si="19"/>
        <v>117.92938744592196</v>
      </c>
      <c r="EN12" s="59">
        <f t="shared" si="20"/>
        <v>385.59605411258866</v>
      </c>
      <c r="EO12" s="59">
        <f ca="1">AVERAGE(OFFSET($EN$3,0,0,'Données projet'!$E$15+1,1))-AVERAGE(OFFSET($H$3,0,0,'Données projet'!$E$15+1,1))</f>
        <v>197.34725966440715</v>
      </c>
      <c r="EP12" s="59">
        <f t="shared" si="46"/>
        <v>240.16326570529532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3.1777777777777776</v>
      </c>
      <c r="N13" s="13">
        <f>IF('Données projet'!$A$36&gt;35,N12+M13-V12,IF(A13&lt;'Données projet'!$A$36,$K$205^A13,IF(A13='Données projet'!$A$36,'Données projet'!$B$36,N12+M13-V12)))</f>
        <v>31.777777777777775</v>
      </c>
      <c r="O13" s="13">
        <f>N13*VLOOKUP('Données projet'!$B$9,Paramètres!$A$1:$I$89,3,0)*VLOOKUP('Données projet'!$B$9,Paramètres!$A$1:$I$89,5,0)</f>
        <v>28.752533333333329</v>
      </c>
      <c r="P13" s="13">
        <f t="shared" si="33"/>
        <v>8.9626880444249331</v>
      </c>
      <c r="Q13" s="20">
        <f t="shared" si="2"/>
        <v>65.687343899595632</v>
      </c>
      <c r="R13" s="59">
        <f t="shared" si="0"/>
        <v>334.5762327884845</v>
      </c>
      <c r="S13" s="59">
        <f ca="1">AVERAGE(OFFSET($R$3,0,0,'Données projet'!$E$9+1,1))-AVERAGE(OFFSET($H$3,0,0,'Données projet'!$E$9+1,1))</f>
        <v>503.03615331676451</v>
      </c>
      <c r="T13" s="59">
        <f t="shared" si="34"/>
        <v>228.10723445837942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3.1777777777777776</v>
      </c>
      <c r="AI13" s="13">
        <f>IF('Données projet'!$A$62&gt;35,AI12+AH13-AQ12,IF(A13&lt;'Données projet'!$A$62,$AF$205^A13,IF(A13='Données projet'!$A$62,'Données projet'!$B$62,AI12+AH13-AQ12)))</f>
        <v>31.777777777777775</v>
      </c>
      <c r="AJ13" s="13">
        <f>AI13*VLOOKUP('Données projet'!$B$10,Paramètres!$A$1:$I$89,3,0)*VLOOKUP('Données projet'!$B$10,Paramètres!$A$1:$I$89,5,0)</f>
        <v>32.222666666666669</v>
      </c>
      <c r="AK13" s="13">
        <f t="shared" si="35"/>
        <v>9.9120514452632644</v>
      </c>
      <c r="AL13" s="20">
        <f t="shared" si="4"/>
        <v>73.384634044944633</v>
      </c>
      <c r="AM13" s="59">
        <f t="shared" si="5"/>
        <v>342.27352293383348</v>
      </c>
      <c r="AN13" s="59">
        <f ca="1">AVERAGE(OFFSET($AM$3,0,0,'Données projet'!$E$10+1,1))-AVERAGE(OFFSET($H$3,0,0,'Données projet'!$E$10+1,1))</f>
        <v>558.37211180917416</v>
      </c>
      <c r="AO13" s="59">
        <f t="shared" si="36"/>
        <v>250.60365718208192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0.82222222222222219</v>
      </c>
      <c r="BD13" s="12">
        <f>IF('Données projet'!$A$88&gt;35,BD12+BC13-BL12,IF(A13&lt;'Données projet'!$A$88,$BA$205^A13,IF(A13='Données projet'!$A$88,'Données projet'!$B$88,BD12+BC13-BL12)))</f>
        <v>8.2222222222222214</v>
      </c>
      <c r="BE13" s="13">
        <f>BD13*VLOOKUP('Données projet'!$B$11,Paramètres!$A$1:$I$89,3,0)*VLOOKUP('Données projet'!$B$11,Paramètres!$A$1:$I$89,5,0)</f>
        <v>8.8503999999999987</v>
      </c>
      <c r="BF13" s="13">
        <f t="shared" si="37"/>
        <v>3.1643789202471231</v>
      </c>
      <c r="BG13" s="20">
        <f t="shared" si="7"/>
        <v>20.925739952763735</v>
      </c>
      <c r="BH13" s="59">
        <f t="shared" si="8"/>
        <v>289.81462884165262</v>
      </c>
      <c r="BI13" s="59">
        <f ca="1">AVERAGE(OFFSET($BH$3,0,0,'Données projet'!$E$11+1,1))-AVERAGE(OFFSET($H$3,0,0,'Données projet'!$E$11+1,1))</f>
        <v>465.70042953569703</v>
      </c>
      <c r="BJ13" s="59">
        <f t="shared" si="38"/>
        <v>97.459164776269915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0.82222222222222219</v>
      </c>
      <c r="BY13" s="12">
        <f>IF('Données projet'!$A$114&gt;35,BY12+BX13-CG12,IF(A13&lt;'Données projet'!$A$114,$BV$205^A13,IF(A13='Données projet'!$A$114,'Données projet'!$B$114,BY12+BX13-CG12)))</f>
        <v>8.2222222222222214</v>
      </c>
      <c r="BZ13" s="13">
        <f>BY13*VLOOKUP('Données projet'!$B$12,Paramètres!$A$1:$I$89,3,0)*VLOOKUP('Données projet'!$B$12,Paramètres!$A$1:$I$89,5,0)</f>
        <v>5.5154666666666667</v>
      </c>
      <c r="CA13" s="13">
        <f t="shared" si="39"/>
        <v>2.0835990633936516</v>
      </c>
      <c r="CB13" s="20">
        <f t="shared" si="10"/>
        <v>13.235039479855054</v>
      </c>
      <c r="CC13" s="59">
        <f t="shared" si="11"/>
        <v>282.12392836874392</v>
      </c>
      <c r="CD13" s="59">
        <f ca="1">AVERAGE(OFFSET($CC$3,0,0,'Données projet'!$E$12+1,1))-AVERAGE(OFFSET($H$3,0,0,'Données projet'!$E$12+1,1))</f>
        <v>305.81696680347807</v>
      </c>
      <c r="CE13" s="59">
        <f t="shared" si="40"/>
        <v>75.064936438329426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0.82222222222222219</v>
      </c>
      <c r="CT13" s="12">
        <f>IF('Données projet'!$A$140&gt;35,CT12+CS13-DB12,IF(A13&lt;'Données projet'!$A$140,$CQ$205^A13,IF(A13='Données projet'!$A$140,'Données projet'!$B$140,CT12+CS13-DB12)))</f>
        <v>8.2222222222222214</v>
      </c>
      <c r="CU13" s="17">
        <f>CT13*VLOOKUP('Données projet'!$B$13,Paramètres!$A$1:$I$89,3,0)*VLOOKUP('Données projet'!$B$13,Paramètres!$A$1:$I$89,5,0)</f>
        <v>7.9525333333333323</v>
      </c>
      <c r="CV13" s="13">
        <f t="shared" si="41"/>
        <v>2.878980498135379</v>
      </c>
      <c r="CW13" s="20">
        <f t="shared" si="13"/>
        <v>18.864886589808005</v>
      </c>
      <c r="CX13" s="59">
        <f t="shared" si="14"/>
        <v>287.75377547869687</v>
      </c>
      <c r="CY13" s="59">
        <f ca="1">AVERAGE(OFFSET($CX$3,0,0,'Données projet'!$E$13+1,1))-AVERAGE(OFFSET($H$3,0,0,'Données projet'!$E$13+1,1))</f>
        <v>422.80313962874982</v>
      </c>
      <c r="CZ13" s="59">
        <f t="shared" si="42"/>
        <v>91.455608678290844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0.82222222222222219</v>
      </c>
      <c r="DO13" s="12">
        <f>IF('Données projet'!$A$166&gt;35,DO12+DN13-DW12,IF(A13&lt;'Données projet'!$A$166,$DL$205^A13,IF(A13='Données projet'!$A$166,'Données projet'!$B$166,DO12+DN13-DW12)))</f>
        <v>8.2222222222222214</v>
      </c>
      <c r="DP13" s="17">
        <f>DO13*VLOOKUP('Données projet'!$B$14,Paramètres!$A$1:$I$89,3,0)*VLOOKUP('Données projet'!$B$14,Paramètres!$A$1:$I$89,5,0)</f>
        <v>6.4133333333333331</v>
      </c>
      <c r="DQ13" s="13">
        <f t="shared" si="43"/>
        <v>2.3806268199743088</v>
      </c>
      <c r="DR13" s="20">
        <f t="shared" si="16"/>
        <v>15.316147267010811</v>
      </c>
      <c r="DS13" s="59">
        <f t="shared" si="17"/>
        <v>284.20503615589968</v>
      </c>
      <c r="DT13" s="59">
        <f ca="1">AVERAGE(OFFSET($DS$3,0,0,'Données projet'!$E$14+1,1))-AVERAGE(OFFSET($H$3,0,0,'Données projet'!$E$14+1,1))</f>
        <v>349.02319955271696</v>
      </c>
      <c r="DU13" s="59">
        <f t="shared" si="44"/>
        <v>81.121961804737509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115</v>
      </c>
      <c r="EH13" s="12">
        <f>VLOOKUP(A13,'Données projet'!$A$191:$I$211,9,0)</f>
        <v>11.5</v>
      </c>
      <c r="EI13" s="12">
        <f t="array" ref="EI13">INDEX(EH:EH,MIN(IF(ISNUMBER(EH13:EH209),ROW(EH13:EH209),"")))</f>
        <v>11.5</v>
      </c>
      <c r="EJ13" s="12">
        <f>IF('Données projet'!$A$192&gt;35,EJ12+EI13-ER12,IF(A13&lt;'Données projet'!$A$192,$EG$205^A13,IF(A13='Données projet'!$A$192,'Données projet'!$B$192,EJ12+EI13-ER12)))</f>
        <v>115</v>
      </c>
      <c r="EK13" s="17">
        <f>EJ13*VLOOKUP('Données projet'!$B$15,Paramètres!$A$1:$I$89,3,0)*VLOOKUP('Données projet'!$B$15,Paramètres!$A$1:$I$89,5,0)</f>
        <v>84.317999999999998</v>
      </c>
      <c r="EL13" s="13">
        <f t="shared" si="45"/>
        <v>23.189705803157239</v>
      </c>
      <c r="EM13" s="20">
        <f t="shared" si="19"/>
        <v>187.24258760716552</v>
      </c>
      <c r="EN13" s="59">
        <f t="shared" si="20"/>
        <v>456.13147649605435</v>
      </c>
      <c r="EO13" s="59">
        <f ca="1">AVERAGE(OFFSET($EN$3,0,0,'Données projet'!$E$15+1,1))-AVERAGE(OFFSET($H$3,0,0,'Données projet'!$E$15+1,1))</f>
        <v>197.34725966440715</v>
      </c>
      <c r="EP13" s="59">
        <f t="shared" si="46"/>
        <v>240.16326570529532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71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3.1777777777777776</v>
      </c>
      <c r="N14" s="13">
        <f>IF('Données projet'!$A$36&gt;35,N13+M14-V13,IF(A14&lt;'Données projet'!$A$36,$K$205^A14,IF(A14='Données projet'!$A$36,'Données projet'!$B$36,N13+M14-V13)))</f>
        <v>34.955555555555556</v>
      </c>
      <c r="O14" s="13">
        <f>N14*VLOOKUP('Données projet'!$B$9,Paramètres!$A$1:$I$89,3,0)*VLOOKUP('Données projet'!$B$9,Paramètres!$A$1:$I$89,5,0)</f>
        <v>31.627786666666665</v>
      </c>
      <c r="P14" s="13">
        <f t="shared" si="33"/>
        <v>9.7501850257294951</v>
      </c>
      <c r="Q14" s="20">
        <f t="shared" si="2"/>
        <v>72.066634030923311</v>
      </c>
      <c r="R14" s="59">
        <f t="shared" si="0"/>
        <v>342.17774514203444</v>
      </c>
      <c r="S14" s="59">
        <f ca="1">AVERAGE(OFFSET($R$3,0,0,'Données projet'!$E$9+1,1))-AVERAGE(OFFSET($H$3,0,0,'Données projet'!$E$9+1,1))</f>
        <v>503.03615331676451</v>
      </c>
      <c r="T14" s="59">
        <f t="shared" si="34"/>
        <v>228.10723445837942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3.1777777777777776</v>
      </c>
      <c r="AI14" s="13">
        <f>IF('Données projet'!$A$62&gt;35,AI13+AH14-AQ13,IF(A14&lt;'Données projet'!$A$62,$AF$205^A14,IF(A14='Données projet'!$A$62,'Données projet'!$B$62,AI13+AH14-AQ13)))</f>
        <v>34.955555555555556</v>
      </c>
      <c r="AJ14" s="13">
        <f>AI14*VLOOKUP('Données projet'!$B$10,Paramètres!$A$1:$I$89,3,0)*VLOOKUP('Données projet'!$B$10,Paramètres!$A$1:$I$89,5,0)</f>
        <v>35.444933333333339</v>
      </c>
      <c r="AK14" s="13">
        <f t="shared" si="35"/>
        <v>10.782963224518561</v>
      </c>
      <c r="AL14" s="20">
        <f t="shared" si="4"/>
        <v>80.513586504925385</v>
      </c>
      <c r="AM14" s="59">
        <f t="shared" si="5"/>
        <v>350.62469761603654</v>
      </c>
      <c r="AN14" s="59">
        <f ca="1">AVERAGE(OFFSET($AM$3,0,0,'Données projet'!$E$10+1,1))-AVERAGE(OFFSET($H$3,0,0,'Données projet'!$E$10+1,1))</f>
        <v>558.37211180917416</v>
      </c>
      <c r="AO14" s="59">
        <f t="shared" si="36"/>
        <v>250.60365718208192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0.82222222222222219</v>
      </c>
      <c r="BD14" s="12">
        <f>IF('Données projet'!$A$88&gt;35,BD13+BC14-BL13,IF(A14&lt;'Données projet'!$A$88,$BA$205^A14,IF(A14='Données projet'!$A$88,'Données projet'!$B$88,BD13+BC14-BL13)))</f>
        <v>9.0444444444444443</v>
      </c>
      <c r="BE14" s="13">
        <f>BD14*VLOOKUP('Données projet'!$B$11,Paramètres!$A$1:$I$89,3,0)*VLOOKUP('Données projet'!$B$11,Paramètres!$A$1:$I$89,5,0)</f>
        <v>9.7354399999999988</v>
      </c>
      <c r="BF14" s="13">
        <f t="shared" si="37"/>
        <v>3.4424136833725076</v>
      </c>
      <c r="BG14" s="20">
        <f t="shared" si="7"/>
        <v>22.951428498540448</v>
      </c>
      <c r="BH14" s="59">
        <f t="shared" si="8"/>
        <v>293.06253960965159</v>
      </c>
      <c r="BI14" s="59">
        <f ca="1">AVERAGE(OFFSET($BH$3,0,0,'Données projet'!$E$11+1,1))-AVERAGE(OFFSET($H$3,0,0,'Données projet'!$E$11+1,1))</f>
        <v>465.70042953569703</v>
      </c>
      <c r="BJ14" s="59">
        <f t="shared" si="38"/>
        <v>97.459164776269915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0.82222222222222219</v>
      </c>
      <c r="BY14" s="12">
        <f>IF('Données projet'!$A$114&gt;35,BY13+BX14-CG13,IF(A14&lt;'Données projet'!$A$114,$BV$205^A14,IF(A14='Données projet'!$A$114,'Données projet'!$B$114,BY13+BX14-CG13)))</f>
        <v>9.0444444444444443</v>
      </c>
      <c r="BZ14" s="13">
        <f>BY14*VLOOKUP('Données projet'!$B$12,Paramètres!$A$1:$I$89,3,0)*VLOOKUP('Données projet'!$B$12,Paramètres!$A$1:$I$89,5,0)</f>
        <v>6.0670133333333336</v>
      </c>
      <c r="CA14" s="13">
        <f t="shared" si="39"/>
        <v>2.2666722624761686</v>
      </c>
      <c r="CB14" s="20">
        <f t="shared" si="10"/>
        <v>14.514502412701548</v>
      </c>
      <c r="CC14" s="59">
        <f t="shared" si="11"/>
        <v>284.62561352381272</v>
      </c>
      <c r="CD14" s="59">
        <f ca="1">AVERAGE(OFFSET($CC$3,0,0,'Données projet'!$E$12+1,1))-AVERAGE(OFFSET($H$3,0,0,'Données projet'!$E$12+1,1))</f>
        <v>305.81696680347807</v>
      </c>
      <c r="CE14" s="59">
        <f t="shared" si="40"/>
        <v>75.064936438329426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0.82222222222222219</v>
      </c>
      <c r="CT14" s="12">
        <f>IF('Données projet'!$A$140&gt;35,CT13+CS14-DB13,IF(A14&lt;'Données projet'!$A$140,$CQ$205^A14,IF(A14='Données projet'!$A$140,'Données projet'!$B$140,CT13+CS14-DB13)))</f>
        <v>9.0444444444444443</v>
      </c>
      <c r="CU14" s="17">
        <f>CT14*VLOOKUP('Données projet'!$B$13,Paramètres!$A$1:$I$89,3,0)*VLOOKUP('Données projet'!$B$13,Paramètres!$A$1:$I$89,5,0)</f>
        <v>8.7477866666666682</v>
      </c>
      <c r="CV14" s="13">
        <f t="shared" si="41"/>
        <v>3.1319390347126475</v>
      </c>
      <c r="CW14" s="20">
        <f t="shared" si="13"/>
        <v>20.690522263235639</v>
      </c>
      <c r="CX14" s="59">
        <f t="shared" si="14"/>
        <v>290.80163337434681</v>
      </c>
      <c r="CY14" s="59">
        <f ca="1">AVERAGE(OFFSET($CX$3,0,0,'Données projet'!$E$13+1,1))-AVERAGE(OFFSET($H$3,0,0,'Données projet'!$E$13+1,1))</f>
        <v>422.80313962874982</v>
      </c>
      <c r="CZ14" s="59">
        <f t="shared" si="42"/>
        <v>91.455608678290844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0.82222222222222219</v>
      </c>
      <c r="DO14" s="12">
        <f>IF('Données projet'!$A$166&gt;35,DO13+DN14-DW13,IF(A14&lt;'Données projet'!$A$166,$DL$205^A14,IF(A14='Données projet'!$A$166,'Données projet'!$B$166,DO13+DN14-DW13)))</f>
        <v>9.0444444444444443</v>
      </c>
      <c r="DP14" s="17">
        <f>DO14*VLOOKUP('Données projet'!$B$14,Paramètres!$A$1:$I$89,3,0)*VLOOKUP('Données projet'!$B$14,Paramètres!$A$1:$I$89,5,0)</f>
        <v>7.0546666666666669</v>
      </c>
      <c r="DQ14" s="13">
        <f t="shared" si="43"/>
        <v>2.5897980446169631</v>
      </c>
      <c r="DR14" s="20">
        <f t="shared" si="16"/>
        <v>16.797442705485654</v>
      </c>
      <c r="DS14" s="59">
        <f t="shared" si="17"/>
        <v>286.90855381659679</v>
      </c>
      <c r="DT14" s="59">
        <f ca="1">AVERAGE(OFFSET($DS$3,0,0,'Données projet'!$E$14+1,1))-AVERAGE(OFFSET($H$3,0,0,'Données projet'!$E$14+1,1))</f>
        <v>349.02319955271696</v>
      </c>
      <c r="DU14" s="59">
        <f t="shared" si="44"/>
        <v>81.121961804737509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</v>
      </c>
      <c r="EJ14" s="12">
        <f>IF('Données projet'!$A$192&gt;35,EJ13+EI14-ER13,IF(A14&lt;'Données projet'!$A$192,$EG$205^A14,IF(A14='Données projet'!$A$192,'Données projet'!$B$192,EJ13+EI14-ER13)))</f>
        <v>52</v>
      </c>
      <c r="EK14" s="17">
        <f>EJ14*VLOOKUP('Données projet'!$B$15,Paramètres!$A$1:$I$89,3,0)*VLOOKUP('Données projet'!$B$15,Paramètres!$A$1:$I$89,5,0)</f>
        <v>38.126399999999997</v>
      </c>
      <c r="EL14" s="13">
        <f t="shared" si="45"/>
        <v>11.500671051108634</v>
      </c>
      <c r="EM14" s="20">
        <f t="shared" si="19"/>
        <v>86.433815414014191</v>
      </c>
      <c r="EN14" s="59">
        <f t="shared" si="20"/>
        <v>356.54492652512533</v>
      </c>
      <c r="EO14" s="59">
        <f ca="1">AVERAGE(OFFSET($EN$3,0,0,'Données projet'!$E$15+1,1))-AVERAGE(OFFSET($H$3,0,0,'Données projet'!$E$15+1,1))</f>
        <v>197.34725966440715</v>
      </c>
      <c r="EP14" s="59">
        <f t="shared" si="46"/>
        <v>240.16326570529532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3.1777777777777776</v>
      </c>
      <c r="N15" s="13">
        <f>IF('Données projet'!$A$36&gt;35,N14+M15-V14,IF(A15&lt;'Données projet'!$A$36,$K$205^A15,IF(A15='Données projet'!$A$36,'Données projet'!$B$36,N14+M15-V14)))</f>
        <v>38.133333333333333</v>
      </c>
      <c r="O15" s="13">
        <f>N15*VLOOKUP('Données projet'!$B$9,Paramètres!$A$1:$I$89,3,0)*VLOOKUP('Données projet'!$B$9,Paramètres!$A$1:$I$89,5,0)</f>
        <v>34.503039999999999</v>
      </c>
      <c r="P15" s="13">
        <f t="shared" si="33"/>
        <v>10.529380731954268</v>
      </c>
      <c r="Q15" s="20">
        <f t="shared" si="2"/>
        <v>78.431466108153671</v>
      </c>
      <c r="R15" s="59">
        <f t="shared" si="0"/>
        <v>349.76479944148696</v>
      </c>
      <c r="S15" s="59">
        <f ca="1">AVERAGE(OFFSET($R$3,0,0,'Données projet'!$E$9+1,1))-AVERAGE(OFFSET($H$3,0,0,'Données projet'!$E$9+1,1))</f>
        <v>503.03615331676451</v>
      </c>
      <c r="T15" s="59">
        <f t="shared" si="34"/>
        <v>228.10723445837942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3.1777777777777776</v>
      </c>
      <c r="AI15" s="13">
        <f>IF('Données projet'!$A$62&gt;35,AI14+AH15-AQ14,IF(A15&lt;'Données projet'!$A$62,$AF$205^A15,IF(A15='Données projet'!$A$62,'Données projet'!$B$62,AI14+AH15-AQ14)))</f>
        <v>38.133333333333333</v>
      </c>
      <c r="AJ15" s="13">
        <f>AI15*VLOOKUP('Données projet'!$B$10,Paramètres!$A$1:$I$89,3,0)*VLOOKUP('Données projet'!$B$10,Paramètres!$A$1:$I$89,5,0)</f>
        <v>38.667200000000008</v>
      </c>
      <c r="AK15" s="13">
        <f t="shared" si="35"/>
        <v>11.644694424772968</v>
      </c>
      <c r="AL15" s="20">
        <f t="shared" si="4"/>
        <v>87.626549456479594</v>
      </c>
      <c r="AM15" s="59">
        <f t="shared" si="5"/>
        <v>358.95988278981292</v>
      </c>
      <c r="AN15" s="59">
        <f ca="1">AVERAGE(OFFSET($AM$3,0,0,'Données projet'!$E$10+1,1))-AVERAGE(OFFSET($H$3,0,0,'Données projet'!$E$10+1,1))</f>
        <v>558.37211180917416</v>
      </c>
      <c r="AO15" s="59">
        <f t="shared" si="36"/>
        <v>250.60365718208192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0.82222222222222219</v>
      </c>
      <c r="BD15" s="12">
        <f>IF('Données projet'!$A$88&gt;35,BD14+BC15-BL14,IF(A15&lt;'Données projet'!$A$88,$BA$205^A15,IF(A15='Données projet'!$A$88,'Données projet'!$B$88,BD14+BC15-BL14)))</f>
        <v>9.8666666666666671</v>
      </c>
      <c r="BE15" s="13">
        <f>BD15*VLOOKUP('Données projet'!$B$11,Paramètres!$A$1:$I$89,3,0)*VLOOKUP('Données projet'!$B$11,Paramètres!$A$1:$I$89,5,0)</f>
        <v>10.620480000000001</v>
      </c>
      <c r="BF15" s="13">
        <f t="shared" si="37"/>
        <v>3.7175175869451023</v>
      </c>
      <c r="BG15" s="20">
        <f t="shared" si="7"/>
        <v>24.972012463929389</v>
      </c>
      <c r="BH15" s="59">
        <f t="shared" si="8"/>
        <v>296.3053457972627</v>
      </c>
      <c r="BI15" s="59">
        <f ca="1">AVERAGE(OFFSET($BH$3,0,0,'Données projet'!$E$11+1,1))-AVERAGE(OFFSET($H$3,0,0,'Données projet'!$E$11+1,1))</f>
        <v>465.70042953569703</v>
      </c>
      <c r="BJ15" s="59">
        <f t="shared" si="38"/>
        <v>97.459164776269915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0.82222222222222219</v>
      </c>
      <c r="BY15" s="12">
        <f>IF('Données projet'!$A$114&gt;35,BY14+BX15-CG14,IF(A15&lt;'Données projet'!$A$114,$BV$205^A15,IF(A15='Données projet'!$A$114,'Données projet'!$B$114,BY14+BX15-CG14)))</f>
        <v>9.8666666666666671</v>
      </c>
      <c r="BZ15" s="13">
        <f>BY15*VLOOKUP('Données projet'!$B$12,Paramètres!$A$1:$I$89,3,0)*VLOOKUP('Données projet'!$B$12,Paramètres!$A$1:$I$89,5,0)</f>
        <v>6.6185600000000004</v>
      </c>
      <c r="CA15" s="13">
        <f t="shared" si="39"/>
        <v>2.4478156243384808</v>
      </c>
      <c r="CB15" s="20">
        <f t="shared" si="10"/>
        <v>15.790604212389518</v>
      </c>
      <c r="CC15" s="59">
        <f t="shared" si="11"/>
        <v>287.12393754572281</v>
      </c>
      <c r="CD15" s="59">
        <f ca="1">AVERAGE(OFFSET($CC$3,0,0,'Données projet'!$E$12+1,1))-AVERAGE(OFFSET($H$3,0,0,'Données projet'!$E$12+1,1))</f>
        <v>305.81696680347807</v>
      </c>
      <c r="CE15" s="59">
        <f t="shared" si="40"/>
        <v>75.064936438329426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0.82222222222222219</v>
      </c>
      <c r="CT15" s="12">
        <f>IF('Données projet'!$A$140&gt;35,CT14+CS15-DB14,IF(A15&lt;'Données projet'!$A$140,$CQ$205^A15,IF(A15='Données projet'!$A$140,'Données projet'!$B$140,CT14+CS15-DB14)))</f>
        <v>9.8666666666666671</v>
      </c>
      <c r="CU15" s="17">
        <f>CT15*VLOOKUP('Données projet'!$B$13,Paramètres!$A$1:$I$89,3,0)*VLOOKUP('Données projet'!$B$13,Paramètres!$A$1:$I$89,5,0)</f>
        <v>9.5430400000000013</v>
      </c>
      <c r="CV15" s="13">
        <f t="shared" si="41"/>
        <v>3.3822310488196567</v>
      </c>
      <c r="CW15" s="20">
        <f t="shared" si="13"/>
        <v>22.511513743360904</v>
      </c>
      <c r="CX15" s="59">
        <f t="shared" si="14"/>
        <v>293.84484707669424</v>
      </c>
      <c r="CY15" s="59">
        <f ca="1">AVERAGE(OFFSET($CX$3,0,0,'Données projet'!$E$13+1,1))-AVERAGE(OFFSET($H$3,0,0,'Données projet'!$E$13+1,1))</f>
        <v>422.80313962874982</v>
      </c>
      <c r="CZ15" s="59">
        <f t="shared" si="42"/>
        <v>91.455608678290844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0.82222222222222219</v>
      </c>
      <c r="DO15" s="12">
        <f>IF('Données projet'!$A$166&gt;35,DO14+DN15-DW14,IF(A15&lt;'Données projet'!$A$166,$DL$205^A15,IF(A15='Données projet'!$A$166,'Données projet'!$B$166,DO14+DN15-DW14)))</f>
        <v>9.8666666666666671</v>
      </c>
      <c r="DP15" s="17">
        <f>DO15*VLOOKUP('Données projet'!$B$14,Paramètres!$A$1:$I$89,3,0)*VLOOKUP('Données projet'!$B$14,Paramètres!$A$1:$I$89,5,0)</f>
        <v>7.6960000000000006</v>
      </c>
      <c r="DQ15" s="13">
        <f t="shared" si="43"/>
        <v>2.7967643238239419</v>
      </c>
      <c r="DR15" s="20">
        <f t="shared" si="16"/>
        <v>18.274897863993367</v>
      </c>
      <c r="DS15" s="59">
        <f t="shared" si="17"/>
        <v>289.60823119732669</v>
      </c>
      <c r="DT15" s="59">
        <f ca="1">AVERAGE(OFFSET($DS$3,0,0,'Données projet'!$E$14+1,1))-AVERAGE(OFFSET($H$3,0,0,'Données projet'!$E$14+1,1))</f>
        <v>349.02319955271696</v>
      </c>
      <c r="DU15" s="59">
        <f t="shared" si="44"/>
        <v>81.121961804737509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</v>
      </c>
      <c r="EJ15" s="12">
        <f>IF('Données projet'!$A$192&gt;35,EJ14+EI15-ER14,IF(A15&lt;'Données projet'!$A$192,$EG$205^A15,IF(A15='Données projet'!$A$192,'Données projet'!$B$192,EJ14+EI15-ER14)))</f>
        <v>60</v>
      </c>
      <c r="EK15" s="17">
        <f>EJ15*VLOOKUP('Données projet'!$B$15,Paramètres!$A$1:$I$89,3,0)*VLOOKUP('Données projet'!$B$15,Paramètres!$A$1:$I$89,5,0)</f>
        <v>43.991999999999997</v>
      </c>
      <c r="EL15" s="13">
        <f t="shared" si="45"/>
        <v>13.05079813120688</v>
      </c>
      <c r="EM15" s="20">
        <f t="shared" si="19"/>
        <v>99.349540078518643</v>
      </c>
      <c r="EN15" s="59">
        <f t="shared" si="20"/>
        <v>370.68287341185197</v>
      </c>
      <c r="EO15" s="59">
        <f ca="1">AVERAGE(OFFSET($EN$3,0,0,'Données projet'!$E$15+1,1))-AVERAGE(OFFSET($H$3,0,0,'Données projet'!$E$15+1,1))</f>
        <v>197.34725966440715</v>
      </c>
      <c r="EP15" s="59">
        <f t="shared" si="46"/>
        <v>240.16326570529532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3.1777777777777776</v>
      </c>
      <c r="N16" s="13">
        <f>IF('Données projet'!$A$36&gt;35,N15+M16-V15,IF(A16&lt;'Données projet'!$A$36,$K$205^A16,IF(A16='Données projet'!$A$36,'Données projet'!$B$36,N15+M16-V15)))</f>
        <v>41.31111111111111</v>
      </c>
      <c r="O16" s="13">
        <f>N16*VLOOKUP('Données projet'!$B$9,Paramètres!$A$1:$I$89,3,0)*VLOOKUP('Données projet'!$B$9,Paramètres!$A$1:$I$89,5,0)</f>
        <v>37.378293333333332</v>
      </c>
      <c r="P16" s="13">
        <f t="shared" si="33"/>
        <v>11.30104558446045</v>
      </c>
      <c r="Q16" s="20">
        <f t="shared" si="2"/>
        <v>84.783181948490835</v>
      </c>
      <c r="R16" s="59">
        <f t="shared" si="0"/>
        <v>357.33873750404638</v>
      </c>
      <c r="S16" s="59">
        <f ca="1">AVERAGE(OFFSET($R$3,0,0,'Données projet'!$E$9+1,1))-AVERAGE(OFFSET($H$3,0,0,'Données projet'!$E$9+1,1))</f>
        <v>503.03615331676451</v>
      </c>
      <c r="T16" s="59">
        <f t="shared" si="34"/>
        <v>228.10723445837942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3.1777777777777776</v>
      </c>
      <c r="AI16" s="13">
        <f>IF('Données projet'!$A$62&gt;35,AI15+AH16-AQ15,IF(A16&lt;'Données projet'!$A$62,$AF$205^A16,IF(A16='Données projet'!$A$62,'Données projet'!$B$62,AI15+AH16-AQ15)))</f>
        <v>41.31111111111111</v>
      </c>
      <c r="AJ16" s="13">
        <f>AI16*VLOOKUP('Données projet'!$B$10,Paramètres!$A$1:$I$89,3,0)*VLOOKUP('Données projet'!$B$10,Paramètres!$A$1:$I$89,5,0)</f>
        <v>41.889466666666671</v>
      </c>
      <c r="AK16" s="13">
        <f t="shared" si="35"/>
        <v>12.498097073468362</v>
      </c>
      <c r="AL16" s="20">
        <f t="shared" si="4"/>
        <v>94.725006847401858</v>
      </c>
      <c r="AM16" s="59">
        <f t="shared" si="5"/>
        <v>367.2805624029574</v>
      </c>
      <c r="AN16" s="59">
        <f ca="1">AVERAGE(OFFSET($AM$3,0,0,'Données projet'!$E$10+1,1))-AVERAGE(OFFSET($H$3,0,0,'Données projet'!$E$10+1,1))</f>
        <v>558.37211180917416</v>
      </c>
      <c r="AO16" s="59">
        <f t="shared" si="36"/>
        <v>250.60365718208192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0.82222222222222219</v>
      </c>
      <c r="BD16" s="12">
        <f>IF('Données projet'!$A$88&gt;35,BD15+BC16-BL15,IF(A16&lt;'Données projet'!$A$88,$BA$205^A16,IF(A16='Données projet'!$A$88,'Données projet'!$B$88,BD15+BC16-BL15)))</f>
        <v>10.68888888888889</v>
      </c>
      <c r="BE16" s="13">
        <f>BD16*VLOOKUP('Données projet'!$B$11,Paramètres!$A$1:$I$89,3,0)*VLOOKUP('Données projet'!$B$11,Paramètres!$A$1:$I$89,5,0)</f>
        <v>11.505520000000001</v>
      </c>
      <c r="BF16" s="13">
        <f t="shared" si="37"/>
        <v>3.989962636986208</v>
      </c>
      <c r="BG16" s="20">
        <f t="shared" si="7"/>
        <v>26.987965592750982</v>
      </c>
      <c r="BH16" s="59">
        <f t="shared" si="8"/>
        <v>299.54352114830652</v>
      </c>
      <c r="BI16" s="59">
        <f ca="1">AVERAGE(OFFSET($BH$3,0,0,'Données projet'!$E$11+1,1))-AVERAGE(OFFSET($H$3,0,0,'Données projet'!$E$11+1,1))</f>
        <v>465.70042953569703</v>
      </c>
      <c r="BJ16" s="59">
        <f t="shared" si="38"/>
        <v>97.459164776269915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0.82222222222222219</v>
      </c>
      <c r="BY16" s="12">
        <f>IF('Données projet'!$A$114&gt;35,BY15+BX16-CG15,IF(A16&lt;'Données projet'!$A$114,$BV$205^A16,IF(A16='Données projet'!$A$114,'Données projet'!$B$114,BY15+BX16-CG15)))</f>
        <v>10.68888888888889</v>
      </c>
      <c r="BZ16" s="13">
        <f>BY16*VLOOKUP('Données projet'!$B$12,Paramètres!$A$1:$I$89,3,0)*VLOOKUP('Données projet'!$B$12,Paramètres!$A$1:$I$89,5,0)</f>
        <v>7.1701066666666682</v>
      </c>
      <c r="CA16" s="13">
        <f t="shared" si="39"/>
        <v>2.6272082525283929</v>
      </c>
      <c r="CB16" s="20">
        <f t="shared" si="10"/>
        <v>17.063656817598066</v>
      </c>
      <c r="CC16" s="59">
        <f t="shared" si="11"/>
        <v>289.61921237315363</v>
      </c>
      <c r="CD16" s="59">
        <f ca="1">AVERAGE(OFFSET($CC$3,0,0,'Données projet'!$E$12+1,1))-AVERAGE(OFFSET($H$3,0,0,'Données projet'!$E$12+1,1))</f>
        <v>305.81696680347807</v>
      </c>
      <c r="CE16" s="59">
        <f t="shared" si="40"/>
        <v>75.064936438329426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0.82222222222222219</v>
      </c>
      <c r="CT16" s="12">
        <f>IF('Données projet'!$A$140&gt;35,CT15+CS16-DB15,IF(A16&lt;'Données projet'!$A$140,$CQ$205^A16,IF(A16='Données projet'!$A$140,'Données projet'!$B$140,CT15+CS16-DB15)))</f>
        <v>10.68888888888889</v>
      </c>
      <c r="CU16" s="17">
        <f>CT16*VLOOKUP('Données projet'!$B$13,Paramètres!$A$1:$I$89,3,0)*VLOOKUP('Données projet'!$B$13,Paramètres!$A$1:$I$89,5,0)</f>
        <v>10.338293333333334</v>
      </c>
      <c r="CV16" s="13">
        <f t="shared" si="41"/>
        <v>3.6301040139892669</v>
      </c>
      <c r="CW16" s="20">
        <f t="shared" si="13"/>
        <v>24.328292046586864</v>
      </c>
      <c r="CX16" s="59">
        <f t="shared" si="14"/>
        <v>296.8838476021424</v>
      </c>
      <c r="CY16" s="59">
        <f ca="1">AVERAGE(OFFSET($CX$3,0,0,'Données projet'!$E$13+1,1))-AVERAGE(OFFSET($H$3,0,0,'Données projet'!$E$13+1,1))</f>
        <v>422.80313962874982</v>
      </c>
      <c r="CZ16" s="59">
        <f t="shared" si="42"/>
        <v>91.455608678290844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0.82222222222222219</v>
      </c>
      <c r="DO16" s="12">
        <f>IF('Données projet'!$A$166&gt;35,DO15+DN16-DW15,IF(A16&lt;'Données projet'!$A$166,$DL$205^A16,IF(A16='Données projet'!$A$166,'Données projet'!$B$166,DO15+DN16-DW15)))</f>
        <v>10.68888888888889</v>
      </c>
      <c r="DP16" s="17">
        <f>DO16*VLOOKUP('Données projet'!$B$14,Paramètres!$A$1:$I$89,3,0)*VLOOKUP('Données projet'!$B$14,Paramètres!$A$1:$I$89,5,0)</f>
        <v>8.3373333333333353</v>
      </c>
      <c r="DQ16" s="13">
        <f t="shared" si="43"/>
        <v>3.0017302932744183</v>
      </c>
      <c r="DR16" s="20">
        <f t="shared" si="16"/>
        <v>19.748869149675169</v>
      </c>
      <c r="DS16" s="59">
        <f t="shared" si="17"/>
        <v>292.3044247052307</v>
      </c>
      <c r="DT16" s="59">
        <f ca="1">AVERAGE(OFFSET($DS$3,0,0,'Données projet'!$E$14+1,1))-AVERAGE(OFFSET($H$3,0,0,'Données projet'!$E$14+1,1))</f>
        <v>349.02319955271696</v>
      </c>
      <c r="DU16" s="59">
        <f t="shared" si="44"/>
        <v>81.121961804737509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</v>
      </c>
      <c r="EJ16" s="12">
        <f>IF('Données projet'!$A$192&gt;35,EJ15+EI16-ER15,IF(A16&lt;'Données projet'!$A$192,$EG$205^A16,IF(A16='Données projet'!$A$192,'Données projet'!$B$192,EJ15+EI16-ER15)))</f>
        <v>68</v>
      </c>
      <c r="EK16" s="17">
        <f>EJ16*VLOOKUP('Données projet'!$B$15,Paramètres!$A$1:$I$89,3,0)*VLOOKUP('Données projet'!$B$15,Paramètres!$A$1:$I$89,5,0)</f>
        <v>49.857599999999998</v>
      </c>
      <c r="EL16" s="13">
        <f t="shared" si="45"/>
        <v>14.576978140351212</v>
      </c>
      <c r="EM16" s="20">
        <f t="shared" si="19"/>
        <v>112.22355692777835</v>
      </c>
      <c r="EN16" s="59">
        <f t="shared" si="20"/>
        <v>384.7791124833339</v>
      </c>
      <c r="EO16" s="59">
        <f ca="1">AVERAGE(OFFSET($EN$3,0,0,'Données projet'!$E$15+1,1))-AVERAGE(OFFSET($H$3,0,0,'Données projet'!$E$15+1,1))</f>
        <v>197.34725966440715</v>
      </c>
      <c r="EP16" s="59">
        <f t="shared" si="46"/>
        <v>240.16326570529532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3.1777777777777776</v>
      </c>
      <c r="N17" s="13">
        <f>IF('Données projet'!$A$36&gt;35,N16+M17-V16,IF(A17&lt;'Données projet'!$A$36,$K$205^A17,IF(A17='Données projet'!$A$36,'Données projet'!$B$36,N16+M17-V16)))</f>
        <v>44.488888888888887</v>
      </c>
      <c r="O17" s="13">
        <f>N17*VLOOKUP('Données projet'!$B$9,Paramètres!$A$1:$I$89,3,0)*VLOOKUP('Données projet'!$B$9,Paramètres!$A$1:$I$89,5,0)</f>
        <v>40.253546666666658</v>
      </c>
      <c r="P17" s="13">
        <f t="shared" si="33"/>
        <v>12.065824745185882</v>
      </c>
      <c r="Q17" s="20">
        <f t="shared" si="2"/>
        <v>91.122905208976519</v>
      </c>
      <c r="R17" s="59">
        <f t="shared" si="0"/>
        <v>364.9006829867543</v>
      </c>
      <c r="S17" s="59">
        <f ca="1">AVERAGE(OFFSET($R$3,0,0,'Données projet'!$E$9+1,1))-AVERAGE(OFFSET($H$3,0,0,'Données projet'!$E$9+1,1))</f>
        <v>503.03615331676451</v>
      </c>
      <c r="T17" s="59">
        <f t="shared" si="34"/>
        <v>228.10723445837942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3.1777777777777776</v>
      </c>
      <c r="AI17" s="13">
        <f>IF('Données projet'!$A$62&gt;35,AI16+AH17-AQ16,IF(A17&lt;'Données projet'!$A$62,$AF$205^A17,IF(A17='Données projet'!$A$62,'Données projet'!$B$62,AI16+AH17-AQ16)))</f>
        <v>44.488888888888887</v>
      </c>
      <c r="AJ17" s="13">
        <f>AI17*VLOOKUP('Données projet'!$B$10,Paramètres!$A$1:$I$89,3,0)*VLOOKUP('Données projet'!$B$10,Paramètres!$A$1:$I$89,5,0)</f>
        <v>45.111733333333333</v>
      </c>
      <c r="AK17" s="13">
        <f t="shared" si="35"/>
        <v>13.343884670649215</v>
      </c>
      <c r="AL17" s="20">
        <f t="shared" si="4"/>
        <v>101.81020135693628</v>
      </c>
      <c r="AM17" s="59">
        <f t="shared" si="5"/>
        <v>375.58797913471403</v>
      </c>
      <c r="AN17" s="59">
        <f ca="1">AVERAGE(OFFSET($AM$3,0,0,'Données projet'!$E$10+1,1))-AVERAGE(OFFSET($H$3,0,0,'Données projet'!$E$10+1,1))</f>
        <v>558.37211180917416</v>
      </c>
      <c r="AO17" s="59">
        <f t="shared" si="36"/>
        <v>250.60365718208192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0.82222222222222219</v>
      </c>
      <c r="BD17" s="12">
        <f>IF('Données projet'!$A$88&gt;35,BD16+BC17-BL16,IF(A17&lt;'Données projet'!$A$88,$BA$205^A17,IF(A17='Données projet'!$A$88,'Données projet'!$B$88,BD16+BC17-BL16)))</f>
        <v>11.511111111111113</v>
      </c>
      <c r="BE17" s="13">
        <f>BD17*VLOOKUP('Données projet'!$B$11,Paramètres!$A$1:$I$89,3,0)*VLOOKUP('Données projet'!$B$11,Paramètres!$A$1:$I$89,5,0)</f>
        <v>12.390560000000002</v>
      </c>
      <c r="BF17" s="13">
        <f t="shared" si="37"/>
        <v>4.2599766152534988</v>
      </c>
      <c r="BG17" s="20">
        <f t="shared" si="7"/>
        <v>28.999684604899844</v>
      </c>
      <c r="BH17" s="59">
        <f t="shared" si="8"/>
        <v>302.77746238267764</v>
      </c>
      <c r="BI17" s="59">
        <f ca="1">AVERAGE(OFFSET($BH$3,0,0,'Données projet'!$E$11+1,1))-AVERAGE(OFFSET($H$3,0,0,'Données projet'!$E$11+1,1))</f>
        <v>465.70042953569703</v>
      </c>
      <c r="BJ17" s="59">
        <f t="shared" si="38"/>
        <v>97.459164776269915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0.82222222222222219</v>
      </c>
      <c r="BY17" s="12">
        <f>IF('Données projet'!$A$114&gt;35,BY16+BX17-CG16,IF(A17&lt;'Données projet'!$A$114,$BV$205^A17,IF(A17='Données projet'!$A$114,'Données projet'!$B$114,BY16+BX17-CG16)))</f>
        <v>11.511111111111113</v>
      </c>
      <c r="BZ17" s="13">
        <f>BY17*VLOOKUP('Données projet'!$B$12,Paramètres!$A$1:$I$89,3,0)*VLOOKUP('Données projet'!$B$12,Paramètres!$A$1:$I$89,5,0)</f>
        <v>7.7216533333333341</v>
      </c>
      <c r="CA17" s="13">
        <f t="shared" si="39"/>
        <v>2.805000130934971</v>
      </c>
      <c r="CB17" s="20">
        <f t="shared" si="10"/>
        <v>18.333921450267297</v>
      </c>
      <c r="CC17" s="59">
        <f t="shared" si="11"/>
        <v>292.11169922804504</v>
      </c>
      <c r="CD17" s="59">
        <f ca="1">AVERAGE(OFFSET($CC$3,0,0,'Données projet'!$E$12+1,1))-AVERAGE(OFFSET($H$3,0,0,'Données projet'!$E$12+1,1))</f>
        <v>305.81696680347807</v>
      </c>
      <c r="CE17" s="59">
        <f t="shared" si="40"/>
        <v>75.064936438329426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0.82222222222222219</v>
      </c>
      <c r="CT17" s="12">
        <f>IF('Données projet'!$A$140&gt;35,CT16+CS17-DB16,IF(A17&lt;'Données projet'!$A$140,$CQ$205^A17,IF(A17='Données projet'!$A$140,'Données projet'!$B$140,CT16+CS17-DB16)))</f>
        <v>11.511111111111113</v>
      </c>
      <c r="CU17" s="17">
        <f>CT17*VLOOKUP('Données projet'!$B$13,Paramètres!$A$1:$I$89,3,0)*VLOOKUP('Données projet'!$B$13,Paramètres!$A$1:$I$89,5,0)</f>
        <v>11.133546666666668</v>
      </c>
      <c r="CV17" s="13">
        <f t="shared" si="41"/>
        <v>3.8757651681201901</v>
      </c>
      <c r="CW17" s="20">
        <f t="shared" si="13"/>
        <v>26.141218112253771</v>
      </c>
      <c r="CX17" s="59">
        <f t="shared" si="14"/>
        <v>299.91899589003157</v>
      </c>
      <c r="CY17" s="59">
        <f ca="1">AVERAGE(OFFSET($CX$3,0,0,'Données projet'!$E$13+1,1))-AVERAGE(OFFSET($H$3,0,0,'Données projet'!$E$13+1,1))</f>
        <v>422.80313962874982</v>
      </c>
      <c r="CZ17" s="59">
        <f t="shared" si="42"/>
        <v>91.455608678290844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0.82222222222222219</v>
      </c>
      <c r="DO17" s="12">
        <f>IF('Données projet'!$A$166&gt;35,DO16+DN17-DW16,IF(A17&lt;'Données projet'!$A$166,$DL$205^A17,IF(A17='Données projet'!$A$166,'Données projet'!$B$166,DO16+DN17-DW16)))</f>
        <v>11.511111111111113</v>
      </c>
      <c r="DP17" s="17">
        <f>DO17*VLOOKUP('Données projet'!$B$14,Paramètres!$A$1:$I$89,3,0)*VLOOKUP('Données projet'!$B$14,Paramètres!$A$1:$I$89,5,0)</f>
        <v>8.978666666666669</v>
      </c>
      <c r="DQ17" s="13">
        <f t="shared" si="43"/>
        <v>3.2048673178317895</v>
      </c>
      <c r="DR17" s="20">
        <f t="shared" si="16"/>
        <v>21.219655023001483</v>
      </c>
      <c r="DS17" s="59">
        <f t="shared" si="17"/>
        <v>294.99743280077928</v>
      </c>
      <c r="DT17" s="59">
        <f ca="1">AVERAGE(OFFSET($DS$3,0,0,'Données projet'!$E$14+1,1))-AVERAGE(OFFSET($H$3,0,0,'Données projet'!$E$14+1,1))</f>
        <v>349.02319955271696</v>
      </c>
      <c r="DU17" s="59">
        <f t="shared" si="44"/>
        <v>81.121961804737509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</v>
      </c>
      <c r="EJ17" s="12">
        <f>IF('Données projet'!$A$192&gt;35,EJ16+EI17-ER16,IF(A17&lt;'Données projet'!$A$192,$EG$205^A17,IF(A17='Données projet'!$A$192,'Données projet'!$B$192,EJ16+EI17-ER16)))</f>
        <v>76</v>
      </c>
      <c r="EK17" s="17">
        <f>EJ17*VLOOKUP('Données projet'!$B$15,Paramètres!$A$1:$I$89,3,0)*VLOOKUP('Données projet'!$B$15,Paramètres!$A$1:$I$89,5,0)</f>
        <v>55.723199999999999</v>
      </c>
      <c r="EL17" s="13">
        <f t="shared" si="45"/>
        <v>16.082350294695448</v>
      </c>
      <c r="EM17" s="20">
        <f t="shared" si="19"/>
        <v>125.0613334299279</v>
      </c>
      <c r="EN17" s="59">
        <f t="shared" si="20"/>
        <v>398.83911120770568</v>
      </c>
      <c r="EO17" s="59">
        <f ca="1">AVERAGE(OFFSET($EN$3,0,0,'Données projet'!$E$15+1,1))-AVERAGE(OFFSET($H$3,0,0,'Données projet'!$E$15+1,1))</f>
        <v>197.34725966440715</v>
      </c>
      <c r="EP17" s="59">
        <f t="shared" si="46"/>
        <v>240.16326570529532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3.1777777777777776</v>
      </c>
      <c r="N18" s="13">
        <f>IF('Données projet'!$A$36&gt;35,N17+M18-V17,IF(A18&lt;'Données projet'!$A$36,$K$205^A18,IF(A18='Données projet'!$A$36,'Données projet'!$B$36,N17+M18-V17)))</f>
        <v>47.666666666666664</v>
      </c>
      <c r="O18" s="13">
        <f>N18*VLOOKUP('Données projet'!$B$9,Paramètres!$A$1:$I$89,3,0)*VLOOKUP('Données projet'!$B$9,Paramètres!$A$1:$I$89,5,0)</f>
        <v>43.128799999999998</v>
      </c>
      <c r="P18" s="13">
        <f t="shared" si="33"/>
        <v>12.824265987517547</v>
      </c>
      <c r="Q18" s="20">
        <f t="shared" si="2"/>
        <v>97.451589928259708</v>
      </c>
      <c r="R18" s="59">
        <f t="shared" si="0"/>
        <v>372.45158992825969</v>
      </c>
      <c r="S18" s="59">
        <f ca="1">AVERAGE(OFFSET($R$3,0,0,'Données projet'!$E$9+1,1))-AVERAGE(OFFSET($H$3,0,0,'Données projet'!$E$9+1,1))</f>
        <v>503.03615331676451</v>
      </c>
      <c r="T18" s="59">
        <f t="shared" si="34"/>
        <v>228.10723445837942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3.1777777777777776</v>
      </c>
      <c r="AI18" s="13">
        <f>IF('Données projet'!$A$62&gt;35,AI17+AH18-AQ17,IF(A18&lt;'Données projet'!$A$62,$AF$205^A18,IF(A18='Données projet'!$A$62,'Données projet'!$B$62,AI17+AH18-AQ17)))</f>
        <v>47.666666666666664</v>
      </c>
      <c r="AJ18" s="13">
        <f>AI18*VLOOKUP('Données projet'!$B$10,Paramètres!$A$1:$I$89,3,0)*VLOOKUP('Données projet'!$B$10,Paramètres!$A$1:$I$89,5,0)</f>
        <v>48.334000000000003</v>
      </c>
      <c r="AK18" s="13">
        <f t="shared" si="35"/>
        <v>14.182663012028302</v>
      </c>
      <c r="AL18" s="20">
        <f t="shared" si="4"/>
        <v>108.88318807928262</v>
      </c>
      <c r="AM18" s="59">
        <f t="shared" si="5"/>
        <v>383.8831880792826</v>
      </c>
      <c r="AN18" s="59">
        <f ca="1">AVERAGE(OFFSET($AM$3,0,0,'Données projet'!$E$10+1,1))-AVERAGE(OFFSET($H$3,0,0,'Données projet'!$E$10+1,1))</f>
        <v>558.37211180917416</v>
      </c>
      <c r="AO18" s="59">
        <f t="shared" si="36"/>
        <v>250.60365718208192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0.82222222222222219</v>
      </c>
      <c r="BD18" s="12">
        <f>IF('Données projet'!$A$88&gt;35,BD17+BC18-BL17,IF(A18&lt;'Données projet'!$A$88,$BA$205^A18,IF(A18='Données projet'!$A$88,'Données projet'!$B$88,BD17+BC18-BL17)))</f>
        <v>12.333333333333336</v>
      </c>
      <c r="BE18" s="13">
        <f>BD18*VLOOKUP('Données projet'!$B$11,Paramètres!$A$1:$I$89,3,0)*VLOOKUP('Données projet'!$B$11,Paramètres!$A$1:$I$89,5,0)</f>
        <v>13.275600000000003</v>
      </c>
      <c r="BF18" s="13">
        <f t="shared" si="37"/>
        <v>4.5277529193694539</v>
      </c>
      <c r="BG18" s="20">
        <f t="shared" si="7"/>
        <v>31.007506334568465</v>
      </c>
      <c r="BH18" s="59">
        <f t="shared" si="8"/>
        <v>306.00750633456846</v>
      </c>
      <c r="BI18" s="59">
        <f ca="1">AVERAGE(OFFSET($BH$3,0,0,'Données projet'!$E$11+1,1))-AVERAGE(OFFSET($H$3,0,0,'Données projet'!$E$11+1,1))</f>
        <v>465.70042953569703</v>
      </c>
      <c r="BJ18" s="59">
        <f t="shared" si="38"/>
        <v>97.459164776269915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0.82222222222222219</v>
      </c>
      <c r="BY18" s="12">
        <f>IF('Données projet'!$A$114&gt;35,BY17+BX18-CG17,IF(A18&lt;'Données projet'!$A$114,$BV$205^A18,IF(A18='Données projet'!$A$114,'Données projet'!$B$114,BY17+BX18-CG17)))</f>
        <v>12.333333333333336</v>
      </c>
      <c r="BZ18" s="13">
        <f>BY18*VLOOKUP('Données projet'!$B$12,Paramètres!$A$1:$I$89,3,0)*VLOOKUP('Données projet'!$B$12,Paramètres!$A$1:$I$89,5,0)</f>
        <v>8.2732000000000028</v>
      </c>
      <c r="CA18" s="13">
        <f t="shared" si="39"/>
        <v>2.9813186030639178</v>
      </c>
      <c r="CB18" s="20">
        <f t="shared" si="10"/>
        <v>19.601619900336331</v>
      </c>
      <c r="CC18" s="59">
        <f t="shared" si="11"/>
        <v>294.60161990033635</v>
      </c>
      <c r="CD18" s="59">
        <f ca="1">AVERAGE(OFFSET($CC$3,0,0,'Données projet'!$E$12+1,1))-AVERAGE(OFFSET($H$3,0,0,'Données projet'!$E$12+1,1))</f>
        <v>305.81696680347807</v>
      </c>
      <c r="CE18" s="59">
        <f t="shared" si="40"/>
        <v>75.064936438329426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0.82222222222222219</v>
      </c>
      <c r="CT18" s="12">
        <f>IF('Données projet'!$A$140&gt;35,CT17+CS18-DB17,IF(A18&lt;'Données projet'!$A$140,$CQ$205^A18,IF(A18='Données projet'!$A$140,'Données projet'!$B$140,CT17+CS18-DB17)))</f>
        <v>12.333333333333336</v>
      </c>
      <c r="CU18" s="17">
        <f>CT18*VLOOKUP('Données projet'!$B$13,Paramètres!$A$1:$I$89,3,0)*VLOOKUP('Données projet'!$B$13,Paramètres!$A$1:$I$89,5,0)</f>
        <v>11.928800000000003</v>
      </c>
      <c r="CV18" s="13">
        <f t="shared" si="41"/>
        <v>4.1193904661146536</v>
      </c>
      <c r="CW18" s="20">
        <f t="shared" si="13"/>
        <v>27.950598395149687</v>
      </c>
      <c r="CX18" s="59">
        <f t="shared" si="14"/>
        <v>302.95059839514971</v>
      </c>
      <c r="CY18" s="59">
        <f ca="1">AVERAGE(OFFSET($CX$3,0,0,'Données projet'!$E$13+1,1))-AVERAGE(OFFSET($H$3,0,0,'Données projet'!$E$13+1,1))</f>
        <v>422.80313962874982</v>
      </c>
      <c r="CZ18" s="59">
        <f t="shared" si="42"/>
        <v>91.455608678290844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0.82222222222222219</v>
      </c>
      <c r="DO18" s="12">
        <f>IF('Données projet'!$A$166&gt;35,DO17+DN18-DW17,IF(A18&lt;'Données projet'!$A$166,$DL$205^A18,IF(A18='Données projet'!$A$166,'Données projet'!$B$166,DO17+DN18-DW17)))</f>
        <v>12.333333333333336</v>
      </c>
      <c r="DP18" s="17">
        <f>DO18*VLOOKUP('Données projet'!$B$14,Paramètres!$A$1:$I$89,3,0)*VLOOKUP('Données projet'!$B$14,Paramètres!$A$1:$I$89,5,0)</f>
        <v>9.6200000000000028</v>
      </c>
      <c r="DQ18" s="13">
        <f t="shared" si="43"/>
        <v>3.4063208944730654</v>
      </c>
      <c r="DR18" s="20">
        <f t="shared" si="16"/>
        <v>22.687508891207258</v>
      </c>
      <c r="DS18" s="59">
        <f t="shared" si="17"/>
        <v>297.68750889120724</v>
      </c>
      <c r="DT18" s="59">
        <f ca="1">AVERAGE(OFFSET($DS$3,0,0,'Données projet'!$E$14+1,1))-AVERAGE(OFFSET($H$3,0,0,'Données projet'!$E$14+1,1))</f>
        <v>349.02319955271696</v>
      </c>
      <c r="DU18" s="59">
        <f t="shared" si="44"/>
        <v>81.121961804737509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</v>
      </c>
      <c r="EJ18" s="12">
        <f>IF('Données projet'!$A$192&gt;35,EJ17+EI18-ER17,IF(A18&lt;'Données projet'!$A$192,$EG$205^A18,IF(A18='Données projet'!$A$192,'Données projet'!$B$192,EJ17+EI18-ER17)))</f>
        <v>84</v>
      </c>
      <c r="EK18" s="17">
        <f>EJ18*VLOOKUP('Données projet'!$B$15,Paramètres!$A$1:$I$89,3,0)*VLOOKUP('Données projet'!$B$15,Paramètres!$A$1:$I$89,5,0)</f>
        <v>61.588799999999999</v>
      </c>
      <c r="EL18" s="13">
        <f t="shared" si="45"/>
        <v>17.56935444538782</v>
      </c>
      <c r="EM18" s="20">
        <f t="shared" si="19"/>
        <v>137.86711899238378</v>
      </c>
      <c r="EN18" s="59">
        <f t="shared" si="20"/>
        <v>412.86711899238378</v>
      </c>
      <c r="EO18" s="59">
        <f ca="1">AVERAGE(OFFSET($EN$3,0,0,'Données projet'!$E$15+1,1))-AVERAGE(OFFSET($H$3,0,0,'Données projet'!$E$15+1,1))</f>
        <v>197.34725966440715</v>
      </c>
      <c r="EP18" s="59">
        <f t="shared" si="46"/>
        <v>240.16326570529532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3.1777777777777776</v>
      </c>
      <c r="N19" s="13">
        <f>IF('Données projet'!$A$36&gt;35,N18+M19-V18,IF(A19&lt;'Données projet'!$A$36,$K$205^A19,IF(A19='Données projet'!$A$36,'Données projet'!$B$36,N18+M19-V18)))</f>
        <v>50.844444444444441</v>
      </c>
      <c r="O19" s="13">
        <f>N19*VLOOKUP('Données projet'!$B$9,Paramètres!$A$1:$I$89,3,0)*VLOOKUP('Données projet'!$B$9,Paramètres!$A$1:$I$89,5,0)</f>
        <v>46.004053333333331</v>
      </c>
      <c r="P19" s="13">
        <f t="shared" si="33"/>
        <v>13.576839916381582</v>
      </c>
      <c r="Q19" s="20">
        <f t="shared" si="2"/>
        <v>103.77005574325347</v>
      </c>
      <c r="R19" s="59">
        <f t="shared" si="0"/>
        <v>379.99227796547569</v>
      </c>
      <c r="S19" s="59">
        <f ca="1">AVERAGE(OFFSET($R$3,0,0,'Données projet'!$E$9+1,1))-AVERAGE(OFFSET($H$3,0,0,'Données projet'!$E$9+1,1))</f>
        <v>503.03615331676451</v>
      </c>
      <c r="T19" s="59">
        <f t="shared" si="34"/>
        <v>228.10723445837942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3.1777777777777776</v>
      </c>
      <c r="AI19" s="13">
        <f>IF('Données projet'!$A$62&gt;35,AI18+AH19-AQ18,IF(A19&lt;'Données projet'!$A$62,$AF$205^A19,IF(A19='Données projet'!$A$62,'Données projet'!$B$62,AI18+AH19-AQ18)))</f>
        <v>50.844444444444441</v>
      </c>
      <c r="AJ19" s="13">
        <f>AI19*VLOOKUP('Données projet'!$B$10,Paramètres!$A$1:$I$89,3,0)*VLOOKUP('Données projet'!$B$10,Paramètres!$A$1:$I$89,5,0)</f>
        <v>51.556266666666666</v>
      </c>
      <c r="AK19" s="13">
        <f t="shared" si="35"/>
        <v>15.014952550868628</v>
      </c>
      <c r="AL19" s="20">
        <f t="shared" si="4"/>
        <v>115.94487347054063</v>
      </c>
      <c r="AM19" s="59">
        <f t="shared" si="5"/>
        <v>392.16709569276287</v>
      </c>
      <c r="AN19" s="59">
        <f ca="1">AVERAGE(OFFSET($AM$3,0,0,'Données projet'!$E$10+1,1))-AVERAGE(OFFSET($H$3,0,0,'Données projet'!$E$10+1,1))</f>
        <v>558.37211180917416</v>
      </c>
      <c r="AO19" s="59">
        <f t="shared" si="36"/>
        <v>250.60365718208192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0.82222222222222219</v>
      </c>
      <c r="BD19" s="12">
        <f>IF('Données projet'!$A$88&gt;35,BD18+BC19-BL18,IF(A19&lt;'Données projet'!$A$88,$BA$205^A19,IF(A19='Données projet'!$A$88,'Données projet'!$B$88,BD18+BC19-BL18)))</f>
        <v>13.155555555555559</v>
      </c>
      <c r="BE19" s="13">
        <f>BD19*VLOOKUP('Données projet'!$B$11,Paramètres!$A$1:$I$89,3,0)*VLOOKUP('Données projet'!$B$11,Paramètres!$A$1:$I$89,5,0)</f>
        <v>14.160640000000004</v>
      </c>
      <c r="BF19" s="13">
        <f t="shared" si="37"/>
        <v>4.7934577017540452</v>
      </c>
      <c r="BG19" s="20">
        <f t="shared" si="7"/>
        <v>33.011720163888306</v>
      </c>
      <c r="BH19" s="59">
        <f t="shared" si="8"/>
        <v>309.23394238611053</v>
      </c>
      <c r="BI19" s="59">
        <f ca="1">AVERAGE(OFFSET($BH$3,0,0,'Données projet'!$E$11+1,1))-AVERAGE(OFFSET($H$3,0,0,'Données projet'!$E$11+1,1))</f>
        <v>465.70042953569703</v>
      </c>
      <c r="BJ19" s="59">
        <f t="shared" si="38"/>
        <v>97.459164776269915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0.82222222222222219</v>
      </c>
      <c r="BY19" s="12">
        <f>IF('Données projet'!$A$114&gt;35,BY18+BX19-CG18,IF(A19&lt;'Données projet'!$A$114,$BV$205^A19,IF(A19='Données projet'!$A$114,'Données projet'!$B$114,BY18+BX19-CG18)))</f>
        <v>13.155555555555559</v>
      </c>
      <c r="BZ19" s="13">
        <f>BY19*VLOOKUP('Données projet'!$B$12,Paramètres!$A$1:$I$89,3,0)*VLOOKUP('Données projet'!$B$12,Paramètres!$A$1:$I$89,5,0)</f>
        <v>8.8247466666666678</v>
      </c>
      <c r="CA19" s="13">
        <f t="shared" si="39"/>
        <v>3.1562730726988342</v>
      </c>
      <c r="CB19" s="20">
        <f t="shared" si="10"/>
        <v>20.86694271272825</v>
      </c>
      <c r="CC19" s="59">
        <f t="shared" si="11"/>
        <v>297.08916493495047</v>
      </c>
      <c r="CD19" s="59">
        <f ca="1">AVERAGE(OFFSET($CC$3,0,0,'Données projet'!$E$12+1,1))-AVERAGE(OFFSET($H$3,0,0,'Données projet'!$E$12+1,1))</f>
        <v>305.81696680347807</v>
      </c>
      <c r="CE19" s="59">
        <f t="shared" si="40"/>
        <v>75.064936438329426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0.82222222222222219</v>
      </c>
      <c r="CT19" s="12">
        <f>IF('Données projet'!$A$140&gt;35,CT18+CS19-DB18,IF(A19&lt;'Données projet'!$A$140,$CQ$205^A19,IF(A19='Données projet'!$A$140,'Données projet'!$B$140,CT18+CS19-DB18)))</f>
        <v>13.155555555555559</v>
      </c>
      <c r="CU19" s="17">
        <f>CT19*VLOOKUP('Données projet'!$B$13,Paramètres!$A$1:$I$89,3,0)*VLOOKUP('Données projet'!$B$13,Paramètres!$A$1:$I$89,5,0)</f>
        <v>12.724053333333336</v>
      </c>
      <c r="CV19" s="13">
        <f t="shared" si="41"/>
        <v>4.3611310749437644</v>
      </c>
      <c r="CW19" s="20">
        <f t="shared" si="13"/>
        <v>29.756696177749287</v>
      </c>
      <c r="CX19" s="59">
        <f t="shared" si="14"/>
        <v>305.97891839997152</v>
      </c>
      <c r="CY19" s="59">
        <f ca="1">AVERAGE(OFFSET($CX$3,0,0,'Données projet'!$E$13+1,1))-AVERAGE(OFFSET($H$3,0,0,'Données projet'!$E$13+1,1))</f>
        <v>422.80313962874982</v>
      </c>
      <c r="CZ19" s="59">
        <f t="shared" si="42"/>
        <v>91.455608678290844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0.82222222222222219</v>
      </c>
      <c r="DO19" s="12">
        <f>IF('Données projet'!$A$166&gt;35,DO18+DN19-DW18,IF(A19&lt;'Données projet'!$A$166,$DL$205^A19,IF(A19='Données projet'!$A$166,'Données projet'!$B$166,DO18+DN19-DW18)))</f>
        <v>13.155555555555559</v>
      </c>
      <c r="DP19" s="17">
        <f>DO19*VLOOKUP('Données projet'!$B$14,Paramètres!$A$1:$I$89,3,0)*VLOOKUP('Données projet'!$B$14,Paramètres!$A$1:$I$89,5,0)</f>
        <v>10.261333333333337</v>
      </c>
      <c r="DQ19" s="13">
        <f t="shared" si="43"/>
        <v>3.6062160230535567</v>
      </c>
      <c r="DR19" s="20">
        <f t="shared" si="16"/>
        <v>24.152648462373836</v>
      </c>
      <c r="DS19" s="59">
        <f t="shared" si="17"/>
        <v>300.37487068459609</v>
      </c>
      <c r="DT19" s="59">
        <f ca="1">AVERAGE(OFFSET($DS$3,0,0,'Données projet'!$E$14+1,1))-AVERAGE(OFFSET($H$3,0,0,'Données projet'!$E$14+1,1))</f>
        <v>349.02319955271696</v>
      </c>
      <c r="DU19" s="59">
        <f t="shared" si="44"/>
        <v>81.121961804737509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92</v>
      </c>
      <c r="EH19" s="12">
        <f>VLOOKUP(A19,'Données projet'!$A$191:$I$211,9,0)</f>
        <v>8</v>
      </c>
      <c r="EI19" s="12">
        <f t="array" ref="EI19">INDEX(EH:EH,MIN(IF(ISNUMBER(EH19:EH215),ROW(EH19:EH215),"")))</f>
        <v>8</v>
      </c>
      <c r="EJ19" s="12">
        <f>IF('Données projet'!$A$192&gt;35,EJ18+EI19-ER18,IF(A19&lt;'Données projet'!$A$192,$EG$205^A19,IF(A19='Données projet'!$A$192,'Données projet'!$B$192,EJ18+EI19-ER18)))</f>
        <v>92</v>
      </c>
      <c r="EK19" s="17">
        <f>EJ19*VLOOKUP('Données projet'!$B$15,Paramètres!$A$1:$I$89,3,0)*VLOOKUP('Données projet'!$B$15,Paramètres!$A$1:$I$89,5,0)</f>
        <v>67.454399999999993</v>
      </c>
      <c r="EL19" s="13">
        <f t="shared" si="45"/>
        <v>19.03993894863979</v>
      </c>
      <c r="EM19" s="20">
        <f t="shared" si="19"/>
        <v>150.64430700221428</v>
      </c>
      <c r="EN19" s="59">
        <f t="shared" si="20"/>
        <v>426.86652922443648</v>
      </c>
      <c r="EO19" s="59">
        <f ca="1">AVERAGE(OFFSET($EN$3,0,0,'Données projet'!$E$15+1,1))-AVERAGE(OFFSET($H$3,0,0,'Données projet'!$E$15+1,1))</f>
        <v>197.34725966440715</v>
      </c>
      <c r="EP19" s="59">
        <f t="shared" si="46"/>
        <v>240.16326570529532</v>
      </c>
      <c r="EQ19" s="15">
        <f>IF(ISNA(VLOOKUP(A19,'Données projet'!$A$191:$I$211,3,0)),0,VLOOKUP(A19,'Données projet'!$A$191:$I$211,3,0))</f>
        <v>2</v>
      </c>
      <c r="ER19" s="15">
        <f>IF(ISNA(VLOOKUP(A19,'Données projet'!$A$191:$I$211,4,0)),0,VLOOKUP(A19,'Données projet'!$A$191:$I$211,4,0))</f>
        <v>33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3.1777777777777776</v>
      </c>
      <c r="N20" s="13">
        <f>IF('Données projet'!$A$36&gt;35,N19+M20-V19,IF(A20&lt;'Données projet'!$A$36,$K$205^A20,IF(A20='Données projet'!$A$36,'Données projet'!$B$36,N19+M20-V19)))</f>
        <v>54.022222222222219</v>
      </c>
      <c r="O20" s="13">
        <f>N20*VLOOKUP('Données projet'!$B$9,Paramètres!$A$1:$I$89,3,0)*VLOOKUP('Données projet'!$B$9,Paramètres!$A$1:$I$89,5,0)</f>
        <v>48.879306666666665</v>
      </c>
      <c r="P20" s="13">
        <f t="shared" si="33"/>
        <v>14.323954986253828</v>
      </c>
      <c r="Q20" s="20">
        <f t="shared" si="2"/>
        <v>110.07901404550317</v>
      </c>
      <c r="R20" s="59">
        <f t="shared" si="0"/>
        <v>387.52345848994764</v>
      </c>
      <c r="S20" s="59">
        <f ca="1">AVERAGE(OFFSET($R$3,0,0,'Données projet'!$E$9+1,1))-AVERAGE(OFFSET($H$3,0,0,'Données projet'!$E$9+1,1))</f>
        <v>503.03615331676451</v>
      </c>
      <c r="T20" s="59">
        <f t="shared" si="34"/>
        <v>228.10723445837942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3.1777777777777776</v>
      </c>
      <c r="AI20" s="13">
        <f>IF('Données projet'!$A$62&gt;35,AI19+AH20-AQ19,IF(A20&lt;'Données projet'!$A$62,$AF$205^A20,IF(A20='Données projet'!$A$62,'Données projet'!$B$62,AI19+AH20-AQ19)))</f>
        <v>54.022222222222219</v>
      </c>
      <c r="AJ20" s="13">
        <f>AI20*VLOOKUP('Données projet'!$B$10,Paramètres!$A$1:$I$89,3,0)*VLOOKUP('Données projet'!$B$10,Paramètres!$A$1:$I$89,5,0)</f>
        <v>54.778533333333336</v>
      </c>
      <c r="AK20" s="13">
        <f t="shared" si="35"/>
        <v>15.841205006761207</v>
      </c>
      <c r="AL20" s="20">
        <f t="shared" si="4"/>
        <v>122.99604427566466</v>
      </c>
      <c r="AM20" s="59">
        <f t="shared" si="5"/>
        <v>400.4404887201091</v>
      </c>
      <c r="AN20" s="59">
        <f ca="1">AVERAGE(OFFSET($AM$3,0,0,'Données projet'!$E$10+1,1))-AVERAGE(OFFSET($H$3,0,0,'Données projet'!$E$10+1,1))</f>
        <v>558.37211180917416</v>
      </c>
      <c r="AO20" s="59">
        <f t="shared" si="36"/>
        <v>250.60365718208192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0.82222222222222219</v>
      </c>
      <c r="BD20" s="12">
        <f>IF('Données projet'!$A$88&gt;35,BD19+BC20-BL19,IF(A20&lt;'Données projet'!$A$88,$BA$205^A20,IF(A20='Données projet'!$A$88,'Données projet'!$B$88,BD19+BC20-BL19)))</f>
        <v>13.977777777777781</v>
      </c>
      <c r="BE20" s="13">
        <f>BD20*VLOOKUP('Données projet'!$B$11,Paramètres!$A$1:$I$89,3,0)*VLOOKUP('Données projet'!$B$11,Paramètres!$A$1:$I$89,5,0)</f>
        <v>15.045680000000003</v>
      </c>
      <c r="BF20" s="13">
        <f t="shared" si="37"/>
        <v>5.0572351719041135</v>
      </c>
      <c r="BG20" s="20">
        <f t="shared" si="7"/>
        <v>35.012577257733</v>
      </c>
      <c r="BH20" s="59">
        <f t="shared" si="8"/>
        <v>312.45702170217749</v>
      </c>
      <c r="BI20" s="59">
        <f ca="1">AVERAGE(OFFSET($BH$3,0,0,'Données projet'!$E$11+1,1))-AVERAGE(OFFSET($H$3,0,0,'Données projet'!$E$11+1,1))</f>
        <v>465.70042953569703</v>
      </c>
      <c r="BJ20" s="59">
        <f t="shared" si="38"/>
        <v>97.459164776269915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0.82222222222222219</v>
      </c>
      <c r="BY20" s="12">
        <f>IF('Données projet'!$A$114&gt;35,BY19+BX20-CG19,IF(A20&lt;'Données projet'!$A$114,$BV$205^A20,IF(A20='Données projet'!$A$114,'Données projet'!$B$114,BY19+BX20-CG19)))</f>
        <v>13.977777777777781</v>
      </c>
      <c r="BZ20" s="13">
        <f>BY20*VLOOKUP('Données projet'!$B$12,Paramètres!$A$1:$I$89,3,0)*VLOOKUP('Données projet'!$B$12,Paramètres!$A$1:$I$89,5,0)</f>
        <v>9.3762933333333365</v>
      </c>
      <c r="CA20" s="13">
        <f t="shared" si="39"/>
        <v>3.3299584952101537</v>
      </c>
      <c r="CB20" s="20">
        <f t="shared" si="10"/>
        <v>22.130055268046576</v>
      </c>
      <c r="CC20" s="59">
        <f t="shared" si="11"/>
        <v>299.57449971249105</v>
      </c>
      <c r="CD20" s="59">
        <f ca="1">AVERAGE(OFFSET($CC$3,0,0,'Données projet'!$E$12+1,1))-AVERAGE(OFFSET($H$3,0,0,'Données projet'!$E$12+1,1))</f>
        <v>305.81696680347807</v>
      </c>
      <c r="CE20" s="59">
        <f t="shared" si="40"/>
        <v>75.064936438329426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0.82222222222222219</v>
      </c>
      <c r="CT20" s="12">
        <f>IF('Données projet'!$A$140&gt;35,CT19+CS20-DB19,IF(A20&lt;'Données projet'!$A$140,$CQ$205^A20,IF(A20='Données projet'!$A$140,'Données projet'!$B$140,CT19+CS20-DB19)))</f>
        <v>13.977777777777781</v>
      </c>
      <c r="CU20" s="17">
        <f>CT20*VLOOKUP('Données projet'!$B$13,Paramètres!$A$1:$I$89,3,0)*VLOOKUP('Données projet'!$B$13,Paramètres!$A$1:$I$89,5,0)</f>
        <v>13.519306666666671</v>
      </c>
      <c r="CV20" s="13">
        <f t="shared" si="41"/>
        <v>4.6011181977091482</v>
      </c>
      <c r="CW20" s="20">
        <f t="shared" si="13"/>
        <v>31.559739972121221</v>
      </c>
      <c r="CX20" s="59">
        <f t="shared" si="14"/>
        <v>309.00418441656569</v>
      </c>
      <c r="CY20" s="59">
        <f ca="1">AVERAGE(OFFSET($CX$3,0,0,'Données projet'!$E$13+1,1))-AVERAGE(OFFSET($H$3,0,0,'Données projet'!$E$13+1,1))</f>
        <v>422.80313962874982</v>
      </c>
      <c r="CZ20" s="59">
        <f t="shared" si="42"/>
        <v>91.455608678290844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0.82222222222222219</v>
      </c>
      <c r="DO20" s="12">
        <f>IF('Données projet'!$A$166&gt;35,DO19+DN20-DW19,IF(A20&lt;'Données projet'!$A$166,$DL$205^A20,IF(A20='Données projet'!$A$166,'Données projet'!$B$166,DO19+DN20-DW19)))</f>
        <v>13.977777777777781</v>
      </c>
      <c r="DP20" s="17">
        <f>DO20*VLOOKUP('Données projet'!$B$14,Paramètres!$A$1:$I$89,3,0)*VLOOKUP('Données projet'!$B$14,Paramètres!$A$1:$I$89,5,0)</f>
        <v>10.90266666666667</v>
      </c>
      <c r="DQ20" s="13">
        <f t="shared" si="43"/>
        <v>3.8046611953198384</v>
      </c>
      <c r="DR20" s="20">
        <f t="shared" si="16"/>
        <v>25.615262692959831</v>
      </c>
      <c r="DS20" s="59">
        <f t="shared" si="17"/>
        <v>303.0597071374043</v>
      </c>
      <c r="DT20" s="59">
        <f ca="1">AVERAGE(OFFSET($DS$3,0,0,'Données projet'!$E$14+1,1))-AVERAGE(OFFSET($H$3,0,0,'Données projet'!$E$14+1,1))</f>
        <v>349.02319955271696</v>
      </c>
      <c r="DU20" s="59">
        <f t="shared" si="44"/>
        <v>81.121961804737509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</v>
      </c>
      <c r="EJ20" s="12">
        <f>IF('Données projet'!$A$192&gt;35,EJ19+EI20-ER19,IF(A20&lt;'Données projet'!$A$192,$EG$205^A20,IF(A20='Données projet'!$A$192,'Données projet'!$B$192,EJ19+EI20-ER19)))</f>
        <v>67</v>
      </c>
      <c r="EK20" s="17">
        <f>EJ20*VLOOKUP('Données projet'!$B$15,Paramètres!$A$1:$I$89,3,0)*VLOOKUP('Données projet'!$B$15,Paramètres!$A$1:$I$89,5,0)</f>
        <v>49.124400000000001</v>
      </c>
      <c r="EL20" s="13">
        <f t="shared" si="45"/>
        <v>14.38740016036772</v>
      </c>
      <c r="EM20" s="20">
        <f t="shared" si="19"/>
        <v>110.61638527930711</v>
      </c>
      <c r="EN20" s="59">
        <f t="shared" si="20"/>
        <v>388.06082972375157</v>
      </c>
      <c r="EO20" s="59">
        <f ca="1">AVERAGE(OFFSET($EN$3,0,0,'Données projet'!$E$15+1,1))-AVERAGE(OFFSET($H$3,0,0,'Données projet'!$E$15+1,1))</f>
        <v>197.34725966440715</v>
      </c>
      <c r="EP20" s="59">
        <f t="shared" si="46"/>
        <v>240.16326570529532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3.1777777777777776</v>
      </c>
      <c r="N21" s="13">
        <f>IF('Données projet'!$A$36&gt;35,N20+M21-V20,IF(A21&lt;'Données projet'!$A$36,$K$205^A21,IF(A21='Données projet'!$A$36,'Données projet'!$B$36,N20+M21-V20)))</f>
        <v>57.199999999999996</v>
      </c>
      <c r="O21" s="13">
        <f>N21*VLOOKUP('Données projet'!$B$9,Paramètres!$A$1:$I$89,3,0)*VLOOKUP('Données projet'!$B$9,Paramètres!$A$1:$I$89,5,0)</f>
        <v>51.754559999999991</v>
      </c>
      <c r="P21" s="13">
        <f t="shared" si="33"/>
        <v>15.065968883566955</v>
      </c>
      <c r="Q21" s="20">
        <f t="shared" si="2"/>
        <v>116.37908780554575</v>
      </c>
      <c r="R21" s="59">
        <f t="shared" si="0"/>
        <v>395.04575447221242</v>
      </c>
      <c r="S21" s="59">
        <f ca="1">AVERAGE(OFFSET($R$3,0,0,'Données projet'!$E$9+1,1))-AVERAGE(OFFSET($H$3,0,0,'Données projet'!$E$9+1,1))</f>
        <v>503.03615331676451</v>
      </c>
      <c r="T21" s="59">
        <f t="shared" si="34"/>
        <v>228.10723445837942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3.1777777777777776</v>
      </c>
      <c r="AI21" s="13">
        <f>IF('Données projet'!$A$62&gt;35,AI20+AH21-AQ20,IF(A21&lt;'Données projet'!$A$62,$AF$205^A21,IF(A21='Données projet'!$A$62,'Données projet'!$B$62,AI20+AH21-AQ20)))</f>
        <v>57.199999999999996</v>
      </c>
      <c r="AJ21" s="13">
        <f>AI21*VLOOKUP('Données projet'!$B$10,Paramètres!$A$1:$I$89,3,0)*VLOOKUP('Données projet'!$B$10,Paramètres!$A$1:$I$89,5,0)</f>
        <v>58.000799999999998</v>
      </c>
      <c r="AK21" s="13">
        <f t="shared" si="35"/>
        <v>16.661815953701737</v>
      </c>
      <c r="AL21" s="20">
        <f t="shared" si="4"/>
        <v>130.03738945269717</v>
      </c>
      <c r="AM21" s="59">
        <f t="shared" si="5"/>
        <v>408.70405611936383</v>
      </c>
      <c r="AN21" s="59">
        <f ca="1">AVERAGE(OFFSET($AM$3,0,0,'Données projet'!$E$10+1,1))-AVERAGE(OFFSET($H$3,0,0,'Données projet'!$E$10+1,1))</f>
        <v>558.37211180917416</v>
      </c>
      <c r="AO21" s="59">
        <f t="shared" si="36"/>
        <v>250.60365718208192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0.82222222222222219</v>
      </c>
      <c r="BD21" s="12">
        <f>IF('Données projet'!$A$88&gt;35,BD20+BC21-BL20,IF(A21&lt;'Données projet'!$A$88,$BA$205^A21,IF(A21='Données projet'!$A$88,'Données projet'!$B$88,BD20+BC21-BL20)))</f>
        <v>14.800000000000004</v>
      </c>
      <c r="BE21" s="13">
        <f>BD21*VLOOKUP('Données projet'!$B$11,Paramètres!$A$1:$I$89,3,0)*VLOOKUP('Données projet'!$B$11,Paramètres!$A$1:$I$89,5,0)</f>
        <v>15.930720000000003</v>
      </c>
      <c r="BF21" s="13">
        <f t="shared" si="37"/>
        <v>5.319211615081632</v>
      </c>
      <c r="BG21" s="20">
        <f t="shared" si="7"/>
        <v>37.01029756293385</v>
      </c>
      <c r="BH21" s="59">
        <f t="shared" si="8"/>
        <v>315.67696422960051</v>
      </c>
      <c r="BI21" s="59">
        <f ca="1">AVERAGE(OFFSET($BH$3,0,0,'Données projet'!$E$11+1,1))-AVERAGE(OFFSET($H$3,0,0,'Données projet'!$E$11+1,1))</f>
        <v>465.70042953569703</v>
      </c>
      <c r="BJ21" s="59">
        <f t="shared" si="38"/>
        <v>97.459164776269915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0.82222222222222219</v>
      </c>
      <c r="BY21" s="12">
        <f>IF('Données projet'!$A$114&gt;35,BY20+BX21-CG20,IF(A21&lt;'Données projet'!$A$114,$BV$205^A21,IF(A21='Données projet'!$A$114,'Données projet'!$B$114,BY20+BX21-CG20)))</f>
        <v>14.800000000000004</v>
      </c>
      <c r="BZ21" s="13">
        <f>BY21*VLOOKUP('Données projet'!$B$12,Paramètres!$A$1:$I$89,3,0)*VLOOKUP('Données projet'!$B$12,Paramètres!$A$1:$I$89,5,0)</f>
        <v>9.9278400000000033</v>
      </c>
      <c r="CA21" s="13">
        <f t="shared" si="39"/>
        <v>3.5024580236778893</v>
      </c>
      <c r="CB21" s="20">
        <f t="shared" si="10"/>
        <v>23.391102391238991</v>
      </c>
      <c r="CC21" s="59">
        <f t="shared" si="11"/>
        <v>302.05776905790566</v>
      </c>
      <c r="CD21" s="59">
        <f ca="1">AVERAGE(OFFSET($CC$3,0,0,'Données projet'!$E$12+1,1))-AVERAGE(OFFSET($H$3,0,0,'Données projet'!$E$12+1,1))</f>
        <v>305.81696680347807</v>
      </c>
      <c r="CE21" s="59">
        <f t="shared" si="40"/>
        <v>75.064936438329426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0.82222222222222219</v>
      </c>
      <c r="CT21" s="12">
        <f>IF('Données projet'!$A$140&gt;35,CT20+CS21-DB20,IF(A21&lt;'Données projet'!$A$140,$CQ$205^A21,IF(A21='Données projet'!$A$140,'Données projet'!$B$140,CT20+CS21-DB20)))</f>
        <v>14.800000000000004</v>
      </c>
      <c r="CU21" s="17">
        <f>CT21*VLOOKUP('Données projet'!$B$13,Paramètres!$A$1:$I$89,3,0)*VLOOKUP('Données projet'!$B$13,Paramètres!$A$1:$I$89,5,0)</f>
        <v>14.314560000000004</v>
      </c>
      <c r="CV21" s="13">
        <f t="shared" si="41"/>
        <v>4.8394667298817868</v>
      </c>
      <c r="CW21" s="20">
        <f t="shared" si="13"/>
        <v>33.359929887877456</v>
      </c>
      <c r="CX21" s="59">
        <f t="shared" si="14"/>
        <v>312.02659655454414</v>
      </c>
      <c r="CY21" s="59">
        <f ca="1">AVERAGE(OFFSET($CX$3,0,0,'Données projet'!$E$13+1,1))-AVERAGE(OFFSET($H$3,0,0,'Données projet'!$E$13+1,1))</f>
        <v>422.80313962874982</v>
      </c>
      <c r="CZ21" s="59">
        <f t="shared" si="42"/>
        <v>91.455608678290844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0.82222222222222219</v>
      </c>
      <c r="DO21" s="12">
        <f>IF('Données projet'!$A$166&gt;35,DO20+DN21-DW20,IF(A21&lt;'Données projet'!$A$166,$DL$205^A21,IF(A21='Données projet'!$A$166,'Données projet'!$B$166,DO20+DN21-DW20)))</f>
        <v>14.800000000000004</v>
      </c>
      <c r="DP21" s="17">
        <f>DO21*VLOOKUP('Données projet'!$B$14,Paramètres!$A$1:$I$89,3,0)*VLOOKUP('Données projet'!$B$14,Paramètres!$A$1:$I$89,5,0)</f>
        <v>11.544000000000004</v>
      </c>
      <c r="DQ21" s="13">
        <f t="shared" si="43"/>
        <v>4.001751418250902</v>
      </c>
      <c r="DR21" s="20">
        <f t="shared" si="16"/>
        <v>27.075517053453662</v>
      </c>
      <c r="DS21" s="59">
        <f t="shared" si="17"/>
        <v>305.74218372012035</v>
      </c>
      <c r="DT21" s="59">
        <f ca="1">AVERAGE(OFFSET($DS$3,0,0,'Données projet'!$E$14+1,1))-AVERAGE(OFFSET($H$3,0,0,'Données projet'!$E$14+1,1))</f>
        <v>349.02319955271696</v>
      </c>
      <c r="DU21" s="59">
        <f t="shared" si="44"/>
        <v>81.121961804737509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</v>
      </c>
      <c r="EJ21" s="12">
        <f>IF('Données projet'!$A$192&gt;35,EJ20+EI21-ER20,IF(A21&lt;'Données projet'!$A$192,$EG$205^A21,IF(A21='Données projet'!$A$192,'Données projet'!$B$192,EJ20+EI21-ER20)))</f>
        <v>75</v>
      </c>
      <c r="EK21" s="17">
        <f>EJ21*VLOOKUP('Données projet'!$B$15,Paramètres!$A$1:$I$89,3,0)*VLOOKUP('Données projet'!$B$15,Paramètres!$A$1:$I$89,5,0)</f>
        <v>54.99</v>
      </c>
      <c r="EL21" s="13">
        <f t="shared" si="45"/>
        <v>15.895227919347008</v>
      </c>
      <c r="EM21" s="20">
        <f t="shared" si="19"/>
        <v>123.45843862619604</v>
      </c>
      <c r="EN21" s="59">
        <f t="shared" si="20"/>
        <v>402.12510529286271</v>
      </c>
      <c r="EO21" s="59">
        <f ca="1">AVERAGE(OFFSET($EN$3,0,0,'Données projet'!$E$15+1,1))-AVERAGE(OFFSET($H$3,0,0,'Données projet'!$E$15+1,1))</f>
        <v>197.34725966440715</v>
      </c>
      <c r="EP21" s="59">
        <f t="shared" si="46"/>
        <v>240.16326570529532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3.1777777777777776</v>
      </c>
      <c r="N22" s="13">
        <f>IF('Données projet'!$A$36&gt;35,N21+M22-V21,IF(A22&lt;'Données projet'!$A$36,$K$205^A22,IF(A22='Données projet'!$A$36,'Données projet'!$B$36,N21+M22-V21)))</f>
        <v>60.377777777777773</v>
      </c>
      <c r="O22" s="13">
        <f>N22*VLOOKUP('Données projet'!$B$9,Paramètres!$A$1:$I$89,3,0)*VLOOKUP('Données projet'!$B$9,Paramètres!$A$1:$I$89,5,0)</f>
        <v>54.629813333333331</v>
      </c>
      <c r="P22" s="13">
        <f t="shared" si="33"/>
        <v>15.803197307177502</v>
      </c>
      <c r="Q22" s="20">
        <f t="shared" si="2"/>
        <v>122.67082686555635</v>
      </c>
      <c r="R22" s="59">
        <f t="shared" si="0"/>
        <v>402.55971575444522</v>
      </c>
      <c r="S22" s="59">
        <f ca="1">AVERAGE(OFFSET($R$3,0,0,'Données projet'!$E$9+1,1))-AVERAGE(OFFSET($H$3,0,0,'Données projet'!$E$9+1,1))</f>
        <v>503.03615331676451</v>
      </c>
      <c r="T22" s="59">
        <f t="shared" si="34"/>
        <v>228.10723445837942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3.1777777777777776</v>
      </c>
      <c r="AI22" s="13">
        <f>IF('Données projet'!$A$62&gt;35,AI21+AH22-AQ21,IF(A22&lt;'Données projet'!$A$62,$AF$205^A22,IF(A22='Données projet'!$A$62,'Données projet'!$B$62,AI21+AH22-AQ21)))</f>
        <v>60.377777777777773</v>
      </c>
      <c r="AJ22" s="13">
        <f>AI22*VLOOKUP('Données projet'!$B$10,Paramètres!$A$1:$I$89,3,0)*VLOOKUP('Données projet'!$B$10,Paramètres!$A$1:$I$89,5,0)</f>
        <v>61.223066666666668</v>
      </c>
      <c r="AK22" s="13">
        <f t="shared" si="35"/>
        <v>17.477134530619459</v>
      </c>
      <c r="AL22" s="20">
        <f t="shared" si="4"/>
        <v>137.06951708527333</v>
      </c>
      <c r="AM22" s="59">
        <f t="shared" si="5"/>
        <v>416.95840597416219</v>
      </c>
      <c r="AN22" s="59">
        <f ca="1">AVERAGE(OFFSET($AM$3,0,0,'Données projet'!$E$10+1,1))-AVERAGE(OFFSET($H$3,0,0,'Données projet'!$E$10+1,1))</f>
        <v>558.37211180917416</v>
      </c>
      <c r="AO22" s="59">
        <f t="shared" si="36"/>
        <v>250.60365718208192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0.82222222222222219</v>
      </c>
      <c r="BD22" s="12">
        <f>IF('Données projet'!$A$88&gt;35,BD21+BC22-BL21,IF(A22&lt;'Données projet'!$A$88,$BA$205^A22,IF(A22='Données projet'!$A$88,'Données projet'!$B$88,BD21+BC22-BL21)))</f>
        <v>15.622222222222227</v>
      </c>
      <c r="BE22" s="13">
        <f>BD22*VLOOKUP('Données projet'!$B$11,Paramètres!$A$1:$I$89,3,0)*VLOOKUP('Données projet'!$B$11,Paramètres!$A$1:$I$89,5,0)</f>
        <v>16.815760000000004</v>
      </c>
      <c r="BF22" s="13">
        <f t="shared" si="37"/>
        <v>5.5794984923573985</v>
      </c>
      <c r="BG22" s="20">
        <f t="shared" si="7"/>
        <v>39.005075207522474</v>
      </c>
      <c r="BH22" s="59">
        <f t="shared" si="8"/>
        <v>318.89396409641131</v>
      </c>
      <c r="BI22" s="59">
        <f ca="1">AVERAGE(OFFSET($BH$3,0,0,'Données projet'!$E$11+1,1))-AVERAGE(OFFSET($H$3,0,0,'Données projet'!$E$11+1,1))</f>
        <v>465.70042953569703</v>
      </c>
      <c r="BJ22" s="59">
        <f t="shared" si="38"/>
        <v>97.459164776269915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0.82222222222222219</v>
      </c>
      <c r="BY22" s="12">
        <f>IF('Données projet'!$A$114&gt;35,BY21+BX22-CG21,IF(A22&lt;'Données projet'!$A$114,$BV$205^A22,IF(A22='Données projet'!$A$114,'Données projet'!$B$114,BY21+BX22-CG21)))</f>
        <v>15.622222222222227</v>
      </c>
      <c r="BZ22" s="13">
        <f>BY22*VLOOKUP('Données projet'!$B$12,Paramètres!$A$1:$I$89,3,0)*VLOOKUP('Données projet'!$B$12,Paramètres!$A$1:$I$89,5,0)</f>
        <v>10.47938666666667</v>
      </c>
      <c r="CA22" s="13">
        <f t="shared" si="39"/>
        <v>3.6738450501289099</v>
      </c>
      <c r="CB22" s="20">
        <f t="shared" si="10"/>
        <v>24.650211906752304</v>
      </c>
      <c r="CC22" s="59">
        <f t="shared" si="11"/>
        <v>304.53910079564116</v>
      </c>
      <c r="CD22" s="59">
        <f ca="1">AVERAGE(OFFSET($CC$3,0,0,'Données projet'!$E$12+1,1))-AVERAGE(OFFSET($H$3,0,0,'Données projet'!$E$12+1,1))</f>
        <v>305.81696680347807</v>
      </c>
      <c r="CE22" s="59">
        <f t="shared" si="40"/>
        <v>75.064936438329426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0.82222222222222219</v>
      </c>
      <c r="CT22" s="12">
        <f>IF('Données projet'!$A$140&gt;35,CT21+CS22-DB21,IF(A22&lt;'Données projet'!$A$140,$CQ$205^A22,IF(A22='Données projet'!$A$140,'Données projet'!$B$140,CT21+CS22-DB21)))</f>
        <v>15.622222222222227</v>
      </c>
      <c r="CU22" s="17">
        <f>CT22*VLOOKUP('Données projet'!$B$13,Paramètres!$A$1:$I$89,3,0)*VLOOKUP('Données projet'!$B$13,Paramètres!$A$1:$I$89,5,0)</f>
        <v>15.10981333333334</v>
      </c>
      <c r="CV22" s="13">
        <f t="shared" si="41"/>
        <v>5.0762780797497644</v>
      </c>
      <c r="CW22" s="20">
        <f t="shared" si="13"/>
        <v>35.157442544453076</v>
      </c>
      <c r="CX22" s="59">
        <f t="shared" si="14"/>
        <v>315.04633143334195</v>
      </c>
      <c r="CY22" s="59">
        <f ca="1">AVERAGE(OFFSET($CX$3,0,0,'Données projet'!$E$13+1,1))-AVERAGE(OFFSET($H$3,0,0,'Données projet'!$E$13+1,1))</f>
        <v>422.80313962874982</v>
      </c>
      <c r="CZ22" s="59">
        <f t="shared" si="42"/>
        <v>91.455608678290844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0.82222222222222219</v>
      </c>
      <c r="DO22" s="12">
        <f>IF('Données projet'!$A$166&gt;35,DO21+DN22-DW21,IF(A22&lt;'Données projet'!$A$166,$DL$205^A22,IF(A22='Données projet'!$A$166,'Données projet'!$B$166,DO21+DN22-DW21)))</f>
        <v>15.622222222222227</v>
      </c>
      <c r="DP22" s="17">
        <f>DO22*VLOOKUP('Données projet'!$B$14,Paramètres!$A$1:$I$89,3,0)*VLOOKUP('Données projet'!$B$14,Paramètres!$A$1:$I$89,5,0)</f>
        <v>12.185333333333338</v>
      </c>
      <c r="DQ22" s="13">
        <f t="shared" si="43"/>
        <v>4.1975705462842985</v>
      </c>
      <c r="DR22" s="20">
        <f t="shared" si="16"/>
        <v>28.533557590334052</v>
      </c>
      <c r="DS22" s="59">
        <f t="shared" si="17"/>
        <v>308.42244647922291</v>
      </c>
      <c r="DT22" s="59">
        <f ca="1">AVERAGE(OFFSET($DS$3,0,0,'Données projet'!$E$14+1,1))-AVERAGE(OFFSET($H$3,0,0,'Données projet'!$E$14+1,1))</f>
        <v>349.02319955271696</v>
      </c>
      <c r="DU22" s="59">
        <f t="shared" si="44"/>
        <v>81.121961804737509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8</v>
      </c>
      <c r="EJ22" s="12">
        <f>IF('Données projet'!$A$192&gt;35,EJ21+EI22-ER21,IF(A22&lt;'Données projet'!$A$192,$EG$205^A22,IF(A22='Données projet'!$A$192,'Données projet'!$B$192,EJ21+EI22-ER21)))</f>
        <v>83</v>
      </c>
      <c r="EK22" s="17">
        <f>EJ22*VLOOKUP('Données projet'!$B$15,Paramètres!$A$1:$I$89,3,0)*VLOOKUP('Données projet'!$B$15,Paramètres!$A$1:$I$89,5,0)</f>
        <v>60.855599999999995</v>
      </c>
      <c r="EL22" s="13">
        <f t="shared" si="45"/>
        <v>17.384412949542664</v>
      </c>
      <c r="EM22" s="20">
        <f t="shared" si="19"/>
        <v>136.26802255378678</v>
      </c>
      <c r="EN22" s="59">
        <f t="shared" si="20"/>
        <v>416.15691144267566</v>
      </c>
      <c r="EO22" s="59">
        <f ca="1">AVERAGE(OFFSET($EN$3,0,0,'Données projet'!$E$15+1,1))-AVERAGE(OFFSET($H$3,0,0,'Données projet'!$E$15+1,1))</f>
        <v>197.34725966440715</v>
      </c>
      <c r="EP22" s="59">
        <f t="shared" si="46"/>
        <v>240.16326570529532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3.1777777777777776</v>
      </c>
      <c r="N23" s="13">
        <f>IF('Données projet'!$A$36&gt;35,N22+M23-V22,IF(A23&lt;'Données projet'!$A$36,$K$205^A23,IF(A23='Données projet'!$A$36,'Données projet'!$B$36,N22+M23-V22)))</f>
        <v>63.55555555555555</v>
      </c>
      <c r="O23" s="13">
        <f>N23*VLOOKUP('Données projet'!$B$9,Paramètres!$A$1:$I$89,3,0)*VLOOKUP('Données projet'!$B$9,Paramètres!$A$1:$I$89,5,0)</f>
        <v>57.505066666666657</v>
      </c>
      <c r="P23" s="13">
        <f t="shared" si="33"/>
        <v>16.535920847579352</v>
      </c>
      <c r="Q23" s="20">
        <f t="shared" si="2"/>
        <v>128.95471992064515</v>
      </c>
      <c r="R23" s="59">
        <f t="shared" si="0"/>
        <v>410.06583103175626</v>
      </c>
      <c r="S23" s="59">
        <f ca="1">AVERAGE(OFFSET($R$3,0,0,'Données projet'!$E$9+1,1))-AVERAGE(OFFSET($H$3,0,0,'Données projet'!$E$9+1,1))</f>
        <v>503.03615331676451</v>
      </c>
      <c r="T23" s="59">
        <f t="shared" si="34"/>
        <v>228.10723445837942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3.1777777777777776</v>
      </c>
      <c r="AI23" s="13">
        <f>IF('Données projet'!$A$62&gt;35,AI22+AH23-AQ22,IF(A23&lt;'Données projet'!$A$62,$AF$205^A23,IF(A23='Données projet'!$A$62,'Données projet'!$B$62,AI22+AH23-AQ22)))</f>
        <v>63.55555555555555</v>
      </c>
      <c r="AJ23" s="13">
        <f>AI23*VLOOKUP('Données projet'!$B$10,Paramètres!$A$1:$I$89,3,0)*VLOOKUP('Données projet'!$B$10,Paramètres!$A$1:$I$89,5,0)</f>
        <v>64.445333333333338</v>
      </c>
      <c r="AK23" s="13">
        <f t="shared" si="35"/>
        <v>18.287471049264248</v>
      </c>
      <c r="AL23" s="20">
        <f t="shared" si="4"/>
        <v>144.0929676330241</v>
      </c>
      <c r="AM23" s="59">
        <f t="shared" si="5"/>
        <v>425.20407874413524</v>
      </c>
      <c r="AN23" s="59">
        <f ca="1">AVERAGE(OFFSET($AM$3,0,0,'Données projet'!$E$10+1,1))-AVERAGE(OFFSET($H$3,0,0,'Données projet'!$E$10+1,1))</f>
        <v>558.37211180917416</v>
      </c>
      <c r="AO23" s="59">
        <f t="shared" si="36"/>
        <v>250.60365718208192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0.82222222222222219</v>
      </c>
      <c r="BD23" s="12">
        <f>IF('Données projet'!$A$88&gt;35,BD22+BC23-BL22,IF(A23&lt;'Données projet'!$A$88,$BA$205^A23,IF(A23='Données projet'!$A$88,'Données projet'!$B$88,BD22+BC23-BL22)))</f>
        <v>16.44444444444445</v>
      </c>
      <c r="BE23" s="13">
        <f>BD23*VLOOKUP('Données projet'!$B$11,Paramètres!$A$1:$I$89,3,0)*VLOOKUP('Données projet'!$B$11,Paramètres!$A$1:$I$89,5,0)</f>
        <v>17.700800000000005</v>
      </c>
      <c r="BF23" s="13">
        <f t="shared" si="37"/>
        <v>5.8381948693956165</v>
      </c>
      <c r="BG23" s="20">
        <f t="shared" si="7"/>
        <v>40.997082730864044</v>
      </c>
      <c r="BH23" s="59">
        <f t="shared" si="8"/>
        <v>322.10819384197521</v>
      </c>
      <c r="BI23" s="59">
        <f ca="1">AVERAGE(OFFSET($BH$3,0,0,'Données projet'!$E$11+1,1))-AVERAGE(OFFSET($H$3,0,0,'Données projet'!$E$11+1,1))</f>
        <v>465.70042953569703</v>
      </c>
      <c r="BJ23" s="59">
        <f t="shared" si="38"/>
        <v>97.459164776269915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0.82222222222222219</v>
      </c>
      <c r="BY23" s="12">
        <f>IF('Données projet'!$A$114&gt;35,BY22+BX23-CG22,IF(A23&lt;'Données projet'!$A$114,$BV$205^A23,IF(A23='Données projet'!$A$114,'Données projet'!$B$114,BY22+BX23-CG22)))</f>
        <v>16.44444444444445</v>
      </c>
      <c r="BZ23" s="13">
        <f>BY23*VLOOKUP('Données projet'!$B$12,Paramètres!$A$1:$I$89,3,0)*VLOOKUP('Données projet'!$B$12,Paramètres!$A$1:$I$89,5,0)</f>
        <v>11.030933333333337</v>
      </c>
      <c r="CA23" s="13">
        <f t="shared" si="39"/>
        <v>3.8441848047806908</v>
      </c>
      <c r="CB23" s="20">
        <f t="shared" si="10"/>
        <v>25.907497423881932</v>
      </c>
      <c r="CC23" s="59">
        <f t="shared" si="11"/>
        <v>307.01860853499306</v>
      </c>
      <c r="CD23" s="59">
        <f ca="1">AVERAGE(OFFSET($CC$3,0,0,'Données projet'!$E$12+1,1))-AVERAGE(OFFSET($H$3,0,0,'Données projet'!$E$12+1,1))</f>
        <v>305.81696680347807</v>
      </c>
      <c r="CE23" s="59">
        <f t="shared" si="40"/>
        <v>75.064936438329426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0.82222222222222219</v>
      </c>
      <c r="CT23" s="12">
        <f>IF('Données projet'!$A$140&gt;35,CT22+CS23-DB22,IF(A23&lt;'Données projet'!$A$140,$CQ$205^A23,IF(A23='Données projet'!$A$140,'Données projet'!$B$140,CT22+CS23-DB22)))</f>
        <v>16.44444444444445</v>
      </c>
      <c r="CU23" s="17">
        <f>CT23*VLOOKUP('Données projet'!$B$13,Paramètres!$A$1:$I$89,3,0)*VLOOKUP('Données projet'!$B$13,Paramètres!$A$1:$I$89,5,0)</f>
        <v>15.905066666666674</v>
      </c>
      <c r="CV23" s="13">
        <f t="shared" si="41"/>
        <v>5.3116423781483713</v>
      </c>
      <c r="CW23" s="20">
        <f t="shared" si="13"/>
        <v>36.952434919719536</v>
      </c>
      <c r="CX23" s="59">
        <f t="shared" si="14"/>
        <v>318.06354603083071</v>
      </c>
      <c r="CY23" s="59">
        <f ca="1">AVERAGE(OFFSET($CX$3,0,0,'Données projet'!$E$13+1,1))-AVERAGE(OFFSET($H$3,0,0,'Données projet'!$E$13+1,1))</f>
        <v>422.80313962874982</v>
      </c>
      <c r="CZ23" s="59">
        <f t="shared" si="42"/>
        <v>91.455608678290844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0.82222222222222219</v>
      </c>
      <c r="DO23" s="12">
        <f>IF('Données projet'!$A$166&gt;35,DO22+DN23-DW22,IF(A23&lt;'Données projet'!$A$166,$DL$205^A23,IF(A23='Données projet'!$A$166,'Données projet'!$B$166,DO22+DN23-DW22)))</f>
        <v>16.44444444444445</v>
      </c>
      <c r="DP23" s="17">
        <f>DO23*VLOOKUP('Données projet'!$B$14,Paramètres!$A$1:$I$89,3,0)*VLOOKUP('Données projet'!$B$14,Paramètres!$A$1:$I$89,5,0)</f>
        <v>12.826666666666672</v>
      </c>
      <c r="DQ23" s="13">
        <f t="shared" si="43"/>
        <v>4.3921931085402974</v>
      </c>
      <c r="DR23" s="20">
        <f t="shared" si="16"/>
        <v>29.989514108485469</v>
      </c>
      <c r="DS23" s="59">
        <f t="shared" si="17"/>
        <v>311.10062521959662</v>
      </c>
      <c r="DT23" s="59">
        <f ca="1">AVERAGE(OFFSET($DS$3,0,0,'Données projet'!$E$14+1,1))-AVERAGE(OFFSET($H$3,0,0,'Données projet'!$E$14+1,1))</f>
        <v>349.02319955271696</v>
      </c>
      <c r="DU23" s="59">
        <f t="shared" si="44"/>
        <v>81.121961804737509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8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66.721199999999996</v>
      </c>
      <c r="EL23" s="13">
        <f t="shared" si="45"/>
        <v>18.856956599005905</v>
      </c>
      <c r="EM23" s="20">
        <f t="shared" si="19"/>
        <v>149.0486227432686</v>
      </c>
      <c r="EN23" s="59">
        <f t="shared" si="20"/>
        <v>430.15973385437974</v>
      </c>
      <c r="EO23" s="59">
        <f ca="1">AVERAGE(OFFSET($EN$3,0,0,'Données projet'!$E$15+1,1))-AVERAGE(OFFSET($H$3,0,0,'Données projet'!$E$15+1,1))</f>
        <v>197.34725966440715</v>
      </c>
      <c r="EP23" s="59">
        <f t="shared" si="46"/>
        <v>240.16326570529532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3.1777777777777776</v>
      </c>
      <c r="N24" s="13">
        <f>IF('Données projet'!$A$36&gt;35,N23+M24-V23,IF(A24&lt;'Données projet'!$A$36,$K$205^A24,IF(A24='Données projet'!$A$36,'Données projet'!$B$36,N23+M24-V23)))</f>
        <v>66.733333333333334</v>
      </c>
      <c r="O24" s="13">
        <f>N24*VLOOKUP('Données projet'!$B$9,Paramètres!$A$1:$I$89,3,0)*VLOOKUP('Données projet'!$B$9,Paramètres!$A$1:$I$89,5,0)</f>
        <v>60.380319999999998</v>
      </c>
      <c r="P24" s="13">
        <f t="shared" si="33"/>
        <v>17.264390451175526</v>
      </c>
      <c r="Q24" s="20">
        <f t="shared" si="2"/>
        <v>135.23120403579739</v>
      </c>
      <c r="R24" s="59">
        <f t="shared" si="0"/>
        <v>417.56453736913068</v>
      </c>
      <c r="S24" s="59">
        <f ca="1">AVERAGE(OFFSET($R$3,0,0,'Données projet'!$E$9+1,1))-AVERAGE(OFFSET($H$3,0,0,'Données projet'!$E$9+1,1))</f>
        <v>503.03615331676451</v>
      </c>
      <c r="T24" s="59">
        <f t="shared" si="34"/>
        <v>228.10723445837942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3.1777777777777776</v>
      </c>
      <c r="AI24" s="13">
        <f>IF('Données projet'!$A$62&gt;35,AI23+AH24-AQ23,IF(A24&lt;'Données projet'!$A$62,$AF$205^A24,IF(A24='Données projet'!$A$62,'Données projet'!$B$62,AI23+AH24-AQ23)))</f>
        <v>66.733333333333334</v>
      </c>
      <c r="AJ24" s="13">
        <f>AI24*VLOOKUP('Données projet'!$B$10,Paramètres!$A$1:$I$89,3,0)*VLOOKUP('Données projet'!$B$10,Paramètres!$A$1:$I$89,5,0)</f>
        <v>67.667600000000007</v>
      </c>
      <c r="AK24" s="13">
        <f t="shared" si="35"/>
        <v>19.093103037275611</v>
      </c>
      <c r="AL24" s="20">
        <f t="shared" si="4"/>
        <v>151.10822445658837</v>
      </c>
      <c r="AM24" s="59">
        <f t="shared" si="5"/>
        <v>433.44155778992172</v>
      </c>
      <c r="AN24" s="59">
        <f ca="1">AVERAGE(OFFSET($AM$3,0,0,'Données projet'!$E$10+1,1))-AVERAGE(OFFSET($H$3,0,0,'Données projet'!$E$10+1,1))</f>
        <v>558.37211180917416</v>
      </c>
      <c r="AO24" s="59">
        <f t="shared" si="36"/>
        <v>250.60365718208192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0.82222222222222219</v>
      </c>
      <c r="BD24" s="12">
        <f>IF('Données projet'!$A$88&gt;35,BD23+BC24-BL23,IF(A24&lt;'Données projet'!$A$88,$BA$205^A24,IF(A24='Données projet'!$A$88,'Données projet'!$B$88,BD23+BC24-BL23)))</f>
        <v>17.266666666666673</v>
      </c>
      <c r="BE24" s="13">
        <f>BD24*VLOOKUP('Données projet'!$B$11,Paramètres!$A$1:$I$89,3,0)*VLOOKUP('Données projet'!$B$11,Paramètres!$A$1:$I$89,5,0)</f>
        <v>18.585840000000005</v>
      </c>
      <c r="BF24" s="13">
        <f t="shared" si="37"/>
        <v>6.095389345677134</v>
      </c>
      <c r="BG24" s="20">
        <f t="shared" si="7"/>
        <v>42.986474443721015</v>
      </c>
      <c r="BH24" s="59">
        <f t="shared" si="8"/>
        <v>325.31980777705434</v>
      </c>
      <c r="BI24" s="59">
        <f ca="1">AVERAGE(OFFSET($BH$3,0,0,'Données projet'!$E$11+1,1))-AVERAGE(OFFSET($H$3,0,0,'Données projet'!$E$11+1,1))</f>
        <v>465.70042953569703</v>
      </c>
      <c r="BJ24" s="59">
        <f t="shared" si="38"/>
        <v>97.459164776269915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0.82222222222222219</v>
      </c>
      <c r="BY24" s="12">
        <f>IF('Données projet'!$A$114&gt;35,BY23+BX24-CG23,IF(A24&lt;'Données projet'!$A$114,$BV$205^A24,IF(A24='Données projet'!$A$114,'Données projet'!$B$114,BY23+BX24-CG23)))</f>
        <v>17.266666666666673</v>
      </c>
      <c r="BZ24" s="13">
        <f>BY24*VLOOKUP('Données projet'!$B$12,Paramètres!$A$1:$I$89,3,0)*VLOOKUP('Données projet'!$B$12,Paramètres!$A$1:$I$89,5,0)</f>
        <v>11.582480000000006</v>
      </c>
      <c r="CA24" s="13">
        <f t="shared" si="39"/>
        <v>4.0135356263467576</v>
      </c>
      <c r="CB24" s="20">
        <f t="shared" si="10"/>
        <v>27.163060549220607</v>
      </c>
      <c r="CC24" s="59">
        <f t="shared" si="11"/>
        <v>309.49639388255395</v>
      </c>
      <c r="CD24" s="59">
        <f ca="1">AVERAGE(OFFSET($CC$3,0,0,'Données projet'!$E$12+1,1))-AVERAGE(OFFSET($H$3,0,0,'Données projet'!$E$12+1,1))</f>
        <v>305.81696680347807</v>
      </c>
      <c r="CE24" s="59">
        <f t="shared" si="40"/>
        <v>75.064936438329426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0.82222222222222219</v>
      </c>
      <c r="CT24" s="12">
        <f>IF('Données projet'!$A$140&gt;35,CT23+CS24-DB23,IF(A24&lt;'Données projet'!$A$140,$CQ$205^A24,IF(A24='Données projet'!$A$140,'Données projet'!$B$140,CT23+CS24-DB23)))</f>
        <v>17.266666666666673</v>
      </c>
      <c r="CU24" s="17">
        <f>CT24*VLOOKUP('Données projet'!$B$13,Paramètres!$A$1:$I$89,3,0)*VLOOKUP('Données projet'!$B$13,Paramètres!$A$1:$I$89,5,0)</f>
        <v>16.700320000000008</v>
      </c>
      <c r="CV24" s="13">
        <f t="shared" si="41"/>
        <v>5.54564023368484</v>
      </c>
      <c r="CW24" s="20">
        <f t="shared" si="13"/>
        <v>38.74504740700111</v>
      </c>
      <c r="CX24" s="59">
        <f t="shared" si="14"/>
        <v>321.07838074033441</v>
      </c>
      <c r="CY24" s="59">
        <f ca="1">AVERAGE(OFFSET($CX$3,0,0,'Données projet'!$E$13+1,1))-AVERAGE(OFFSET($H$3,0,0,'Données projet'!$E$13+1,1))</f>
        <v>422.80313962874982</v>
      </c>
      <c r="CZ24" s="59">
        <f t="shared" si="42"/>
        <v>91.455608678290844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0.82222222222222219</v>
      </c>
      <c r="DO24" s="12">
        <f>IF('Données projet'!$A$166&gt;35,DO23+DN24-DW23,IF(A24&lt;'Données projet'!$A$166,$DL$205^A24,IF(A24='Données projet'!$A$166,'Données projet'!$B$166,DO23+DN24-DW23)))</f>
        <v>17.266666666666673</v>
      </c>
      <c r="DP24" s="17">
        <f>DO24*VLOOKUP('Données projet'!$B$14,Paramètres!$A$1:$I$89,3,0)*VLOOKUP('Données projet'!$B$14,Paramètres!$A$1:$I$89,5,0)</f>
        <v>13.468000000000005</v>
      </c>
      <c r="DQ24" s="13">
        <f t="shared" si="43"/>
        <v>4.5856857602159113</v>
      </c>
      <c r="DR24" s="20">
        <f t="shared" si="16"/>
        <v>31.443502699042721</v>
      </c>
      <c r="DS24" s="59">
        <f t="shared" si="17"/>
        <v>313.77683603237602</v>
      </c>
      <c r="DT24" s="59">
        <f ca="1">AVERAGE(OFFSET($DS$3,0,0,'Données projet'!$E$14+1,1))-AVERAGE(OFFSET($H$3,0,0,'Données projet'!$E$14+1,1))</f>
        <v>349.02319955271696</v>
      </c>
      <c r="DU24" s="59">
        <f t="shared" si="44"/>
        <v>81.121961804737509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</v>
      </c>
      <c r="EJ24" s="12">
        <f>IF('Données projet'!$A$192&gt;35,EJ23+EI24-ER23,IF(A24&lt;'Données projet'!$A$192,$EG$205^A24,IF(A24='Données projet'!$A$192,'Données projet'!$B$192,EJ23+EI24-ER23)))</f>
        <v>99</v>
      </c>
      <c r="EK24" s="17">
        <f>EJ24*VLOOKUP('Données projet'!$B$15,Paramètres!$A$1:$I$89,3,0)*VLOOKUP('Données projet'!$B$15,Paramètres!$A$1:$I$89,5,0)</f>
        <v>72.586799999999997</v>
      </c>
      <c r="EL24" s="13">
        <f t="shared" si="45"/>
        <v>20.314488197199065</v>
      </c>
      <c r="EM24" s="20">
        <f t="shared" si="19"/>
        <v>161.80307694345504</v>
      </c>
      <c r="EN24" s="59">
        <f t="shared" si="20"/>
        <v>444.13641027678835</v>
      </c>
      <c r="EO24" s="59">
        <f ca="1">AVERAGE(OFFSET($EN$3,0,0,'Données projet'!$E$15+1,1))-AVERAGE(OFFSET($H$3,0,0,'Données projet'!$E$15+1,1))</f>
        <v>197.34725966440715</v>
      </c>
      <c r="EP24" s="59">
        <f t="shared" si="46"/>
        <v>240.16326570529532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3.1777777777777776</v>
      </c>
      <c r="N25" s="13">
        <f>IF('Données projet'!$A$36&gt;35,N24+M25-V24,IF(A25&lt;'Données projet'!$A$36,$K$205^A25,IF(A25='Données projet'!$A$36,'Données projet'!$B$36,N24+M25-V24)))</f>
        <v>69.911111111111111</v>
      </c>
      <c r="O25" s="13">
        <f>N25*VLOOKUP('Données projet'!$B$9,Paramètres!$A$1:$I$89,3,0)*VLOOKUP('Données projet'!$B$9,Paramètres!$A$1:$I$89,5,0)</f>
        <v>63.255573333333331</v>
      </c>
      <c r="P25" s="13">
        <f t="shared" si="33"/>
        <v>17.988831814246318</v>
      </c>
      <c r="Q25" s="20">
        <f t="shared" si="2"/>
        <v>141.5006722987012</v>
      </c>
      <c r="R25" s="59">
        <f t="shared" si="0"/>
        <v>425.05622785425675</v>
      </c>
      <c r="S25" s="59">
        <f ca="1">AVERAGE(OFFSET($R$3,0,0,'Données projet'!$E$9+1,1))-AVERAGE(OFFSET($H$3,0,0,'Données projet'!$E$9+1,1))</f>
        <v>503.03615331676451</v>
      </c>
      <c r="T25" s="59">
        <f t="shared" si="34"/>
        <v>228.10723445837942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3.1777777777777776</v>
      </c>
      <c r="AI25" s="13">
        <f>IF('Données projet'!$A$62&gt;35,AI24+AH25-AQ24,IF(A25&lt;'Données projet'!$A$62,$AF$205^A25,IF(A25='Données projet'!$A$62,'Données projet'!$B$62,AI24+AH25-AQ24)))</f>
        <v>69.911111111111111</v>
      </c>
      <c r="AJ25" s="13">
        <f>AI25*VLOOKUP('Données projet'!$B$10,Paramètres!$A$1:$I$89,3,0)*VLOOKUP('Données projet'!$B$10,Paramètres!$A$1:$I$89,5,0)</f>
        <v>70.889866666666677</v>
      </c>
      <c r="AK25" s="13">
        <f t="shared" si="35"/>
        <v>19.894280097577397</v>
      </c>
      <c r="AL25" s="20">
        <f t="shared" si="4"/>
        <v>158.11572228105842</v>
      </c>
      <c r="AM25" s="59">
        <f t="shared" si="5"/>
        <v>441.67127783661397</v>
      </c>
      <c r="AN25" s="59">
        <f ca="1">AVERAGE(OFFSET($AM$3,0,0,'Données projet'!$E$10+1,1))-AVERAGE(OFFSET($H$3,0,0,'Données projet'!$E$10+1,1))</f>
        <v>558.37211180917416</v>
      </c>
      <c r="AO25" s="59">
        <f t="shared" si="36"/>
        <v>250.60365718208192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0.82222222222222219</v>
      </c>
      <c r="BD25" s="12">
        <f>IF('Données projet'!$A$88&gt;35,BD24+BC25-BL24,IF(A25&lt;'Données projet'!$A$88,$BA$205^A25,IF(A25='Données projet'!$A$88,'Données projet'!$B$88,BD24+BC25-BL24)))</f>
        <v>18.088888888888896</v>
      </c>
      <c r="BE25" s="13">
        <f>BD25*VLOOKUP('Données projet'!$B$11,Paramètres!$A$1:$I$89,3,0)*VLOOKUP('Données projet'!$B$11,Paramètres!$A$1:$I$89,5,0)</f>
        <v>19.470880000000008</v>
      </c>
      <c r="BF25" s="13">
        <f t="shared" si="37"/>
        <v>6.3511616058398968</v>
      </c>
      <c r="BG25" s="20">
        <f t="shared" si="7"/>
        <v>44.973389130171171</v>
      </c>
      <c r="BH25" s="59">
        <f t="shared" si="8"/>
        <v>328.52894468572674</v>
      </c>
      <c r="BI25" s="59">
        <f ca="1">AVERAGE(OFFSET($BH$3,0,0,'Données projet'!$E$11+1,1))-AVERAGE(OFFSET($H$3,0,0,'Données projet'!$E$11+1,1))</f>
        <v>465.70042953569703</v>
      </c>
      <c r="BJ25" s="59">
        <f t="shared" si="38"/>
        <v>97.459164776269915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0.82222222222222219</v>
      </c>
      <c r="BY25" s="12">
        <f>IF('Données projet'!$A$114&gt;35,BY24+BX25-CG24,IF(A25&lt;'Données projet'!$A$114,$BV$205^A25,IF(A25='Données projet'!$A$114,'Données projet'!$B$114,BY24+BX25-CG24)))</f>
        <v>18.088888888888896</v>
      </c>
      <c r="BZ25" s="13">
        <f>BY25*VLOOKUP('Données projet'!$B$12,Paramètres!$A$1:$I$89,3,0)*VLOOKUP('Données projet'!$B$12,Paramètres!$A$1:$I$89,5,0)</f>
        <v>12.134026666666671</v>
      </c>
      <c r="CA25" s="13">
        <f t="shared" si="39"/>
        <v>4.1819499835235474</v>
      </c>
      <c r="CB25" s="20">
        <f t="shared" si="10"/>
        <v>28.416992665747966</v>
      </c>
      <c r="CC25" s="59">
        <f t="shared" si="11"/>
        <v>311.9725482213035</v>
      </c>
      <c r="CD25" s="59">
        <f ca="1">AVERAGE(OFFSET($CC$3,0,0,'Données projet'!$E$12+1,1))-AVERAGE(OFFSET($H$3,0,0,'Données projet'!$E$12+1,1))</f>
        <v>305.81696680347807</v>
      </c>
      <c r="CE25" s="59">
        <f t="shared" si="40"/>
        <v>75.064936438329426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0.82222222222222219</v>
      </c>
      <c r="CT25" s="12">
        <f>IF('Données projet'!$A$140&gt;35,CT24+CS25-DB24,IF(A25&lt;'Données projet'!$A$140,$CQ$205^A25,IF(A25='Données projet'!$A$140,'Données projet'!$B$140,CT24+CS25-DB24)))</f>
        <v>18.088888888888896</v>
      </c>
      <c r="CU25" s="17">
        <f>CT25*VLOOKUP('Données projet'!$B$13,Paramètres!$A$1:$I$89,3,0)*VLOOKUP('Données projet'!$B$13,Paramètres!$A$1:$I$89,5,0)</f>
        <v>17.49557333333334</v>
      </c>
      <c r="CV25" s="13">
        <f t="shared" si="41"/>
        <v>5.7783441441618715</v>
      </c>
      <c r="CW25" s="20">
        <f t="shared" si="13"/>
        <v>40.535406273304154</v>
      </c>
      <c r="CX25" s="59">
        <f t="shared" si="14"/>
        <v>324.09096182885969</v>
      </c>
      <c r="CY25" s="59">
        <f ca="1">AVERAGE(OFFSET($CX$3,0,0,'Données projet'!$E$13+1,1))-AVERAGE(OFFSET($H$3,0,0,'Données projet'!$E$13+1,1))</f>
        <v>422.80313962874982</v>
      </c>
      <c r="CZ25" s="59">
        <f t="shared" si="42"/>
        <v>91.455608678290844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0.82222222222222219</v>
      </c>
      <c r="DO25" s="12">
        <f>IF('Données projet'!$A$166&gt;35,DO24+DN25-DW24,IF(A25&lt;'Données projet'!$A$166,$DL$205^A25,IF(A25='Données projet'!$A$166,'Données projet'!$B$166,DO24+DN25-DW24)))</f>
        <v>18.088888888888896</v>
      </c>
      <c r="DP25" s="17">
        <f>DO25*VLOOKUP('Données projet'!$B$14,Paramètres!$A$1:$I$89,3,0)*VLOOKUP('Données projet'!$B$14,Paramètres!$A$1:$I$89,5,0)</f>
        <v>14.109333333333339</v>
      </c>
      <c r="DQ25" s="13">
        <f t="shared" si="43"/>
        <v>4.7781084496899524</v>
      </c>
      <c r="DR25" s="20">
        <f t="shared" si="16"/>
        <v>32.895627772098898</v>
      </c>
      <c r="DS25" s="59">
        <f t="shared" si="17"/>
        <v>316.45118332765446</v>
      </c>
      <c r="DT25" s="59">
        <f ca="1">AVERAGE(OFFSET($DS$3,0,0,'Données projet'!$E$14+1,1))-AVERAGE(OFFSET($H$3,0,0,'Données projet'!$E$14+1,1))</f>
        <v>349.02319955271696</v>
      </c>
      <c r="DU25" s="59">
        <f t="shared" si="44"/>
        <v>81.121961804737509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</v>
      </c>
      <c r="EJ25" s="12">
        <f>IF('Données projet'!$A$192&gt;35,EJ24+EI25-ER24,IF(A25&lt;'Données projet'!$A$192,$EG$205^A25,IF(A25='Données projet'!$A$192,'Données projet'!$B$192,EJ24+EI25-ER24)))</f>
        <v>107</v>
      </c>
      <c r="EK25" s="17">
        <f>EJ25*VLOOKUP('Données projet'!$B$15,Paramètres!$A$1:$I$89,3,0)*VLOOKUP('Données projet'!$B$15,Paramètres!$A$1:$I$89,5,0)</f>
        <v>78.452399999999997</v>
      </c>
      <c r="EL25" s="13">
        <f t="shared" si="45"/>
        <v>21.75835875604599</v>
      </c>
      <c r="EM25" s="20">
        <f t="shared" si="19"/>
        <v>174.53373816678013</v>
      </c>
      <c r="EN25" s="59">
        <f t="shared" si="20"/>
        <v>458.0892937223357</v>
      </c>
      <c r="EO25" s="59">
        <f ca="1">AVERAGE(OFFSET($EN$3,0,0,'Données projet'!$E$15+1,1))-AVERAGE(OFFSET($H$3,0,0,'Données projet'!$E$15+1,1))</f>
        <v>197.34725966440715</v>
      </c>
      <c r="EP25" s="59">
        <f t="shared" si="46"/>
        <v>240.16326570529532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3.1777777777777776</v>
      </c>
      <c r="N26" s="13">
        <f>IF('Données projet'!$A$36&gt;35,N25+M26-V25,IF(A26&lt;'Données projet'!$A$36,$K$205^A26,IF(A26='Données projet'!$A$36,'Données projet'!$B$36,N25+M26-V25)))</f>
        <v>73.088888888888889</v>
      </c>
      <c r="O26" s="13">
        <f>N26*VLOOKUP('Données projet'!$B$9,Paramètres!$A$1:$I$89,3,0)*VLOOKUP('Données projet'!$B$9,Paramètres!$A$1:$I$89,5,0)</f>
        <v>66.130826666666664</v>
      </c>
      <c r="P26" s="13">
        <f t="shared" si="33"/>
        <v>18.709448955431188</v>
      </c>
      <c r="Q26" s="20">
        <f t="shared" si="2"/>
        <v>147.7634800418204</v>
      </c>
      <c r="R26" s="59">
        <f t="shared" si="0"/>
        <v>432.54125781959817</v>
      </c>
      <c r="S26" s="59">
        <f ca="1">AVERAGE(OFFSET($R$3,0,0,'Données projet'!$E$9+1,1))-AVERAGE(OFFSET($H$3,0,0,'Données projet'!$E$9+1,1))</f>
        <v>503.03615331676451</v>
      </c>
      <c r="T26" s="59">
        <f t="shared" si="34"/>
        <v>228.10723445837942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3.1777777777777776</v>
      </c>
      <c r="AI26" s="13">
        <f>IF('Données projet'!$A$62&gt;35,AI25+AH26-AQ25,IF(A26&lt;'Données projet'!$A$62,$AF$205^A26,IF(A26='Données projet'!$A$62,'Données projet'!$B$62,AI25+AH26-AQ25)))</f>
        <v>73.088888888888889</v>
      </c>
      <c r="AJ26" s="13">
        <f>AI26*VLOOKUP('Données projet'!$B$10,Paramètres!$A$1:$I$89,3,0)*VLOOKUP('Données projet'!$B$10,Paramètres!$A$1:$I$89,5,0)</f>
        <v>74.112133333333347</v>
      </c>
      <c r="AK26" s="13">
        <f t="shared" si="35"/>
        <v>20.691227859271077</v>
      </c>
      <c r="AL26" s="20">
        <f t="shared" si="4"/>
        <v>165.11585407711939</v>
      </c>
      <c r="AM26" s="59">
        <f t="shared" si="5"/>
        <v>449.89363185489719</v>
      </c>
      <c r="AN26" s="59">
        <f ca="1">AVERAGE(OFFSET($AM$3,0,0,'Données projet'!$E$10+1,1))-AVERAGE(OFFSET($H$3,0,0,'Données projet'!$E$10+1,1))</f>
        <v>558.37211180917416</v>
      </c>
      <c r="AO26" s="59">
        <f t="shared" si="36"/>
        <v>250.60365718208192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0.82222222222222219</v>
      </c>
      <c r="BD26" s="12">
        <f>IF('Données projet'!$A$88&gt;35,BD25+BC26-BL25,IF(A26&lt;'Données projet'!$A$88,$BA$205^A26,IF(A26='Données projet'!$A$88,'Données projet'!$B$88,BD25+BC26-BL25)))</f>
        <v>18.911111111111119</v>
      </c>
      <c r="BE26" s="13">
        <f>BD26*VLOOKUP('Données projet'!$B$11,Paramètres!$A$1:$I$89,3,0)*VLOOKUP('Données projet'!$B$11,Paramètres!$A$1:$I$89,5,0)</f>
        <v>20.355920000000008</v>
      </c>
      <c r="BF26" s="13">
        <f t="shared" si="37"/>
        <v>6.6055836809842576</v>
      </c>
      <c r="BG26" s="20">
        <f t="shared" si="7"/>
        <v>46.957952244380927</v>
      </c>
      <c r="BH26" s="59">
        <f t="shared" si="8"/>
        <v>331.73573002215869</v>
      </c>
      <c r="BI26" s="59">
        <f ca="1">AVERAGE(OFFSET($BH$3,0,0,'Données projet'!$E$11+1,1))-AVERAGE(OFFSET($H$3,0,0,'Données projet'!$E$11+1,1))</f>
        <v>465.70042953569703</v>
      </c>
      <c r="BJ26" s="59">
        <f t="shared" si="38"/>
        <v>97.459164776269915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0.82222222222222219</v>
      </c>
      <c r="BY26" s="12">
        <f>IF('Données projet'!$A$114&gt;35,BY25+BX26-CG25,IF(A26&lt;'Données projet'!$A$114,$BV$205^A26,IF(A26='Données projet'!$A$114,'Données projet'!$B$114,BY25+BX26-CG25)))</f>
        <v>18.911111111111119</v>
      </c>
      <c r="BZ26" s="13">
        <f>BY26*VLOOKUP('Données projet'!$B$12,Paramètres!$A$1:$I$89,3,0)*VLOOKUP('Données projet'!$B$12,Paramètres!$A$1:$I$89,5,0)</f>
        <v>12.685573333333339</v>
      </c>
      <c r="CA26" s="13">
        <f t="shared" si="39"/>
        <v>4.3494753055023896</v>
      </c>
      <c r="CB26" s="20">
        <f t="shared" si="10"/>
        <v>29.669376379305561</v>
      </c>
      <c r="CC26" s="59">
        <f t="shared" si="11"/>
        <v>314.44715415708333</v>
      </c>
      <c r="CD26" s="59">
        <f ca="1">AVERAGE(OFFSET($CC$3,0,0,'Données projet'!$E$12+1,1))-AVERAGE(OFFSET($H$3,0,0,'Données projet'!$E$12+1,1))</f>
        <v>305.81696680347807</v>
      </c>
      <c r="CE26" s="59">
        <f t="shared" si="40"/>
        <v>75.064936438329426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0.82222222222222219</v>
      </c>
      <c r="CT26" s="12">
        <f>IF('Données projet'!$A$140&gt;35,CT25+CS26-DB25,IF(A26&lt;'Données projet'!$A$140,$CQ$205^A26,IF(A26='Données projet'!$A$140,'Données projet'!$B$140,CT25+CS26-DB25)))</f>
        <v>18.911111111111119</v>
      </c>
      <c r="CU26" s="17">
        <f>CT26*VLOOKUP('Données projet'!$B$13,Paramètres!$A$1:$I$89,3,0)*VLOOKUP('Données projet'!$B$13,Paramètres!$A$1:$I$89,5,0)</f>
        <v>18.290826666666675</v>
      </c>
      <c r="CV26" s="13">
        <f t="shared" si="41"/>
        <v>6.009819644124609</v>
      </c>
      <c r="CW26" s="20">
        <f t="shared" si="13"/>
        <v>42.323625657961479</v>
      </c>
      <c r="CX26" s="59">
        <f t="shared" si="14"/>
        <v>327.10140343573926</v>
      </c>
      <c r="CY26" s="59">
        <f ca="1">AVERAGE(OFFSET($CX$3,0,0,'Données projet'!$E$13+1,1))-AVERAGE(OFFSET($H$3,0,0,'Données projet'!$E$13+1,1))</f>
        <v>422.80313962874982</v>
      </c>
      <c r="CZ26" s="59">
        <f t="shared" si="42"/>
        <v>91.455608678290844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0.82222222222222219</v>
      </c>
      <c r="DO26" s="12">
        <f>IF('Données projet'!$A$166&gt;35,DO25+DN26-DW25,IF(A26&lt;'Données projet'!$A$166,$DL$205^A26,IF(A26='Données projet'!$A$166,'Données projet'!$B$166,DO25+DN26-DW25)))</f>
        <v>18.911111111111119</v>
      </c>
      <c r="DP26" s="17">
        <f>DO26*VLOOKUP('Données projet'!$B$14,Paramètres!$A$1:$I$89,3,0)*VLOOKUP('Données projet'!$B$14,Paramètres!$A$1:$I$89,5,0)</f>
        <v>14.750666666666673</v>
      </c>
      <c r="DQ26" s="13">
        <f t="shared" si="43"/>
        <v>4.9695153674287686</v>
      </c>
      <c r="DR26" s="20">
        <f t="shared" si="16"/>
        <v>34.345983709382885</v>
      </c>
      <c r="DS26" s="59">
        <f t="shared" si="17"/>
        <v>319.12376148716066</v>
      </c>
      <c r="DT26" s="59">
        <f ca="1">AVERAGE(OFFSET($DS$3,0,0,'Données projet'!$E$14+1,1))-AVERAGE(OFFSET($H$3,0,0,'Données projet'!$E$14+1,1))</f>
        <v>349.02319955271696</v>
      </c>
      <c r="DU26" s="59">
        <f t="shared" si="44"/>
        <v>81.121961804737509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</v>
      </c>
      <c r="EJ26" s="12">
        <f>IF('Données projet'!$A$192&gt;35,EJ25+EI26-ER25,IF(A26&lt;'Données projet'!$A$192,$EG$205^A26,IF(A26='Données projet'!$A$192,'Données projet'!$B$192,EJ25+EI26-ER25)))</f>
        <v>115</v>
      </c>
      <c r="EK26" s="17">
        <f>EJ26*VLOOKUP('Données projet'!$B$15,Paramètres!$A$1:$I$89,3,0)*VLOOKUP('Données projet'!$B$15,Paramètres!$A$1:$I$89,5,0)</f>
        <v>84.317999999999998</v>
      </c>
      <c r="EL26" s="13">
        <f t="shared" si="45"/>
        <v>23.189705803157239</v>
      </c>
      <c r="EM26" s="20">
        <f t="shared" si="19"/>
        <v>187.24258760716552</v>
      </c>
      <c r="EN26" s="59">
        <f t="shared" si="20"/>
        <v>472.02036538494326</v>
      </c>
      <c r="EO26" s="59">
        <f ca="1">AVERAGE(OFFSET($EN$3,0,0,'Données projet'!$E$15+1,1))-AVERAGE(OFFSET($H$3,0,0,'Données projet'!$E$15+1,1))</f>
        <v>197.34725966440715</v>
      </c>
      <c r="EP26" s="59">
        <f t="shared" si="46"/>
        <v>240.16326570529532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3.1777777777777776</v>
      </c>
      <c r="N27" s="13">
        <f>IF('Données projet'!$A$36&gt;35,N26+M27-V26,IF(A27&lt;'Données projet'!$A$36,$K$205^A27,IF(A27='Données projet'!$A$36,'Données projet'!$B$36,N26+M27-V26)))</f>
        <v>76.266666666666666</v>
      </c>
      <c r="O27" s="13">
        <f>N27*VLOOKUP('Données projet'!$B$9,Paramètres!$A$1:$I$89,3,0)*VLOOKUP('Données projet'!$B$9,Paramètres!$A$1:$I$89,5,0)</f>
        <v>69.006079999999997</v>
      </c>
      <c r="P27" s="13">
        <f t="shared" si="33"/>
        <v>19.426427149378085</v>
      </c>
      <c r="Q27" s="20">
        <f t="shared" si="2"/>
        <v>154.01994995183347</v>
      </c>
      <c r="R27" s="59">
        <f t="shared" si="0"/>
        <v>440.0199499518335</v>
      </c>
      <c r="S27" s="59">
        <f ca="1">AVERAGE(OFFSET($R$3,0,0,'Données projet'!$E$9+1,1))-AVERAGE(OFFSET($H$3,0,0,'Données projet'!$E$9+1,1))</f>
        <v>503.03615331676451</v>
      </c>
      <c r="T27" s="59">
        <f t="shared" si="34"/>
        <v>228.10723445837942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3.1777777777777776</v>
      </c>
      <c r="AI27" s="13">
        <f>IF('Données projet'!$A$62&gt;35,AI26+AH27-AQ26,IF(A27&lt;'Données projet'!$A$62,$AF$205^A27,IF(A27='Données projet'!$A$62,'Données projet'!$B$62,AI26+AH27-AQ26)))</f>
        <v>76.266666666666666</v>
      </c>
      <c r="AJ27" s="13">
        <f>AI27*VLOOKUP('Données projet'!$B$10,Paramètres!$A$1:$I$89,3,0)*VLOOKUP('Données projet'!$B$10,Paramètres!$A$1:$I$89,5,0)</f>
        <v>77.334400000000016</v>
      </c>
      <c r="AK27" s="13">
        <f t="shared" si="35"/>
        <v>21.484151222028746</v>
      </c>
      <c r="AL27" s="20">
        <f t="shared" si="4"/>
        <v>172.10897671170008</v>
      </c>
      <c r="AM27" s="59">
        <f t="shared" si="5"/>
        <v>458.10897671170005</v>
      </c>
      <c r="AN27" s="59">
        <f ca="1">AVERAGE(OFFSET($AM$3,0,0,'Données projet'!$E$10+1,1))-AVERAGE(OFFSET($H$3,0,0,'Données projet'!$E$10+1,1))</f>
        <v>558.37211180917416</v>
      </c>
      <c r="AO27" s="59">
        <f t="shared" si="36"/>
        <v>250.60365718208192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0.82222222222222219</v>
      </c>
      <c r="BD27" s="12">
        <f>IF('Données projet'!$A$88&gt;35,BD26+BC27-BL26,IF(A27&lt;'Données projet'!$A$88,$BA$205^A27,IF(A27='Données projet'!$A$88,'Données projet'!$B$88,BD26+BC27-BL26)))</f>
        <v>19.733333333333341</v>
      </c>
      <c r="BE27" s="13">
        <f>BD27*VLOOKUP('Données projet'!$B$11,Paramètres!$A$1:$I$89,3,0)*VLOOKUP('Données projet'!$B$11,Paramètres!$A$1:$I$89,5,0)</f>
        <v>21.240960000000008</v>
      </c>
      <c r="BF27" s="13">
        <f t="shared" si="37"/>
        <v>6.8587209844312564</v>
      </c>
      <c r="BG27" s="20">
        <f t="shared" si="7"/>
        <v>48.940277714551122</v>
      </c>
      <c r="BH27" s="59">
        <f t="shared" si="8"/>
        <v>334.94027771455114</v>
      </c>
      <c r="BI27" s="59">
        <f ca="1">AVERAGE(OFFSET($BH$3,0,0,'Données projet'!$E$11+1,1))-AVERAGE(OFFSET($H$3,0,0,'Données projet'!$E$11+1,1))</f>
        <v>465.70042953569703</v>
      </c>
      <c r="BJ27" s="59">
        <f t="shared" si="38"/>
        <v>97.459164776269915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0.82222222222222219</v>
      </c>
      <c r="BY27" s="12">
        <f>IF('Données projet'!$A$114&gt;35,BY26+BX27-CG26,IF(A27&lt;'Données projet'!$A$114,$BV$205^A27,IF(A27='Données projet'!$A$114,'Données projet'!$B$114,BY26+BX27-CG26)))</f>
        <v>19.733333333333341</v>
      </c>
      <c r="BZ27" s="13">
        <f>BY27*VLOOKUP('Données projet'!$B$12,Paramètres!$A$1:$I$89,3,0)*VLOOKUP('Données projet'!$B$12,Paramètres!$A$1:$I$89,5,0)</f>
        <v>13.237120000000006</v>
      </c>
      <c r="CA27" s="13">
        <f t="shared" si="39"/>
        <v>4.5161546639690355</v>
      </c>
      <c r="CB27" s="20">
        <f t="shared" si="10"/>
        <v>30.92028670641275</v>
      </c>
      <c r="CC27" s="59">
        <f t="shared" si="11"/>
        <v>316.92028670641275</v>
      </c>
      <c r="CD27" s="59">
        <f ca="1">AVERAGE(OFFSET($CC$3,0,0,'Données projet'!$E$12+1,1))-AVERAGE(OFFSET($H$3,0,0,'Données projet'!$E$12+1,1))</f>
        <v>305.81696680347807</v>
      </c>
      <c r="CE27" s="59">
        <f t="shared" si="40"/>
        <v>75.064936438329426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0.82222222222222219</v>
      </c>
      <c r="CT27" s="12">
        <f>IF('Données projet'!$A$140&gt;35,CT26+CS27-DB26,IF(A27&lt;'Données projet'!$A$140,$CQ$205^A27,IF(A27='Données projet'!$A$140,'Données projet'!$B$140,CT26+CS27-DB26)))</f>
        <v>19.733333333333341</v>
      </c>
      <c r="CU27" s="17">
        <f>CT27*VLOOKUP('Données projet'!$B$13,Paramètres!$A$1:$I$89,3,0)*VLOOKUP('Données projet'!$B$13,Paramètres!$A$1:$I$89,5,0)</f>
        <v>19.086080000000006</v>
      </c>
      <c r="CV27" s="13">
        <f t="shared" si="41"/>
        <v>6.2401262472028431</v>
      </c>
      <c r="CW27" s="20">
        <f t="shared" si="13"/>
        <v>44.109809213878293</v>
      </c>
      <c r="CX27" s="59">
        <f t="shared" si="14"/>
        <v>330.10980921387829</v>
      </c>
      <c r="CY27" s="59">
        <f ca="1">AVERAGE(OFFSET($CX$3,0,0,'Données projet'!$E$13+1,1))-AVERAGE(OFFSET($H$3,0,0,'Données projet'!$E$13+1,1))</f>
        <v>422.80313962874982</v>
      </c>
      <c r="CZ27" s="59">
        <f t="shared" si="42"/>
        <v>91.455608678290844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0.82222222222222219</v>
      </c>
      <c r="DO27" s="12">
        <f>IF('Données projet'!$A$166&gt;35,DO26+DN27-DW26,IF(A27&lt;'Données projet'!$A$166,$DL$205^A27,IF(A27='Données projet'!$A$166,'Données projet'!$B$166,DO26+DN27-DW26)))</f>
        <v>19.733333333333341</v>
      </c>
      <c r="DP27" s="17">
        <f>DO27*VLOOKUP('Données projet'!$B$14,Paramètres!$A$1:$I$89,3,0)*VLOOKUP('Données projet'!$B$14,Paramètres!$A$1:$I$89,5,0)</f>
        <v>15.392000000000007</v>
      </c>
      <c r="DQ27" s="13">
        <f t="shared" si="43"/>
        <v>5.1599557252083121</v>
      </c>
      <c r="DR27" s="20">
        <f t="shared" si="16"/>
        <v>35.794656221404487</v>
      </c>
      <c r="DS27" s="59">
        <f t="shared" si="17"/>
        <v>321.79465622140447</v>
      </c>
      <c r="DT27" s="59">
        <f ca="1">AVERAGE(OFFSET($DS$3,0,0,'Données projet'!$E$14+1,1))-AVERAGE(OFFSET($H$3,0,0,'Données projet'!$E$14+1,1))</f>
        <v>349.02319955271696</v>
      </c>
      <c r="DU27" s="59">
        <f t="shared" si="44"/>
        <v>81.121961804737509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</v>
      </c>
      <c r="EJ27" s="12">
        <f>IF('Données projet'!$A$192&gt;35,EJ26+EI27-ER26,IF(A27&lt;'Données projet'!$A$192,$EG$205^A27,IF(A27='Données projet'!$A$192,'Données projet'!$B$192,EJ26+EI27-ER26)))</f>
        <v>123</v>
      </c>
      <c r="EK27" s="17">
        <f>EJ27*VLOOKUP('Données projet'!$B$15,Paramètres!$A$1:$I$89,3,0)*VLOOKUP('Données projet'!$B$15,Paramètres!$A$1:$I$89,5,0)</f>
        <v>90.183599999999998</v>
      </c>
      <c r="EL27" s="13">
        <f t="shared" si="45"/>
        <v>24.609499639553789</v>
      </c>
      <c r="EM27" s="20">
        <f t="shared" si="19"/>
        <v>199.93131520555619</v>
      </c>
      <c r="EN27" s="59">
        <f t="shared" si="20"/>
        <v>485.93131520555619</v>
      </c>
      <c r="EO27" s="59">
        <f ca="1">AVERAGE(OFFSET($EN$3,0,0,'Données projet'!$E$15+1,1))-AVERAGE(OFFSET($H$3,0,0,'Données projet'!$E$15+1,1))</f>
        <v>197.34725966440715</v>
      </c>
      <c r="EP27" s="59">
        <f t="shared" si="46"/>
        <v>240.16326570529532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3.1777777777777776</v>
      </c>
      <c r="N28" s="13">
        <f>IF('Données projet'!$A$36&gt;35,N27+M28-V27,IF(A28&lt;'Données projet'!$A$36,$K$205^A28,IF(A28='Données projet'!$A$36,'Données projet'!$B$36,N27+M28-V27)))</f>
        <v>79.444444444444443</v>
      </c>
      <c r="O28" s="13">
        <f>N28*VLOOKUP('Données projet'!$B$9,Paramètres!$A$1:$I$89,3,0)*VLOOKUP('Données projet'!$B$9,Paramètres!$A$1:$I$89,5,0)</f>
        <v>71.88133333333333</v>
      </c>
      <c r="P28" s="13">
        <f t="shared" si="33"/>
        <v>20.139935357673739</v>
      </c>
      <c r="Q28" s="20">
        <f t="shared" si="2"/>
        <v>160.27037630350398</v>
      </c>
      <c r="R28" s="59">
        <f t="shared" si="0"/>
        <v>447.49259852572618</v>
      </c>
      <c r="S28" s="59">
        <f ca="1">AVERAGE(OFFSET($R$3,0,0,'Données projet'!$E$9+1,1))-AVERAGE(OFFSET($H$3,0,0,'Données projet'!$E$9+1,1))</f>
        <v>503.03615331676451</v>
      </c>
      <c r="T28" s="59">
        <f t="shared" si="34"/>
        <v>228.10723445837942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3.1777777777777776</v>
      </c>
      <c r="AI28" s="13">
        <f>IF('Données projet'!$A$62&gt;35,AI27+AH28-AQ27,IF(A28&lt;'Données projet'!$A$62,$AF$205^A28,IF(A28='Données projet'!$A$62,'Données projet'!$B$62,AI27+AH28-AQ27)))</f>
        <v>79.444444444444443</v>
      </c>
      <c r="AJ28" s="13">
        <f>AI28*VLOOKUP('Données projet'!$B$10,Paramètres!$A$1:$I$89,3,0)*VLOOKUP('Données projet'!$B$10,Paramètres!$A$1:$I$89,5,0)</f>
        <v>80.556666666666672</v>
      </c>
      <c r="AK28" s="13">
        <f t="shared" si="35"/>
        <v>22.273237044517394</v>
      </c>
      <c r="AL28" s="20">
        <f t="shared" si="4"/>
        <v>179.09541563031226</v>
      </c>
      <c r="AM28" s="59">
        <f t="shared" si="5"/>
        <v>466.31763785253452</v>
      </c>
      <c r="AN28" s="59">
        <f ca="1">AVERAGE(OFFSET($AM$3,0,0,'Données projet'!$E$10+1,1))-AVERAGE(OFFSET($H$3,0,0,'Données projet'!$E$10+1,1))</f>
        <v>558.37211180917416</v>
      </c>
      <c r="AO28" s="59">
        <f t="shared" si="36"/>
        <v>250.60365718208192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0.82222222222222219</v>
      </c>
      <c r="BD28" s="12">
        <f>IF('Données projet'!$A$88&gt;35,BD27+BC28-BL27,IF(A28&lt;'Données projet'!$A$88,$BA$205^A28,IF(A28='Données projet'!$A$88,'Données projet'!$B$88,BD27+BC28-BL27)))</f>
        <v>20.555555555555564</v>
      </c>
      <c r="BE28" s="13">
        <f>BD28*VLOOKUP('Données projet'!$B$11,Paramètres!$A$1:$I$89,3,0)*VLOOKUP('Données projet'!$B$11,Paramètres!$A$1:$I$89,5,0)</f>
        <v>22.126000000000008</v>
      </c>
      <c r="BF28" s="13">
        <f t="shared" si="37"/>
        <v>7.1106331699901961</v>
      </c>
      <c r="BG28" s="20">
        <f t="shared" si="7"/>
        <v>50.92046943773294</v>
      </c>
      <c r="BH28" s="59">
        <f t="shared" si="8"/>
        <v>338.14269165995518</v>
      </c>
      <c r="BI28" s="59">
        <f ca="1">AVERAGE(OFFSET($BH$3,0,0,'Données projet'!$E$11+1,1))-AVERAGE(OFFSET($H$3,0,0,'Données projet'!$E$11+1,1))</f>
        <v>465.70042953569703</v>
      </c>
      <c r="BJ28" s="59">
        <f t="shared" si="38"/>
        <v>97.459164776269915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0.82222222222222219</v>
      </c>
      <c r="BY28" s="12">
        <f>IF('Données projet'!$A$114&gt;35,BY27+BX28-CG27,IF(A28&lt;'Données projet'!$A$114,$BV$205^A28,IF(A28='Données projet'!$A$114,'Données projet'!$B$114,BY27+BX28-CG27)))</f>
        <v>20.555555555555564</v>
      </c>
      <c r="BZ28" s="13">
        <f>BY28*VLOOKUP('Données projet'!$B$12,Paramètres!$A$1:$I$89,3,0)*VLOOKUP('Données projet'!$B$12,Paramètres!$A$1:$I$89,5,0)</f>
        <v>13.788666666666673</v>
      </c>
      <c r="CA28" s="13">
        <f t="shared" si="39"/>
        <v>4.6820273382336781</v>
      </c>
      <c r="CB28" s="20">
        <f t="shared" si="10"/>
        <v>32.169792058534782</v>
      </c>
      <c r="CC28" s="59">
        <f t="shared" si="11"/>
        <v>319.392014280757</v>
      </c>
      <c r="CD28" s="59">
        <f ca="1">AVERAGE(OFFSET($CC$3,0,0,'Données projet'!$E$12+1,1))-AVERAGE(OFFSET($H$3,0,0,'Données projet'!$E$12+1,1))</f>
        <v>305.81696680347807</v>
      </c>
      <c r="CE28" s="59">
        <f t="shared" si="40"/>
        <v>75.064936438329426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0.82222222222222219</v>
      </c>
      <c r="CT28" s="12">
        <f>IF('Données projet'!$A$140&gt;35,CT27+CS28-DB27,IF(A28&lt;'Données projet'!$A$140,$CQ$205^A28,IF(A28='Données projet'!$A$140,'Données projet'!$B$140,CT27+CS28-DB27)))</f>
        <v>20.555555555555564</v>
      </c>
      <c r="CU28" s="17">
        <f>CT28*VLOOKUP('Données projet'!$B$13,Paramètres!$A$1:$I$89,3,0)*VLOOKUP('Données projet'!$B$13,Paramètres!$A$1:$I$89,5,0)</f>
        <v>19.881333333333341</v>
      </c>
      <c r="CV28" s="13">
        <f t="shared" si="41"/>
        <v>6.4693182269706195</v>
      </c>
      <c r="CW28" s="20">
        <f t="shared" si="13"/>
        <v>45.894051467529387</v>
      </c>
      <c r="CX28" s="59">
        <f t="shared" si="14"/>
        <v>333.11627368975161</v>
      </c>
      <c r="CY28" s="59">
        <f ca="1">AVERAGE(OFFSET($CX$3,0,0,'Données projet'!$E$13+1,1))-AVERAGE(OFFSET($H$3,0,0,'Données projet'!$E$13+1,1))</f>
        <v>422.80313962874982</v>
      </c>
      <c r="CZ28" s="59">
        <f t="shared" si="42"/>
        <v>91.455608678290844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0.82222222222222219</v>
      </c>
      <c r="DO28" s="12">
        <f>IF('Données projet'!$A$166&gt;35,DO27+DN28-DW27,IF(A28&lt;'Données projet'!$A$166,$DL$205^A28,IF(A28='Données projet'!$A$166,'Données projet'!$B$166,DO27+DN28-DW27)))</f>
        <v>20.555555555555564</v>
      </c>
      <c r="DP28" s="17">
        <f>DO28*VLOOKUP('Données projet'!$B$14,Paramètres!$A$1:$I$89,3,0)*VLOOKUP('Données projet'!$B$14,Paramètres!$A$1:$I$89,5,0)</f>
        <v>16.033333333333342</v>
      </c>
      <c r="DQ28" s="13">
        <f t="shared" si="43"/>
        <v>5.3494744018063498</v>
      </c>
      <c r="DR28" s="20">
        <f t="shared" si="16"/>
        <v>37.24172347203497</v>
      </c>
      <c r="DS28" s="59">
        <f t="shared" si="17"/>
        <v>324.46394569425718</v>
      </c>
      <c r="DT28" s="59">
        <f ca="1">AVERAGE(OFFSET($DS$3,0,0,'Données projet'!$E$14+1,1))-AVERAGE(OFFSET($H$3,0,0,'Données projet'!$E$14+1,1))</f>
        <v>349.02319955271696</v>
      </c>
      <c r="DU28" s="59">
        <f t="shared" si="44"/>
        <v>81.121961804737509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131</v>
      </c>
      <c r="EH28" s="12">
        <f>VLOOKUP(A28,'Données projet'!$A$191:$I$211,9,0)</f>
        <v>8</v>
      </c>
      <c r="EI28" s="12">
        <f t="array" ref="EI28">INDEX(EH:EH,MIN(IF(ISNUMBER(EH28:EH224),ROW(EH28:EH224),"")))</f>
        <v>8</v>
      </c>
      <c r="EJ28" s="12">
        <f>IF('Données projet'!$A$192&gt;35,EJ27+EI28-ER27,IF(A28&lt;'Données projet'!$A$192,$EG$205^A28,IF(A28='Données projet'!$A$192,'Données projet'!$B$192,EJ27+EI28-ER27)))</f>
        <v>131</v>
      </c>
      <c r="EK28" s="17">
        <f>EJ28*VLOOKUP('Données projet'!$B$15,Paramètres!$A$1:$I$89,3,0)*VLOOKUP('Données projet'!$B$15,Paramètres!$A$1:$I$89,5,0)</f>
        <v>96.049199999999999</v>
      </c>
      <c r="EL28" s="13">
        <f t="shared" si="45"/>
        <v>26.018577210521599</v>
      </c>
      <c r="EM28" s="20">
        <f t="shared" si="19"/>
        <v>212.60137864165844</v>
      </c>
      <c r="EN28" s="59">
        <f t="shared" si="20"/>
        <v>499.82360086388064</v>
      </c>
      <c r="EO28" s="59">
        <f ca="1">AVERAGE(OFFSET($EN$3,0,0,'Données projet'!$E$15+1,1))-AVERAGE(OFFSET($H$3,0,0,'Données projet'!$E$15+1,1))</f>
        <v>197.34725966440715</v>
      </c>
      <c r="EP28" s="59">
        <f t="shared" si="46"/>
        <v>240.16326570529532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41</v>
      </c>
      <c r="ES28" s="16">
        <f>IF(ISNA(VLOOKUP(A28,'Données projet'!$A$191:$I$211,5,0)),0%,VLOOKUP(A28,'Données projet'!$A$191:$I$211,5,0)*VLOOKUP('Données projet'!$B$15,Paramètres!$A$1:$I$89,7,0))</f>
        <v>0.17200000000000001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5.7158637817931393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5.7158637817931393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3.1777777777777776</v>
      </c>
      <c r="N29" s="13">
        <f>IF('Données projet'!$A$36&gt;35,N28+M29-V28,IF(A29&lt;'Données projet'!$A$36,$K$205^A29,IF(A29='Données projet'!$A$36,'Données projet'!$B$36,N28+M29-V28)))</f>
        <v>82.62222222222222</v>
      </c>
      <c r="O29" s="13">
        <f>N29*VLOOKUP('Données projet'!$B$9,Paramètres!$A$1:$I$89,3,0)*VLOOKUP('Données projet'!$B$9,Paramètres!$A$1:$I$89,5,0)</f>
        <v>74.756586666666664</v>
      </c>
      <c r="P29" s="13">
        <f t="shared" si="33"/>
        <v>20.85012825987679</v>
      </c>
      <c r="Q29" s="20">
        <f t="shared" si="2"/>
        <v>166.51502849706316</v>
      </c>
      <c r="R29" s="59">
        <f t="shared" si="0"/>
        <v>454.95947294150761</v>
      </c>
      <c r="S29" s="59">
        <f ca="1">AVERAGE(OFFSET($R$3,0,0,'Données projet'!$E$9+1,1))-AVERAGE(OFFSET($H$3,0,0,'Données projet'!$E$9+1,1))</f>
        <v>503.03615331676451</v>
      </c>
      <c r="T29" s="59">
        <f t="shared" si="34"/>
        <v>228.10723445837942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3.1777777777777776</v>
      </c>
      <c r="AI29" s="13">
        <f>IF('Données projet'!$A$62&gt;35,AI28+AH29-AQ28,IF(A29&lt;'Données projet'!$A$62,$AF$205^A29,IF(A29='Données projet'!$A$62,'Données projet'!$B$62,AI28+AH29-AQ28)))</f>
        <v>82.62222222222222</v>
      </c>
      <c r="AJ29" s="13">
        <f>AI29*VLOOKUP('Données projet'!$B$10,Paramètres!$A$1:$I$89,3,0)*VLOOKUP('Données projet'!$B$10,Paramètres!$A$1:$I$89,5,0)</f>
        <v>83.778933333333342</v>
      </c>
      <c r="AK29" s="13">
        <f t="shared" si="35"/>
        <v>23.058656390566835</v>
      </c>
      <c r="AL29" s="20">
        <f t="shared" si="4"/>
        <v>186.07546876912613</v>
      </c>
      <c r="AM29" s="59">
        <f t="shared" si="5"/>
        <v>474.51991321357059</v>
      </c>
      <c r="AN29" s="59">
        <f ca="1">AVERAGE(OFFSET($AM$3,0,0,'Données projet'!$E$10+1,1))-AVERAGE(OFFSET($H$3,0,0,'Données projet'!$E$10+1,1))</f>
        <v>558.37211180917416</v>
      </c>
      <c r="AO29" s="59">
        <f t="shared" si="36"/>
        <v>250.60365718208192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0.82222222222222219</v>
      </c>
      <c r="BD29" s="12">
        <f>IF('Données projet'!$A$88&gt;35,BD28+BC29-BL28,IF(A29&lt;'Données projet'!$A$88,$BA$205^A29,IF(A29='Données projet'!$A$88,'Données projet'!$B$88,BD28+BC29-BL28)))</f>
        <v>21.377777777777787</v>
      </c>
      <c r="BE29" s="13">
        <f>BD29*VLOOKUP('Données projet'!$B$11,Paramètres!$A$1:$I$89,3,0)*VLOOKUP('Données projet'!$B$11,Paramètres!$A$1:$I$89,5,0)</f>
        <v>23.011040000000012</v>
      </c>
      <c r="BF29" s="13">
        <f t="shared" si="37"/>
        <v>7.3613748490379631</v>
      </c>
      <c r="BG29" s="20">
        <f t="shared" si="7"/>
        <v>52.898622528741129</v>
      </c>
      <c r="BH29" s="59">
        <f t="shared" si="8"/>
        <v>341.34306697318561</v>
      </c>
      <c r="BI29" s="59">
        <f ca="1">AVERAGE(OFFSET($BH$3,0,0,'Données projet'!$E$11+1,1))-AVERAGE(OFFSET($H$3,0,0,'Données projet'!$E$11+1,1))</f>
        <v>465.70042953569703</v>
      </c>
      <c r="BJ29" s="59">
        <f t="shared" si="38"/>
        <v>97.459164776269915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0.82222222222222219</v>
      </c>
      <c r="BY29" s="12">
        <f>IF('Données projet'!$A$114&gt;35,BY28+BX29-CG28,IF(A29&lt;'Données projet'!$A$114,$BV$205^A29,IF(A29='Données projet'!$A$114,'Données projet'!$B$114,BY28+BX29-CG28)))</f>
        <v>21.377777777777787</v>
      </c>
      <c r="BZ29" s="13">
        <f>BY29*VLOOKUP('Données projet'!$B$12,Paramètres!$A$1:$I$89,3,0)*VLOOKUP('Données projet'!$B$12,Paramètres!$A$1:$I$89,5,0)</f>
        <v>14.340213333333338</v>
      </c>
      <c r="CA29" s="13">
        <f t="shared" si="39"/>
        <v>4.847129287394961</v>
      </c>
      <c r="CB29" s="20">
        <f t="shared" si="10"/>
        <v>33.41795506443512</v>
      </c>
      <c r="CC29" s="59">
        <f t="shared" si="11"/>
        <v>321.86239950887955</v>
      </c>
      <c r="CD29" s="59">
        <f ca="1">AVERAGE(OFFSET($CC$3,0,0,'Données projet'!$E$12+1,1))-AVERAGE(OFFSET($H$3,0,0,'Données projet'!$E$12+1,1))</f>
        <v>305.81696680347807</v>
      </c>
      <c r="CE29" s="59">
        <f t="shared" si="40"/>
        <v>75.064936438329426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0.82222222222222219</v>
      </c>
      <c r="CT29" s="12">
        <f>IF('Données projet'!$A$140&gt;35,CT28+CS29-DB28,IF(A29&lt;'Données projet'!$A$140,$CQ$205^A29,IF(A29='Données projet'!$A$140,'Données projet'!$B$140,CT28+CS29-DB28)))</f>
        <v>21.377777777777787</v>
      </c>
      <c r="CU29" s="17">
        <f>CT29*VLOOKUP('Données projet'!$B$13,Paramètres!$A$1:$I$89,3,0)*VLOOKUP('Données projet'!$B$13,Paramètres!$A$1:$I$89,5,0)</f>
        <v>20.676586666666676</v>
      </c>
      <c r="CV29" s="13">
        <f t="shared" si="41"/>
        <v>6.6974452693514541</v>
      </c>
      <c r="CW29" s="20">
        <f t="shared" si="13"/>
        <v>47.676438955231582</v>
      </c>
      <c r="CX29" s="59">
        <f t="shared" si="14"/>
        <v>336.12088339967602</v>
      </c>
      <c r="CY29" s="59">
        <f ca="1">AVERAGE(OFFSET($CX$3,0,0,'Données projet'!$E$13+1,1))-AVERAGE(OFFSET($H$3,0,0,'Données projet'!$E$13+1,1))</f>
        <v>422.80313962874982</v>
      </c>
      <c r="CZ29" s="59">
        <f t="shared" si="42"/>
        <v>91.455608678290844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0.82222222222222219</v>
      </c>
      <c r="DO29" s="12">
        <f>IF('Données projet'!$A$166&gt;35,DO28+DN29-DW28,IF(A29&lt;'Données projet'!$A$166,$DL$205^A29,IF(A29='Données projet'!$A$166,'Données projet'!$B$166,DO28+DN29-DW28)))</f>
        <v>21.377777777777787</v>
      </c>
      <c r="DP29" s="17">
        <f>DO29*VLOOKUP('Données projet'!$B$14,Paramètres!$A$1:$I$89,3,0)*VLOOKUP('Données projet'!$B$14,Paramètres!$A$1:$I$89,5,0)</f>
        <v>16.674666666666674</v>
      </c>
      <c r="DQ29" s="13">
        <f t="shared" si="43"/>
        <v>5.5381124824758672</v>
      </c>
      <c r="DR29" s="20">
        <f t="shared" si="16"/>
        <v>38.68725701808993</v>
      </c>
      <c r="DS29" s="59">
        <f t="shared" si="17"/>
        <v>327.13170146253441</v>
      </c>
      <c r="DT29" s="59">
        <f ca="1">AVERAGE(OFFSET($DS$3,0,0,'Données projet'!$E$14+1,1))-AVERAGE(OFFSET($H$3,0,0,'Données projet'!$E$14+1,1))</f>
        <v>349.02319955271696</v>
      </c>
      <c r="DU29" s="59">
        <f t="shared" si="44"/>
        <v>81.121961804737509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7.05</v>
      </c>
      <c r="EJ29" s="12">
        <f>IF('Données projet'!$A$192&gt;35,EJ28+EI29-ER28,IF(A29&lt;'Données projet'!$A$192,$EG$205^A29,IF(A29='Données projet'!$A$192,'Données projet'!$B$192,EJ28+EI29-ER28)))</f>
        <v>97.050000000000011</v>
      </c>
      <c r="EK29" s="17">
        <f>EJ29*VLOOKUP('Données projet'!$B$15,Paramètres!$A$1:$I$89,3,0)*VLOOKUP('Données projet'!$B$15,Paramètres!$A$1:$I$89,5,0)</f>
        <v>71.157060000000001</v>
      </c>
      <c r="EL29" s="13">
        <f t="shared" si="45"/>
        <v>19.960521611336972</v>
      </c>
      <c r="EM29" s="20">
        <f t="shared" si="19"/>
        <v>158.69645463974521</v>
      </c>
      <c r="EN29" s="59">
        <f t="shared" si="20"/>
        <v>447.14089908418964</v>
      </c>
      <c r="EO29" s="59">
        <f ca="1">AVERAGE(OFFSET($EN$3,0,0,'Données projet'!$E$15+1,1))-AVERAGE(OFFSET($H$3,0,0,'Données projet'!$E$15+1,1))</f>
        <v>197.34725966440715</v>
      </c>
      <c r="EP29" s="59">
        <f t="shared" si="46"/>
        <v>240.16326570529532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5.6037791793648362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5.6037791793648362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3.1777777777777776</v>
      </c>
      <c r="N30" s="13">
        <f>IF('Données projet'!$A$36&gt;35,N29+M30-V29,IF(A30&lt;'Données projet'!$A$36,$K$205^A30,IF(A30='Données projet'!$A$36,'Données projet'!$B$36,N29+M30-V29)))</f>
        <v>85.8</v>
      </c>
      <c r="O30" s="13">
        <f>N30*VLOOKUP('Données projet'!$B$9,Paramètres!$A$1:$I$89,3,0)*VLOOKUP('Données projet'!$B$9,Paramètres!$A$1:$I$89,5,0)</f>
        <v>77.631839999999997</v>
      </c>
      <c r="P30" s="13">
        <f t="shared" si="33"/>
        <v>21.557147963295215</v>
      </c>
      <c r="Q30" s="20">
        <f t="shared" si="2"/>
        <v>172.75415403607246</v>
      </c>
      <c r="R30" s="59">
        <f t="shared" si="0"/>
        <v>462.42082070273915</v>
      </c>
      <c r="S30" s="59">
        <f ca="1">AVERAGE(OFFSET($R$3,0,0,'Données projet'!$E$9+1,1))-AVERAGE(OFFSET($H$3,0,0,'Données projet'!$E$9+1,1))</f>
        <v>503.03615331676451</v>
      </c>
      <c r="T30" s="59">
        <f t="shared" si="34"/>
        <v>228.10723445837942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3.1777777777777776</v>
      </c>
      <c r="AI30" s="13">
        <f>IF('Données projet'!$A$62&gt;35,AI29+AH30-AQ29,IF(A30&lt;'Données projet'!$A$62,$AF$205^A30,IF(A30='Données projet'!$A$62,'Données projet'!$B$62,AI29+AH30-AQ29)))</f>
        <v>85.8</v>
      </c>
      <c r="AJ30" s="13">
        <f>AI30*VLOOKUP('Données projet'!$B$10,Paramètres!$A$1:$I$89,3,0)*VLOOKUP('Données projet'!$B$10,Paramètres!$A$1:$I$89,5,0)</f>
        <v>87.001200000000011</v>
      </c>
      <c r="AK30" s="13">
        <f t="shared" si="35"/>
        <v>23.840566420053758</v>
      </c>
      <c r="AL30" s="20">
        <f t="shared" si="4"/>
        <v>193.04940984826032</v>
      </c>
      <c r="AM30" s="59">
        <f t="shared" si="5"/>
        <v>482.71607651492701</v>
      </c>
      <c r="AN30" s="59">
        <f ca="1">AVERAGE(OFFSET($AM$3,0,0,'Données projet'!$E$10+1,1))-AVERAGE(OFFSET($H$3,0,0,'Données projet'!$E$10+1,1))</f>
        <v>558.37211180917416</v>
      </c>
      <c r="AO30" s="59">
        <f t="shared" si="36"/>
        <v>250.60365718208192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0.82222222222222219</v>
      </c>
      <c r="BD30" s="12">
        <f>IF('Données projet'!$A$88&gt;35,BD29+BC30-BL29,IF(A30&lt;'Données projet'!$A$88,$BA$205^A30,IF(A30='Données projet'!$A$88,'Données projet'!$B$88,BD29+BC30-BL29)))</f>
        <v>22.20000000000001</v>
      </c>
      <c r="BE30" s="13">
        <f>BD30*VLOOKUP('Données projet'!$B$11,Paramètres!$A$1:$I$89,3,0)*VLOOKUP('Données projet'!$B$11,Paramètres!$A$1:$I$89,5,0)</f>
        <v>23.896080000000008</v>
      </c>
      <c r="BF30" s="13">
        <f t="shared" si="37"/>
        <v>7.6109961941754092</v>
      </c>
      <c r="BG30" s="20">
        <f t="shared" si="7"/>
        <v>54.87482437152218</v>
      </c>
      <c r="BH30" s="59">
        <f t="shared" si="8"/>
        <v>344.54149103818884</v>
      </c>
      <c r="BI30" s="59">
        <f ca="1">AVERAGE(OFFSET($BH$3,0,0,'Données projet'!$E$11+1,1))-AVERAGE(OFFSET($H$3,0,0,'Données projet'!$E$11+1,1))</f>
        <v>465.70042953569703</v>
      </c>
      <c r="BJ30" s="59">
        <f t="shared" si="38"/>
        <v>97.459164776269915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0.82222222222222219</v>
      </c>
      <c r="BY30" s="12">
        <f>IF('Données projet'!$A$114&gt;35,BY29+BX30-CG29,IF(A30&lt;'Données projet'!$A$114,$BV$205^A30,IF(A30='Données projet'!$A$114,'Données projet'!$B$114,BY29+BX30-CG29)))</f>
        <v>22.20000000000001</v>
      </c>
      <c r="BZ30" s="13">
        <f>BY30*VLOOKUP('Données projet'!$B$12,Paramètres!$A$1:$I$89,3,0)*VLOOKUP('Données projet'!$B$12,Paramètres!$A$1:$I$89,5,0)</f>
        <v>14.891760000000009</v>
      </c>
      <c r="CA30" s="13">
        <f t="shared" si="39"/>
        <v>5.0114935478201428</v>
      </c>
      <c r="CB30" s="20">
        <f t="shared" si="10"/>
        <v>34.664833262453428</v>
      </c>
      <c r="CC30" s="59">
        <f t="shared" si="11"/>
        <v>324.33149992912013</v>
      </c>
      <c r="CD30" s="59">
        <f ca="1">AVERAGE(OFFSET($CC$3,0,0,'Données projet'!$E$12+1,1))-AVERAGE(OFFSET($H$3,0,0,'Données projet'!$E$12+1,1))</f>
        <v>305.81696680347807</v>
      </c>
      <c r="CE30" s="59">
        <f t="shared" si="40"/>
        <v>75.064936438329426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0.82222222222222219</v>
      </c>
      <c r="CT30" s="12">
        <f>IF('Données projet'!$A$140&gt;35,CT29+CS30-DB29,IF(A30&lt;'Données projet'!$A$140,$CQ$205^A30,IF(A30='Données projet'!$A$140,'Données projet'!$B$140,CT29+CS30-DB29)))</f>
        <v>22.20000000000001</v>
      </c>
      <c r="CU30" s="17">
        <f>CT30*VLOOKUP('Données projet'!$B$13,Paramètres!$A$1:$I$89,3,0)*VLOOKUP('Données projet'!$B$13,Paramètres!$A$1:$I$89,5,0)</f>
        <v>21.471840000000011</v>
      </c>
      <c r="CV30" s="13">
        <f t="shared" si="41"/>
        <v>6.9245530218303877</v>
      </c>
      <c r="CW30" s="20">
        <f t="shared" si="13"/>
        <v>49.457051179687937</v>
      </c>
      <c r="CX30" s="59">
        <f t="shared" si="14"/>
        <v>339.12371784635462</v>
      </c>
      <c r="CY30" s="59">
        <f ca="1">AVERAGE(OFFSET($CX$3,0,0,'Données projet'!$E$13+1,1))-AVERAGE(OFFSET($H$3,0,0,'Données projet'!$E$13+1,1))</f>
        <v>422.80313962874982</v>
      </c>
      <c r="CZ30" s="59">
        <f t="shared" si="42"/>
        <v>91.455608678290844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0.82222222222222219</v>
      </c>
      <c r="DO30" s="12">
        <f>IF('Données projet'!$A$166&gt;35,DO29+DN30-DW29,IF(A30&lt;'Données projet'!$A$166,$DL$205^A30,IF(A30='Données projet'!$A$166,'Données projet'!$B$166,DO29+DN30-DW29)))</f>
        <v>22.20000000000001</v>
      </c>
      <c r="DP30" s="17">
        <f>DO30*VLOOKUP('Données projet'!$B$14,Paramètres!$A$1:$I$89,3,0)*VLOOKUP('Données projet'!$B$14,Paramètres!$A$1:$I$89,5,0)</f>
        <v>17.31600000000001</v>
      </c>
      <c r="DQ30" s="13">
        <f t="shared" si="43"/>
        <v>5.725907713088092</v>
      </c>
      <c r="DR30" s="20">
        <f t="shared" si="16"/>
        <v>40.131322600295107</v>
      </c>
      <c r="DS30" s="59">
        <f t="shared" si="17"/>
        <v>329.79798926696179</v>
      </c>
      <c r="DT30" s="59">
        <f ca="1">AVERAGE(OFFSET($DS$3,0,0,'Données projet'!$E$14+1,1))-AVERAGE(OFFSET($H$3,0,0,'Données projet'!$E$14+1,1))</f>
        <v>349.02319955271696</v>
      </c>
      <c r="DU30" s="59">
        <f t="shared" si="44"/>
        <v>81.121961804737509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7.05</v>
      </c>
      <c r="EJ30" s="12">
        <f>IF('Données projet'!$A$192&gt;35,EJ29+EI30-ER29,IF(A30&lt;'Données projet'!$A$192,$EG$205^A30,IF(A30='Données projet'!$A$192,'Données projet'!$B$192,EJ29+EI30-ER29)))</f>
        <v>104.10000000000001</v>
      </c>
      <c r="EK30" s="17">
        <f>EJ30*VLOOKUP('Données projet'!$B$15,Paramètres!$A$1:$I$89,3,0)*VLOOKUP('Données projet'!$B$15,Paramètres!$A$1:$I$89,5,0)</f>
        <v>76.326120000000003</v>
      </c>
      <c r="EL30" s="13">
        <f t="shared" si="45"/>
        <v>21.236458429363207</v>
      </c>
      <c r="EM30" s="20">
        <f t="shared" si="19"/>
        <v>169.92149076447427</v>
      </c>
      <c r="EN30" s="59">
        <f t="shared" si="20"/>
        <v>459.58815743114098</v>
      </c>
      <c r="EO30" s="59">
        <f ca="1">AVERAGE(OFFSET($EN$3,0,0,'Données projet'!$E$15+1,1))-AVERAGE(OFFSET($H$3,0,0,'Données projet'!$E$15+1,1))</f>
        <v>197.34725966440715</v>
      </c>
      <c r="EP30" s="59">
        <f t="shared" si="46"/>
        <v>240.16326570529532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5.4938924876252946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5.4938924876252946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3.1777777777777776</v>
      </c>
      <c r="N31" s="13">
        <f>IF('Données projet'!$A$36&gt;35,N30+M31-V30,IF(A31&lt;'Données projet'!$A$36,$K$205^A31,IF(A31='Données projet'!$A$36,'Données projet'!$B$36,N30+M31-V30)))</f>
        <v>88.977777777777774</v>
      </c>
      <c r="O31" s="13">
        <f>N31*VLOOKUP('Données projet'!$B$9,Paramètres!$A$1:$I$89,3,0)*VLOOKUP('Données projet'!$B$9,Paramètres!$A$1:$I$89,5,0)</f>
        <v>80.507093333333316</v>
      </c>
      <c r="P31" s="13">
        <f t="shared" si="33"/>
        <v>22.261125452342981</v>
      </c>
      <c r="Q31" s="20">
        <f t="shared" si="2"/>
        <v>178.98798105171954</v>
      </c>
      <c r="R31" s="59">
        <f t="shared" si="0"/>
        <v>469.8768699406084</v>
      </c>
      <c r="S31" s="59">
        <f ca="1">AVERAGE(OFFSET($R$3,0,0,'Données projet'!$E$9+1,1))-AVERAGE(OFFSET($H$3,0,0,'Données projet'!$E$9+1,1))</f>
        <v>503.03615331676451</v>
      </c>
      <c r="T31" s="59">
        <f t="shared" si="34"/>
        <v>228.10723445837942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3.1777777777777776</v>
      </c>
      <c r="AI31" s="13">
        <f>IF('Données projet'!$A$62&gt;35,AI30+AH31-AQ30,IF(A31&lt;'Données projet'!$A$62,$AF$205^A31,IF(A31='Données projet'!$A$62,'Données projet'!$B$62,AI30+AH31-AQ30)))</f>
        <v>88.977777777777774</v>
      </c>
      <c r="AJ31" s="13">
        <f>AI31*VLOOKUP('Données projet'!$B$10,Paramètres!$A$1:$I$89,3,0)*VLOOKUP('Données projet'!$B$10,Paramètres!$A$1:$I$89,5,0)</f>
        <v>90.223466666666667</v>
      </c>
      <c r="AK31" s="13">
        <f t="shared" si="35"/>
        <v>24.61911199177975</v>
      </c>
      <c r="AL31" s="20">
        <f t="shared" si="4"/>
        <v>200.01749116346082</v>
      </c>
      <c r="AM31" s="59">
        <f t="shared" si="5"/>
        <v>490.90638005234968</v>
      </c>
      <c r="AN31" s="59">
        <f ca="1">AVERAGE(OFFSET($AM$3,0,0,'Données projet'!$E$10+1,1))-AVERAGE(OFFSET($H$3,0,0,'Données projet'!$E$10+1,1))</f>
        <v>558.37211180917416</v>
      </c>
      <c r="AO31" s="59">
        <f t="shared" si="36"/>
        <v>250.60365718208192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0.82222222222222219</v>
      </c>
      <c r="BD31" s="12">
        <f>IF('Données projet'!$A$88&gt;35,BD30+BC31-BL30,IF(A31&lt;'Données projet'!$A$88,$BA$205^A31,IF(A31='Données projet'!$A$88,'Données projet'!$B$88,BD30+BC31-BL30)))</f>
        <v>23.022222222222233</v>
      </c>
      <c r="BE31" s="13">
        <f>BD31*VLOOKUP('Données projet'!$B$11,Paramètres!$A$1:$I$89,3,0)*VLOOKUP('Données projet'!$B$11,Paramètres!$A$1:$I$89,5,0)</f>
        <v>24.781120000000008</v>
      </c>
      <c r="BF31" s="13">
        <f t="shared" si="37"/>
        <v>7.8595434509391762</v>
      </c>
      <c r="BG31" s="20">
        <f t="shared" si="7"/>
        <v>56.849155510385742</v>
      </c>
      <c r="BH31" s="59">
        <f t="shared" si="8"/>
        <v>347.7380443992746</v>
      </c>
      <c r="BI31" s="59">
        <f ca="1">AVERAGE(OFFSET($BH$3,0,0,'Données projet'!$E$11+1,1))-AVERAGE(OFFSET($H$3,0,0,'Données projet'!$E$11+1,1))</f>
        <v>465.70042953569703</v>
      </c>
      <c r="BJ31" s="59">
        <f t="shared" si="38"/>
        <v>97.459164776269915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0.82222222222222219</v>
      </c>
      <c r="BY31" s="12">
        <f>IF('Données projet'!$A$114&gt;35,BY30+BX31-CG30,IF(A31&lt;'Données projet'!$A$114,$BV$205^A31,IF(A31='Données projet'!$A$114,'Données projet'!$B$114,BY30+BX31-CG30)))</f>
        <v>23.022222222222233</v>
      </c>
      <c r="BZ31" s="13">
        <f>BY31*VLOOKUP('Données projet'!$B$12,Paramètres!$A$1:$I$89,3,0)*VLOOKUP('Données projet'!$B$12,Paramètres!$A$1:$I$89,5,0)</f>
        <v>15.443306666666674</v>
      </c>
      <c r="CA31" s="13">
        <f t="shared" si="39"/>
        <v>5.1751505700839626</v>
      </c>
      <c r="CB31" s="20">
        <f t="shared" si="10"/>
        <v>35.91047968734069</v>
      </c>
      <c r="CC31" s="59">
        <f t="shared" si="11"/>
        <v>326.79936857622954</v>
      </c>
      <c r="CD31" s="59">
        <f ca="1">AVERAGE(OFFSET($CC$3,0,0,'Données projet'!$E$12+1,1))-AVERAGE(OFFSET($H$3,0,0,'Données projet'!$E$12+1,1))</f>
        <v>305.81696680347807</v>
      </c>
      <c r="CE31" s="59">
        <f t="shared" si="40"/>
        <v>75.064936438329426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0.82222222222222219</v>
      </c>
      <c r="CT31" s="12">
        <f>IF('Données projet'!$A$140&gt;35,CT30+CS31-DB30,IF(A31&lt;'Données projet'!$A$140,$CQ$205^A31,IF(A31='Données projet'!$A$140,'Données projet'!$B$140,CT30+CS31-DB30)))</f>
        <v>23.022222222222233</v>
      </c>
      <c r="CU31" s="17">
        <f>CT31*VLOOKUP('Données projet'!$B$13,Paramètres!$A$1:$I$89,3,0)*VLOOKUP('Données projet'!$B$13,Paramètres!$A$1:$I$89,5,0)</f>
        <v>22.267093333333346</v>
      </c>
      <c r="CV31" s="13">
        <f t="shared" si="41"/>
        <v>7.1506835590139843</v>
      </c>
      <c r="CW31" s="20">
        <f t="shared" si="13"/>
        <v>51.235961420838265</v>
      </c>
      <c r="CX31" s="59">
        <f t="shared" si="14"/>
        <v>342.12485030972709</v>
      </c>
      <c r="CY31" s="59">
        <f ca="1">AVERAGE(OFFSET($CX$3,0,0,'Données projet'!$E$13+1,1))-AVERAGE(OFFSET($H$3,0,0,'Données projet'!$E$13+1,1))</f>
        <v>422.80313962874982</v>
      </c>
      <c r="CZ31" s="59">
        <f t="shared" si="42"/>
        <v>91.455608678290844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0.82222222222222219</v>
      </c>
      <c r="DO31" s="12">
        <f>IF('Données projet'!$A$166&gt;35,DO30+DN31-DW30,IF(A31&lt;'Données projet'!$A$166,$DL$205^A31,IF(A31='Données projet'!$A$166,'Données projet'!$B$166,DO30+DN31-DW30)))</f>
        <v>23.022222222222233</v>
      </c>
      <c r="DP31" s="17">
        <f>DO31*VLOOKUP('Données projet'!$B$14,Paramètres!$A$1:$I$89,3,0)*VLOOKUP('Données projet'!$B$14,Paramètres!$A$1:$I$89,5,0)</f>
        <v>17.957333333333342</v>
      </c>
      <c r="DQ31" s="13">
        <f t="shared" si="43"/>
        <v>5.9128948851037162</v>
      </c>
      <c r="DR31" s="20">
        <f t="shared" si="16"/>
        <v>41.573980813777872</v>
      </c>
      <c r="DS31" s="59">
        <f t="shared" si="17"/>
        <v>332.46286970266675</v>
      </c>
      <c r="DT31" s="59">
        <f ca="1">AVERAGE(OFFSET($DS$3,0,0,'Données projet'!$E$14+1,1))-AVERAGE(OFFSET($H$3,0,0,'Données projet'!$E$14+1,1))</f>
        <v>349.02319955271696</v>
      </c>
      <c r="DU31" s="59">
        <f t="shared" si="44"/>
        <v>81.121961804737509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7.05</v>
      </c>
      <c r="EJ31" s="12">
        <f>IF('Données projet'!$A$192&gt;35,EJ30+EI31-ER30,IF(A31&lt;'Données projet'!$A$192,$EG$205^A31,IF(A31='Données projet'!$A$192,'Données projet'!$B$192,EJ30+EI31-ER30)))</f>
        <v>111.15</v>
      </c>
      <c r="EK31" s="17">
        <f>EJ31*VLOOKUP('Données projet'!$B$15,Paramètres!$A$1:$I$89,3,0)*VLOOKUP('Données projet'!$B$15,Paramètres!$A$1:$I$89,5,0)</f>
        <v>81.495180000000005</v>
      </c>
      <c r="EL31" s="13">
        <f t="shared" si="45"/>
        <v>22.502368493881775</v>
      </c>
      <c r="EM31" s="20">
        <f t="shared" si="19"/>
        <v>181.12906362684407</v>
      </c>
      <c r="EN31" s="59">
        <f t="shared" si="20"/>
        <v>472.01795251573293</v>
      </c>
      <c r="EO31" s="59">
        <f ca="1">AVERAGE(OFFSET($EN$3,0,0,'Données projet'!$E$15+1,1))-AVERAGE(OFFSET($H$3,0,0,'Données projet'!$E$15+1,1))</f>
        <v>197.34725966440715</v>
      </c>
      <c r="EP31" s="59">
        <f t="shared" si="46"/>
        <v>240.16326570529532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5.3861606068865022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5.3861606068865022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3.1777777777777776</v>
      </c>
      <c r="N32" s="13">
        <f>IF('Données projet'!$A$36&gt;35,N31+M32-V31,IF(A32&lt;'Données projet'!$A$36,$K$205^A32,IF(A32='Données projet'!$A$36,'Données projet'!$B$36,N31+M32-V31)))</f>
        <v>92.155555555555551</v>
      </c>
      <c r="O32" s="13">
        <f>N32*VLOOKUP('Données projet'!$B$9,Paramètres!$A$1:$I$89,3,0)*VLOOKUP('Données projet'!$B$9,Paramètres!$A$1:$I$89,5,0)</f>
        <v>83.382346666666663</v>
      </c>
      <c r="P32" s="13">
        <f t="shared" si="33"/>
        <v>22.962181825027109</v>
      </c>
      <c r="Q32" s="20">
        <f t="shared" si="2"/>
        <v>185.21672045636669</v>
      </c>
      <c r="R32" s="59">
        <f t="shared" si="0"/>
        <v>477.3278315674778</v>
      </c>
      <c r="S32" s="59">
        <f ca="1">AVERAGE(OFFSET($R$3,0,0,'Données projet'!$E$9+1,1))-AVERAGE(OFFSET($H$3,0,0,'Données projet'!$E$9+1,1))</f>
        <v>503.03615331676451</v>
      </c>
      <c r="T32" s="59">
        <f t="shared" si="34"/>
        <v>228.10723445837942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3.1777777777777776</v>
      </c>
      <c r="AI32" s="13">
        <f>IF('Données projet'!$A$62&gt;35,AI31+AH32-AQ31,IF(A32&lt;'Données projet'!$A$62,$AF$205^A32,IF(A32='Données projet'!$A$62,'Données projet'!$B$62,AI31+AH32-AQ31)))</f>
        <v>92.155555555555551</v>
      </c>
      <c r="AJ32" s="13">
        <f>AI32*VLOOKUP('Données projet'!$B$10,Paramètres!$A$1:$I$89,3,0)*VLOOKUP('Données projet'!$B$10,Paramètres!$A$1:$I$89,5,0)</f>
        <v>93.445733333333337</v>
      </c>
      <c r="AK32" s="13">
        <f t="shared" si="35"/>
        <v>25.394427030932235</v>
      </c>
      <c r="AL32" s="20">
        <f t="shared" si="4"/>
        <v>206.97994596776252</v>
      </c>
      <c r="AM32" s="59">
        <f t="shared" si="5"/>
        <v>499.09105707887363</v>
      </c>
      <c r="AN32" s="59">
        <f ca="1">AVERAGE(OFFSET($AM$3,0,0,'Données projet'!$E$10+1,1))-AVERAGE(OFFSET($H$3,0,0,'Données projet'!$E$10+1,1))</f>
        <v>558.37211180917416</v>
      </c>
      <c r="AO32" s="59">
        <f t="shared" si="36"/>
        <v>250.60365718208192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0.82222222222222219</v>
      </c>
      <c r="BD32" s="12">
        <f>IF('Données projet'!$A$88&gt;35,BD31+BC32-BL31,IF(A32&lt;'Données projet'!$A$88,$BA$205^A32,IF(A32='Données projet'!$A$88,'Données projet'!$B$88,BD31+BC32-BL31)))</f>
        <v>23.844444444444456</v>
      </c>
      <c r="BE32" s="13">
        <f>BD32*VLOOKUP('Données projet'!$B$11,Paramètres!$A$1:$I$89,3,0)*VLOOKUP('Données projet'!$B$11,Paramètres!$A$1:$I$89,5,0)</f>
        <v>25.666160000000012</v>
      </c>
      <c r="BF32" s="13">
        <f t="shared" si="37"/>
        <v>8.1070593743575383</v>
      </c>
      <c r="BG32" s="20">
        <f t="shared" si="7"/>
        <v>58.821690410339407</v>
      </c>
      <c r="BH32" s="59">
        <f t="shared" si="8"/>
        <v>350.93280152145053</v>
      </c>
      <c r="BI32" s="59">
        <f ca="1">AVERAGE(OFFSET($BH$3,0,0,'Données projet'!$E$11+1,1))-AVERAGE(OFFSET($H$3,0,0,'Données projet'!$E$11+1,1))</f>
        <v>465.70042953569703</v>
      </c>
      <c r="BJ32" s="59">
        <f t="shared" si="38"/>
        <v>97.459164776269915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0.82222222222222219</v>
      </c>
      <c r="BY32" s="12">
        <f>IF('Données projet'!$A$114&gt;35,BY31+BX32-CG31,IF(A32&lt;'Données projet'!$A$114,$BV$205^A32,IF(A32='Données projet'!$A$114,'Données projet'!$B$114,BY31+BX32-CG31)))</f>
        <v>23.844444444444456</v>
      </c>
      <c r="BZ32" s="13">
        <f>BY32*VLOOKUP('Données projet'!$B$12,Paramètres!$A$1:$I$89,3,0)*VLOOKUP('Données projet'!$B$12,Paramètres!$A$1:$I$89,5,0)</f>
        <v>15.99485333333334</v>
      </c>
      <c r="CA32" s="13">
        <f t="shared" si="39"/>
        <v>5.3381285064207527</v>
      </c>
      <c r="CB32" s="20">
        <f t="shared" si="10"/>
        <v>37.154943370905045</v>
      </c>
      <c r="CC32" s="59">
        <f t="shared" si="11"/>
        <v>329.26605448201622</v>
      </c>
      <c r="CD32" s="59">
        <f ca="1">AVERAGE(OFFSET($CC$3,0,0,'Données projet'!$E$12+1,1))-AVERAGE(OFFSET($H$3,0,0,'Données projet'!$E$12+1,1))</f>
        <v>305.81696680347807</v>
      </c>
      <c r="CE32" s="59">
        <f t="shared" si="40"/>
        <v>75.064936438329426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0.82222222222222219</v>
      </c>
      <c r="CT32" s="12">
        <f>IF('Données projet'!$A$140&gt;35,CT31+CS32-DB31,IF(A32&lt;'Données projet'!$A$140,$CQ$205^A32,IF(A32='Données projet'!$A$140,'Données projet'!$B$140,CT31+CS32-DB31)))</f>
        <v>23.844444444444456</v>
      </c>
      <c r="CU32" s="17">
        <f>CT32*VLOOKUP('Données projet'!$B$13,Paramètres!$A$1:$I$89,3,0)*VLOOKUP('Données projet'!$B$13,Paramètres!$A$1:$I$89,5,0)</f>
        <v>23.062346666666677</v>
      </c>
      <c r="CV32" s="13">
        <f t="shared" si="41"/>
        <v>7.3758757798128061</v>
      </c>
      <c r="CW32" s="20">
        <f t="shared" si="13"/>
        <v>53.013237427618435</v>
      </c>
      <c r="CX32" s="59">
        <f t="shared" si="14"/>
        <v>345.12434853872958</v>
      </c>
      <c r="CY32" s="59">
        <f ca="1">AVERAGE(OFFSET($CX$3,0,0,'Données projet'!$E$13+1,1))-AVERAGE(OFFSET($H$3,0,0,'Données projet'!$E$13+1,1))</f>
        <v>422.80313962874982</v>
      </c>
      <c r="CZ32" s="59">
        <f t="shared" si="42"/>
        <v>91.455608678290844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0.82222222222222219</v>
      </c>
      <c r="DO32" s="12">
        <f>IF('Données projet'!$A$166&gt;35,DO31+DN32-DW31,IF(A32&lt;'Données projet'!$A$166,$DL$205^A32,IF(A32='Données projet'!$A$166,'Données projet'!$B$166,DO31+DN32-DW31)))</f>
        <v>23.844444444444456</v>
      </c>
      <c r="DP32" s="17">
        <f>DO32*VLOOKUP('Données projet'!$B$14,Paramètres!$A$1:$I$89,3,0)*VLOOKUP('Données projet'!$B$14,Paramètres!$A$1:$I$89,5,0)</f>
        <v>18.598666666666677</v>
      </c>
      <c r="DQ32" s="13">
        <f t="shared" si="43"/>
        <v>6.0991061640027819</v>
      </c>
      <c r="DR32" s="20">
        <f t="shared" si="16"/>
        <v>43.015287680082643</v>
      </c>
      <c r="DS32" s="59">
        <f t="shared" si="17"/>
        <v>335.12639879119376</v>
      </c>
      <c r="DT32" s="59">
        <f ca="1">AVERAGE(OFFSET($DS$3,0,0,'Données projet'!$E$14+1,1))-AVERAGE(OFFSET($H$3,0,0,'Données projet'!$E$14+1,1))</f>
        <v>349.02319955271696</v>
      </c>
      <c r="DU32" s="59">
        <f t="shared" si="44"/>
        <v>81.121961804737509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7.05</v>
      </c>
      <c r="EJ32" s="12">
        <f>IF('Données projet'!$A$192&gt;35,EJ31+EI32-ER31,IF(A32&lt;'Données projet'!$A$192,$EG$205^A32,IF(A32='Données projet'!$A$192,'Données projet'!$B$192,EJ31+EI32-ER31)))</f>
        <v>118.2</v>
      </c>
      <c r="EK32" s="17">
        <f>EJ32*VLOOKUP('Données projet'!$B$15,Paramètres!$A$1:$I$89,3,0)*VLOOKUP('Données projet'!$B$15,Paramètres!$A$1:$I$89,5,0)</f>
        <v>86.664239999999992</v>
      </c>
      <c r="EL32" s="13">
        <f t="shared" si="45"/>
        <v>23.758960172468854</v>
      </c>
      <c r="EM32" s="20">
        <f t="shared" si="19"/>
        <v>192.32040696704988</v>
      </c>
      <c r="EN32" s="59">
        <f t="shared" si="20"/>
        <v>484.43151807816105</v>
      </c>
      <c r="EO32" s="59">
        <f ca="1">AVERAGE(OFFSET($EN$3,0,0,'Données projet'!$E$15+1,1))-AVERAGE(OFFSET($H$3,0,0,'Données projet'!$E$15+1,1))</f>
        <v>197.34725966440715</v>
      </c>
      <c r="EP32" s="59">
        <f t="shared" si="46"/>
        <v>240.16326570529532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5.2805412826190379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5.2805412826190379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3.1777777777777776</v>
      </c>
      <c r="N33" s="13">
        <f>IF('Données projet'!$A$36&gt;35,N32+M33-V32,IF(A33&lt;'Données projet'!$A$36,$K$205^A33,IF(A33='Données projet'!$A$36,'Données projet'!$B$36,N32+M33-V32)))</f>
        <v>95.333333333333329</v>
      </c>
      <c r="O33" s="13">
        <f>N33*VLOOKUP('Données projet'!$B$9,Paramètres!$A$1:$I$89,3,0)*VLOOKUP('Données projet'!$B$9,Paramètres!$A$1:$I$89,5,0)</f>
        <v>86.257599999999996</v>
      </c>
      <c r="P33" s="13">
        <f t="shared" si="33"/>
        <v>23.660429354093463</v>
      </c>
      <c r="Q33" s="20">
        <f t="shared" si="2"/>
        <v>191.44056779171277</v>
      </c>
      <c r="R33" s="59">
        <f t="shared" si="0"/>
        <v>484.77390112504611</v>
      </c>
      <c r="S33" s="59">
        <f ca="1">AVERAGE(OFFSET($R$3,0,0,'Données projet'!$E$9+1,1))-AVERAGE(OFFSET($H$3,0,0,'Données projet'!$E$9+1,1))</f>
        <v>503.03615331676451</v>
      </c>
      <c r="T33" s="59">
        <f t="shared" si="34"/>
        <v>228.10723445837942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3.1777777777777776</v>
      </c>
      <c r="AI33" s="13">
        <f>IF('Données projet'!$A$62&gt;35,AI32+AH33-AQ32,IF(A33&lt;'Données projet'!$A$62,$AF$205^A33,IF(A33='Données projet'!$A$62,'Données projet'!$B$62,AI32+AH33-AQ32)))</f>
        <v>95.333333333333329</v>
      </c>
      <c r="AJ33" s="13">
        <f>AI33*VLOOKUP('Données projet'!$B$10,Paramètres!$A$1:$I$89,3,0)*VLOOKUP('Données projet'!$B$10,Paramètres!$A$1:$I$89,5,0)</f>
        <v>96.668000000000006</v>
      </c>
      <c r="AK33" s="13">
        <f t="shared" si="35"/>
        <v>26.166635702630764</v>
      </c>
      <c r="AL33" s="20">
        <f t="shared" si="4"/>
        <v>213.93699051541526</v>
      </c>
      <c r="AM33" s="59">
        <f t="shared" si="5"/>
        <v>507.2703238487486</v>
      </c>
      <c r="AN33" s="59">
        <f ca="1">AVERAGE(OFFSET($AM$3,0,0,'Données projet'!$E$10+1,1))-AVERAGE(OFFSET($H$3,0,0,'Données projet'!$E$10+1,1))</f>
        <v>558.37211180917416</v>
      </c>
      <c r="AO33" s="59">
        <f t="shared" si="36"/>
        <v>250.60365718208192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0.82222222222222219</v>
      </c>
      <c r="BD33" s="12">
        <f>IF('Données projet'!$A$88&gt;35,BD32+BC33-BL32,IF(A33&lt;'Données projet'!$A$88,$BA$205^A33,IF(A33='Données projet'!$A$88,'Données projet'!$B$88,BD32+BC33-BL32)))</f>
        <v>24.666666666666679</v>
      </c>
      <c r="BE33" s="13">
        <f>BD33*VLOOKUP('Données projet'!$B$11,Paramètres!$A$1:$I$89,3,0)*VLOOKUP('Données projet'!$B$11,Paramètres!$A$1:$I$89,5,0)</f>
        <v>26.551200000000012</v>
      </c>
      <c r="BF33" s="13">
        <f t="shared" si="37"/>
        <v>8.3535836035999704</v>
      </c>
      <c r="BG33" s="20">
        <f t="shared" si="7"/>
        <v>60.792498109603294</v>
      </c>
      <c r="BH33" s="59">
        <f t="shared" si="8"/>
        <v>354.1258314429366</v>
      </c>
      <c r="BI33" s="59">
        <f ca="1">AVERAGE(OFFSET($BH$3,0,0,'Données projet'!$E$11+1,1))-AVERAGE(OFFSET($H$3,0,0,'Données projet'!$E$11+1,1))</f>
        <v>465.70042953569703</v>
      </c>
      <c r="BJ33" s="59">
        <f t="shared" si="38"/>
        <v>97.459164776269915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0.82222222222222219</v>
      </c>
      <c r="BY33" s="12">
        <f>IF('Données projet'!$A$114&gt;35,BY32+BX33-CG32,IF(A33&lt;'Données projet'!$A$114,$BV$205^A33,IF(A33='Données projet'!$A$114,'Données projet'!$B$114,BY32+BX33-CG32)))</f>
        <v>24.666666666666679</v>
      </c>
      <c r="BZ33" s="13">
        <f>BY33*VLOOKUP('Données projet'!$B$12,Paramètres!$A$1:$I$89,3,0)*VLOOKUP('Données projet'!$B$12,Paramètres!$A$1:$I$89,5,0)</f>
        <v>16.546400000000006</v>
      </c>
      <c r="CA33" s="13">
        <f t="shared" si="39"/>
        <v>5.500453457414058</v>
      </c>
      <c r="CB33" s="20">
        <f t="shared" si="10"/>
        <v>38.398269771662818</v>
      </c>
      <c r="CC33" s="59">
        <f t="shared" si="11"/>
        <v>331.73160310499611</v>
      </c>
      <c r="CD33" s="59">
        <f ca="1">AVERAGE(OFFSET($CC$3,0,0,'Données projet'!$E$12+1,1))-AVERAGE(OFFSET($H$3,0,0,'Données projet'!$E$12+1,1))</f>
        <v>305.81696680347807</v>
      </c>
      <c r="CE33" s="59">
        <f t="shared" si="40"/>
        <v>75.064936438329426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0.82222222222222219</v>
      </c>
      <c r="CT33" s="12">
        <f>IF('Données projet'!$A$140&gt;35,CT32+CS33-DB32,IF(A33&lt;'Données projet'!$A$140,$CQ$205^A33,IF(A33='Données projet'!$A$140,'Données projet'!$B$140,CT32+CS33-DB32)))</f>
        <v>24.666666666666679</v>
      </c>
      <c r="CU33" s="17">
        <f>CT33*VLOOKUP('Données projet'!$B$13,Paramètres!$A$1:$I$89,3,0)*VLOOKUP('Données projet'!$B$13,Paramètres!$A$1:$I$89,5,0)</f>
        <v>23.857600000000012</v>
      </c>
      <c r="CV33" s="13">
        <f t="shared" si="41"/>
        <v>7.6001657483009613</v>
      </c>
      <c r="CW33" s="20">
        <f t="shared" si="13"/>
        <v>54.788942011624187</v>
      </c>
      <c r="CX33" s="59">
        <f t="shared" si="14"/>
        <v>348.12227534495753</v>
      </c>
      <c r="CY33" s="59">
        <f ca="1">AVERAGE(OFFSET($CX$3,0,0,'Données projet'!$E$13+1,1))-AVERAGE(OFFSET($H$3,0,0,'Données projet'!$E$13+1,1))</f>
        <v>422.80313962874982</v>
      </c>
      <c r="CZ33" s="59">
        <f t="shared" si="42"/>
        <v>91.455608678290844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0.82222222222222219</v>
      </c>
      <c r="DO33" s="12">
        <f>IF('Données projet'!$A$166&gt;35,DO32+DN33-DW32,IF(A33&lt;'Données projet'!$A$166,$DL$205^A33,IF(A33='Données projet'!$A$166,'Données projet'!$B$166,DO32+DN33-DW32)))</f>
        <v>24.666666666666679</v>
      </c>
      <c r="DP33" s="17">
        <f>DO33*VLOOKUP('Données projet'!$B$14,Paramètres!$A$1:$I$89,3,0)*VLOOKUP('Données projet'!$B$14,Paramètres!$A$1:$I$89,5,0)</f>
        <v>19.240000000000009</v>
      </c>
      <c r="DQ33" s="13">
        <f t="shared" si="43"/>
        <v>6.2845713711411841</v>
      </c>
      <c r="DR33" s="20">
        <f t="shared" si="16"/>
        <v>44.455295138070909</v>
      </c>
      <c r="DS33" s="59">
        <f t="shared" si="17"/>
        <v>337.78862847140419</v>
      </c>
      <c r="DT33" s="59">
        <f ca="1">AVERAGE(OFFSET($DS$3,0,0,'Données projet'!$E$14+1,1))-AVERAGE(OFFSET($H$3,0,0,'Données projet'!$E$14+1,1))</f>
        <v>349.02319955271696</v>
      </c>
      <c r="DU33" s="59">
        <f t="shared" si="44"/>
        <v>81.121961804737509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7.05</v>
      </c>
      <c r="EJ33" s="12">
        <f>IF('Données projet'!$A$192&gt;35,EJ32+EI33-ER32,IF(A33&lt;'Données projet'!$A$192,$EG$205^A33,IF(A33='Données projet'!$A$192,'Données projet'!$B$192,EJ32+EI33-ER32)))</f>
        <v>125.25</v>
      </c>
      <c r="EK33" s="17">
        <f>EJ33*VLOOKUP('Données projet'!$B$15,Paramètres!$A$1:$I$89,3,0)*VLOOKUP('Données projet'!$B$15,Paramètres!$A$1:$I$89,5,0)</f>
        <v>91.833300000000008</v>
      </c>
      <c r="EL33" s="13">
        <f t="shared" si="45"/>
        <v>25.006852558064324</v>
      </c>
      <c r="EM33" s="20">
        <f t="shared" si="19"/>
        <v>203.49659903862869</v>
      </c>
      <c r="EN33" s="59">
        <f t="shared" si="20"/>
        <v>496.829932371962</v>
      </c>
      <c r="EO33" s="59">
        <f ca="1">AVERAGE(OFFSET($EN$3,0,0,'Données projet'!$E$15+1,1))-AVERAGE(OFFSET($H$3,0,0,'Données projet'!$E$15+1,1))</f>
        <v>197.34725966440715</v>
      </c>
      <c r="EP33" s="59">
        <f t="shared" si="46"/>
        <v>240.16326570529532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5.1769930888790325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5.1769930888790325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3.1777777777777776</v>
      </c>
      <c r="N34" s="13">
        <f>IF('Données projet'!$A$36&gt;35,N33+M34-V33,IF(A34&lt;'Données projet'!$A$36,$K$205^A34,IF(A34='Données projet'!$A$36,'Données projet'!$B$36,N33+M34-V33)))</f>
        <v>98.511111111111106</v>
      </c>
      <c r="O34" s="13">
        <f>N34*VLOOKUP('Données projet'!$B$9,Paramètres!$A$1:$I$89,3,0)*VLOOKUP('Données projet'!$B$9,Paramètres!$A$1:$I$89,5,0)</f>
        <v>89.13285333333333</v>
      </c>
      <c r="P34" s="13">
        <f t="shared" si="33"/>
        <v>24.355972402711817</v>
      </c>
      <c r="Q34" s="20">
        <f t="shared" si="2"/>
        <v>197.65970482361195</v>
      </c>
      <c r="R34" s="59">
        <f t="shared" si="0"/>
        <v>490.99303815694526</v>
      </c>
      <c r="S34" s="59">
        <f ca="1">AVERAGE(OFFSET($R$3,0,0,'Données projet'!$E$9+1,1))-AVERAGE(OFFSET($H$3,0,0,'Données projet'!$E$9+1,1))</f>
        <v>503.03615331676451</v>
      </c>
      <c r="T34" s="59">
        <f t="shared" si="34"/>
        <v>228.10723445837942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3.1777777777777776</v>
      </c>
      <c r="AI34" s="13">
        <f>IF('Données projet'!$A$62&gt;35,AI33+AH34-AQ33,IF(A34&lt;'Données projet'!$A$62,$AF$205^A34,IF(A34='Données projet'!$A$62,'Données projet'!$B$62,AI33+AH34-AQ33)))</f>
        <v>98.511111111111106</v>
      </c>
      <c r="AJ34" s="13">
        <f>AI34*VLOOKUP('Données projet'!$B$10,Paramètres!$A$1:$I$89,3,0)*VLOOKUP('Données projet'!$B$10,Paramètres!$A$1:$I$89,5,0)</f>
        <v>99.890266666666662</v>
      </c>
      <c r="AK34" s="13">
        <f t="shared" si="35"/>
        <v>26.935853424605224</v>
      </c>
      <c r="AL34" s="20">
        <f t="shared" si="4"/>
        <v>220.88882582563187</v>
      </c>
      <c r="AM34" s="59">
        <f t="shared" si="5"/>
        <v>514.22215915896516</v>
      </c>
      <c r="AN34" s="59">
        <f ca="1">AVERAGE(OFFSET($AM$3,0,0,'Données projet'!$E$10+1,1))-AVERAGE(OFFSET($H$3,0,0,'Données projet'!$E$10+1,1))</f>
        <v>558.37211180917416</v>
      </c>
      <c r="AO34" s="59">
        <f t="shared" si="36"/>
        <v>250.60365718208192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0.82222222222222219</v>
      </c>
      <c r="BD34" s="12">
        <f>IF('Données projet'!$A$88&gt;35,BD33+BC34-BL33,IF(A34&lt;'Données projet'!$A$88,$BA$205^A34,IF(A34='Données projet'!$A$88,'Données projet'!$B$88,BD33+BC34-BL33)))</f>
        <v>25.488888888888901</v>
      </c>
      <c r="BE34" s="13">
        <f>BD34*VLOOKUP('Données projet'!$B$11,Paramètres!$A$1:$I$89,3,0)*VLOOKUP('Données projet'!$B$11,Paramètres!$A$1:$I$89,5,0)</f>
        <v>27.436240000000012</v>
      </c>
      <c r="BF34" s="13">
        <f t="shared" si="37"/>
        <v>8.5991529852701767</v>
      </c>
      <c r="BG34" s="20">
        <f t="shared" si="7"/>
        <v>62.761642782678912</v>
      </c>
      <c r="BH34" s="59">
        <f t="shared" si="8"/>
        <v>356.09497611601222</v>
      </c>
      <c r="BI34" s="59">
        <f ca="1">AVERAGE(OFFSET($BH$3,0,0,'Données projet'!$E$11+1,1))-AVERAGE(OFFSET($H$3,0,0,'Données projet'!$E$11+1,1))</f>
        <v>465.70042953569703</v>
      </c>
      <c r="BJ34" s="59">
        <f t="shared" si="38"/>
        <v>97.459164776269915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0.82222222222222219</v>
      </c>
      <c r="BY34" s="12">
        <f>IF('Données projet'!$A$114&gt;35,BY33+BX34-CG33,IF(A34&lt;'Données projet'!$A$114,$BV$205^A34,IF(A34='Données projet'!$A$114,'Données projet'!$B$114,BY33+BX34-CG33)))</f>
        <v>25.488888888888901</v>
      </c>
      <c r="BZ34" s="13">
        <f>BY34*VLOOKUP('Données projet'!$B$12,Paramètres!$A$1:$I$89,3,0)*VLOOKUP('Données projet'!$B$12,Paramètres!$A$1:$I$89,5,0)</f>
        <v>17.097946666666676</v>
      </c>
      <c r="CA34" s="13">
        <f t="shared" si="39"/>
        <v>5.6621496848703607</v>
      </c>
      <c r="CB34" s="20">
        <f t="shared" si="10"/>
        <v>39.640501145593667</v>
      </c>
      <c r="CC34" s="59">
        <f t="shared" si="11"/>
        <v>332.97383447892696</v>
      </c>
      <c r="CD34" s="59">
        <f ca="1">AVERAGE(OFFSET($CC$3,0,0,'Données projet'!$E$12+1,1))-AVERAGE(OFFSET($H$3,0,0,'Données projet'!$E$12+1,1))</f>
        <v>305.81696680347807</v>
      </c>
      <c r="CE34" s="59">
        <f t="shared" si="40"/>
        <v>75.064936438329426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0.82222222222222219</v>
      </c>
      <c r="CT34" s="12">
        <f>IF('Données projet'!$A$140&gt;35,CT33+CS34-DB33,IF(A34&lt;'Données projet'!$A$140,$CQ$205^A34,IF(A34='Données projet'!$A$140,'Données projet'!$B$140,CT33+CS34-DB33)))</f>
        <v>25.488888888888901</v>
      </c>
      <c r="CU34" s="17">
        <f>CT34*VLOOKUP('Données projet'!$B$13,Paramètres!$A$1:$I$89,3,0)*VLOOKUP('Données projet'!$B$13,Paramètres!$A$1:$I$89,5,0)</f>
        <v>24.652853333333343</v>
      </c>
      <c r="CV34" s="13">
        <f t="shared" si="41"/>
        <v>7.8235869878510194</v>
      </c>
      <c r="CW34" s="20">
        <f t="shared" si="13"/>
        <v>56.5631335593961</v>
      </c>
      <c r="CX34" s="59">
        <f t="shared" si="14"/>
        <v>349.89646689272939</v>
      </c>
      <c r="CY34" s="59">
        <f ca="1">AVERAGE(OFFSET($CX$3,0,0,'Données projet'!$E$13+1,1))-AVERAGE(OFFSET($H$3,0,0,'Données projet'!$E$13+1,1))</f>
        <v>422.80313962874982</v>
      </c>
      <c r="CZ34" s="59">
        <f t="shared" si="42"/>
        <v>91.455608678290844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0.82222222222222219</v>
      </c>
      <c r="DO34" s="12">
        <f>IF('Données projet'!$A$166&gt;35,DO33+DN34-DW33,IF(A34&lt;'Données projet'!$A$166,$DL$205^A34,IF(A34='Données projet'!$A$166,'Données projet'!$B$166,DO33+DN34-DW33)))</f>
        <v>25.488888888888901</v>
      </c>
      <c r="DP34" s="17">
        <f>DO34*VLOOKUP('Données projet'!$B$14,Paramètres!$A$1:$I$89,3,0)*VLOOKUP('Données projet'!$B$14,Paramètres!$A$1:$I$89,5,0)</f>
        <v>19.881333333333345</v>
      </c>
      <c r="DQ34" s="13">
        <f t="shared" si="43"/>
        <v>6.4693182269706195</v>
      </c>
      <c r="DR34" s="20">
        <f t="shared" si="16"/>
        <v>45.894051467529408</v>
      </c>
      <c r="DS34" s="59">
        <f t="shared" si="17"/>
        <v>339.22738480086275</v>
      </c>
      <c r="DT34" s="59">
        <f ca="1">AVERAGE(OFFSET($DS$3,0,0,'Données projet'!$E$14+1,1))-AVERAGE(OFFSET($H$3,0,0,'Données projet'!$E$14+1,1))</f>
        <v>349.02319955271696</v>
      </c>
      <c r="DU34" s="59">
        <f t="shared" si="44"/>
        <v>81.121961804737509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7.05</v>
      </c>
      <c r="EJ34" s="12">
        <f>IF('Données projet'!$A$192&gt;35,EJ33+EI34-ER33,IF(A34&lt;'Données projet'!$A$192,$EG$205^A34,IF(A34='Données projet'!$A$192,'Données projet'!$B$192,EJ33+EI34-ER33)))</f>
        <v>132.30000000000001</v>
      </c>
      <c r="EK34" s="17">
        <f>EJ34*VLOOKUP('Données projet'!$B$15,Paramètres!$A$1:$I$89,3,0)*VLOOKUP('Données projet'!$B$15,Paramètres!$A$1:$I$89,5,0)</f>
        <v>97.00236000000001</v>
      </c>
      <c r="EL34" s="13">
        <f t="shared" si="45"/>
        <v>26.246591112950082</v>
      </c>
      <c r="EM34" s="20">
        <f t="shared" si="19"/>
        <v>214.65858985505474</v>
      </c>
      <c r="EN34" s="59">
        <f t="shared" si="20"/>
        <v>507.99192318838806</v>
      </c>
      <c r="EO34" s="59">
        <f ca="1">AVERAGE(OFFSET($EN$3,0,0,'Données projet'!$E$15+1,1))-AVERAGE(OFFSET($H$3,0,0,'Données projet'!$E$15+1,1))</f>
        <v>197.34725966440715</v>
      </c>
      <c r="EP34" s="59">
        <f t="shared" si="46"/>
        <v>240.16326570529532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5.0754754120601069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5.0754754120601069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3.1777777777777776</v>
      </c>
      <c r="N35" s="13">
        <f>IF('Données projet'!$A$36&gt;35,N34+M35-V34,IF(A35&lt;'Données projet'!$A$36,$K$205^A35,IF(A35='Données projet'!$A$36,'Données projet'!$B$36,N34+M35-V34)))</f>
        <v>101.68888888888888</v>
      </c>
      <c r="O35" s="13">
        <f>N35*VLOOKUP('Données projet'!$B$9,Paramètres!$A$1:$I$89,3,0)*VLOOKUP('Données projet'!$B$9,Paramètres!$A$1:$I$89,5,0)</f>
        <v>92.008106666666663</v>
      </c>
      <c r="P35" s="13">
        <f t="shared" si="33"/>
        <v>25.048908218689039</v>
      </c>
      <c r="Q35" s="20">
        <f t="shared" ref="Q35:Q66" si="53">(O35+P35)*0.475*44/12</f>
        <v>203.87430092532784</v>
      </c>
      <c r="R35" s="59">
        <f t="shared" si="0"/>
        <v>497.20763425866119</v>
      </c>
      <c r="S35" s="59">
        <f ca="1">AVERAGE(OFFSET($R$3,0,0,'Données projet'!$E$9+1,1))-AVERAGE(OFFSET($H$3,0,0,'Données projet'!$E$9+1,1))</f>
        <v>503.03615331676451</v>
      </c>
      <c r="T35" s="59">
        <f t="shared" si="34"/>
        <v>228.10723445837942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3.1777777777777776</v>
      </c>
      <c r="AI35" s="13">
        <f>IF('Données projet'!$A$62&gt;35,AI34+AH35-AQ34,IF(A35&lt;'Données projet'!$A$62,$AF$205^A35,IF(A35='Données projet'!$A$62,'Données projet'!$B$62,AI34+AH35-AQ34)))</f>
        <v>101.68888888888888</v>
      </c>
      <c r="AJ35" s="13">
        <f>AI35*VLOOKUP('Données projet'!$B$10,Paramètres!$A$1:$I$89,3,0)*VLOOKUP('Données projet'!$B$10,Paramètres!$A$1:$I$89,5,0)</f>
        <v>103.11253333333333</v>
      </c>
      <c r="AK35" s="13">
        <f t="shared" si="35"/>
        <v>27.702187745535209</v>
      </c>
      <c r="AL35" s="20">
        <f t="shared" si="4"/>
        <v>227.83563921236268</v>
      </c>
      <c r="AM35" s="59">
        <f t="shared" si="5"/>
        <v>521.16897254569596</v>
      </c>
      <c r="AN35" s="59">
        <f ca="1">AVERAGE(OFFSET($AM$3,0,0,'Données projet'!$E$10+1,1))-AVERAGE(OFFSET($H$3,0,0,'Données projet'!$E$10+1,1))</f>
        <v>558.37211180917416</v>
      </c>
      <c r="AO35" s="59">
        <f t="shared" si="36"/>
        <v>250.60365718208192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0.82222222222222219</v>
      </c>
      <c r="BD35" s="12">
        <f>IF('Données projet'!$A$88&gt;35,BD34+BC35-BL34,IF(A35&lt;'Données projet'!$A$88,$BA$205^A35,IF(A35='Données projet'!$A$88,'Données projet'!$B$88,BD34+BC35-BL34)))</f>
        <v>26.311111111111124</v>
      </c>
      <c r="BE35" s="13">
        <f>BD35*VLOOKUP('Données projet'!$B$11,Paramètres!$A$1:$I$89,3,0)*VLOOKUP('Données projet'!$B$11,Paramètres!$A$1:$I$89,5,0)</f>
        <v>28.321280000000012</v>
      </c>
      <c r="BF35" s="13">
        <f t="shared" si="37"/>
        <v>8.8438018538120708</v>
      </c>
      <c r="BG35" s="20">
        <f t="shared" si="7"/>
        <v>64.729184228722701</v>
      </c>
      <c r="BH35" s="59">
        <f t="shared" si="8"/>
        <v>358.06251756205603</v>
      </c>
      <c r="BI35" s="59">
        <f ca="1">AVERAGE(OFFSET($BH$3,0,0,'Données projet'!$E$11+1,1))-AVERAGE(OFFSET($H$3,0,0,'Données projet'!$E$11+1,1))</f>
        <v>465.70042953569703</v>
      </c>
      <c r="BJ35" s="59">
        <f t="shared" si="38"/>
        <v>97.459164776269915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0.82222222222222219</v>
      </c>
      <c r="BY35" s="12">
        <f>IF('Données projet'!$A$114&gt;35,BY34+BX35-CG34,IF(A35&lt;'Données projet'!$A$114,$BV$205^A35,IF(A35='Données projet'!$A$114,'Données projet'!$B$114,BY34+BX35-CG34)))</f>
        <v>26.311111111111124</v>
      </c>
      <c r="BZ35" s="13">
        <f>BY35*VLOOKUP('Données projet'!$B$12,Paramètres!$A$1:$I$89,3,0)*VLOOKUP('Données projet'!$B$12,Paramètres!$A$1:$I$89,5,0)</f>
        <v>17.649493333333343</v>
      </c>
      <c r="CA35" s="13">
        <f t="shared" si="39"/>
        <v>5.8232397964535831</v>
      </c>
      <c r="CB35" s="20">
        <f t="shared" si="10"/>
        <v>40.881676867712223</v>
      </c>
      <c r="CC35" s="59">
        <f t="shared" si="11"/>
        <v>334.21501020104552</v>
      </c>
      <c r="CD35" s="59">
        <f ca="1">AVERAGE(OFFSET($CC$3,0,0,'Données projet'!$E$12+1,1))-AVERAGE(OFFSET($H$3,0,0,'Données projet'!$E$12+1,1))</f>
        <v>305.81696680347807</v>
      </c>
      <c r="CE35" s="59">
        <f t="shared" si="40"/>
        <v>75.064936438329426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0.82222222222222219</v>
      </c>
      <c r="CT35" s="12">
        <f>IF('Données projet'!$A$140&gt;35,CT34+CS35-DB34,IF(A35&lt;'Données projet'!$A$140,$CQ$205^A35,IF(A35='Données projet'!$A$140,'Données projet'!$B$140,CT34+CS35-DB34)))</f>
        <v>26.311111111111124</v>
      </c>
      <c r="CU35" s="17">
        <f>CT35*VLOOKUP('Données projet'!$B$13,Paramètres!$A$1:$I$89,3,0)*VLOOKUP('Données projet'!$B$13,Paramètres!$A$1:$I$89,5,0)</f>
        <v>25.448106666666678</v>
      </c>
      <c r="CV35" s="13">
        <f t="shared" si="41"/>
        <v>8.0461707362499002</v>
      </c>
      <c r="CW35" s="20">
        <f t="shared" si="13"/>
        <v>58.335866476746382</v>
      </c>
      <c r="CX35" s="59">
        <f t="shared" si="14"/>
        <v>351.6691998100797</v>
      </c>
      <c r="CY35" s="59">
        <f ca="1">AVERAGE(OFFSET($CX$3,0,0,'Données projet'!$E$13+1,1))-AVERAGE(OFFSET($H$3,0,0,'Données projet'!$E$13+1,1))</f>
        <v>422.80313962874982</v>
      </c>
      <c r="CZ35" s="59">
        <f t="shared" si="42"/>
        <v>91.455608678290844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0.82222222222222219</v>
      </c>
      <c r="DO35" s="12">
        <f>IF('Données projet'!$A$166&gt;35,DO34+DN35-DW34,IF(A35&lt;'Données projet'!$A$166,$DL$205^A35,IF(A35='Données projet'!$A$166,'Données projet'!$B$166,DO34+DN35-DW34)))</f>
        <v>26.311111111111124</v>
      </c>
      <c r="DP35" s="17">
        <f>DO35*VLOOKUP('Données projet'!$B$14,Paramètres!$A$1:$I$89,3,0)*VLOOKUP('Données projet'!$B$14,Paramètres!$A$1:$I$89,5,0)</f>
        <v>20.522666666666677</v>
      </c>
      <c r="DQ35" s="13">
        <f t="shared" si="43"/>
        <v>6.653372561993721</v>
      </c>
      <c r="DR35" s="20">
        <f t="shared" si="16"/>
        <v>47.331601656583523</v>
      </c>
      <c r="DS35" s="59">
        <f t="shared" si="17"/>
        <v>340.66493498991684</v>
      </c>
      <c r="DT35" s="59">
        <f ca="1">AVERAGE(OFFSET($DS$3,0,0,'Données projet'!$E$14+1,1))-AVERAGE(OFFSET($H$3,0,0,'Données projet'!$E$14+1,1))</f>
        <v>349.02319955271696</v>
      </c>
      <c r="DU35" s="59">
        <f t="shared" si="44"/>
        <v>81.121961804737509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7.05</v>
      </c>
      <c r="EJ35" s="12">
        <f>IF('Données projet'!$A$192&gt;35,EJ34+EI35-ER34,IF(A35&lt;'Données projet'!$A$192,$EG$205^A35,IF(A35='Données projet'!$A$192,'Données projet'!$B$192,EJ34+EI35-ER34)))</f>
        <v>139.35000000000002</v>
      </c>
      <c r="EK35" s="17">
        <f>EJ35*VLOOKUP('Données projet'!$B$15,Paramètres!$A$1:$I$89,3,0)*VLOOKUP('Données projet'!$B$15,Paramètres!$A$1:$I$89,5,0)</f>
        <v>102.17142000000001</v>
      </c>
      <c r="EL35" s="13">
        <f t="shared" si="45"/>
        <v>27.478659882957807</v>
      </c>
      <c r="EM35" s="20">
        <f t="shared" si="19"/>
        <v>225.8072224628182</v>
      </c>
      <c r="EN35" s="59">
        <f t="shared" si="20"/>
        <v>519.14055579615149</v>
      </c>
      <c r="EO35" s="59">
        <f ca="1">AVERAGE(OFFSET($EN$3,0,0,'Données projet'!$E$15+1,1))-AVERAGE(OFFSET($H$3,0,0,'Données projet'!$E$15+1,1))</f>
        <v>197.34725966440715</v>
      </c>
      <c r="EP35" s="59">
        <f t="shared" si="46"/>
        <v>240.16326570529532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4.9759484349639314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4.9759484349639314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3.1777777777777776</v>
      </c>
      <c r="N36" s="13">
        <f>IF('Données projet'!$A$36&gt;35,N35+M36-V35,IF(A36&lt;'Données projet'!$A$36,$K$205^A36,IF(A36='Données projet'!$A$36,'Données projet'!$B$36,N35+M36-V35)))</f>
        <v>104.86666666666666</v>
      </c>
      <c r="O36" s="13">
        <f>N36*VLOOKUP('Données projet'!$B$9,Paramètres!$A$1:$I$89,3,0)*VLOOKUP('Données projet'!$B$9,Paramètres!$A$1:$I$89,5,0)</f>
        <v>94.883359999999982</v>
      </c>
      <c r="P36" s="13">
        <f t="shared" si="33"/>
        <v>25.739327626616561</v>
      </c>
      <c r="Q36" s="20">
        <f t="shared" si="53"/>
        <v>210.08451428302382</v>
      </c>
      <c r="R36" s="59">
        <f t="shared" si="0"/>
        <v>503.41784761635711</v>
      </c>
      <c r="S36" s="59">
        <f ca="1">AVERAGE(OFFSET($R$3,0,0,'Données projet'!$E$9+1,1))-AVERAGE(OFFSET($H$3,0,0,'Données projet'!$E$9+1,1))</f>
        <v>503.03615331676451</v>
      </c>
      <c r="T36" s="59">
        <f t="shared" si="34"/>
        <v>228.10723445837942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3.1777777777777776</v>
      </c>
      <c r="AI36" s="13">
        <f>IF('Données projet'!$A$62&gt;35,AI35+AH36-AQ35,IF(A36&lt;'Données projet'!$A$62,$AF$205^A36,IF(A36='Données projet'!$A$62,'Données projet'!$B$62,AI35+AH36-AQ35)))</f>
        <v>104.86666666666666</v>
      </c>
      <c r="AJ36" s="13">
        <f>AI36*VLOOKUP('Données projet'!$B$10,Paramètres!$A$1:$I$89,3,0)*VLOOKUP('Données projet'!$B$10,Paramètres!$A$1:$I$89,5,0)</f>
        <v>106.33479999999999</v>
      </c>
      <c r="AK36" s="13">
        <f t="shared" si="35"/>
        <v>28.465739110512441</v>
      </c>
      <c r="AL36" s="20">
        <f t="shared" si="4"/>
        <v>234.77760561747581</v>
      </c>
      <c r="AM36" s="59">
        <f t="shared" si="5"/>
        <v>528.1109389508091</v>
      </c>
      <c r="AN36" s="59">
        <f ca="1">AVERAGE(OFFSET($AM$3,0,0,'Données projet'!$E$10+1,1))-AVERAGE(OFFSET($H$3,0,0,'Données projet'!$E$10+1,1))</f>
        <v>558.37211180917416</v>
      </c>
      <c r="AO36" s="59">
        <f t="shared" si="36"/>
        <v>250.60365718208192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0.82222222222222219</v>
      </c>
      <c r="BD36" s="12">
        <f>IF('Données projet'!$A$88&gt;35,BD35+BC36-BL35,IF(A36&lt;'Données projet'!$A$88,$BA$205^A36,IF(A36='Données projet'!$A$88,'Données projet'!$B$88,BD35+BC36-BL35)))</f>
        <v>27.133333333333347</v>
      </c>
      <c r="BE36" s="13">
        <f>BD36*VLOOKUP('Données projet'!$B$11,Paramètres!$A$1:$I$89,3,0)*VLOOKUP('Données projet'!$B$11,Paramètres!$A$1:$I$89,5,0)</f>
        <v>29.206320000000016</v>
      </c>
      <c r="BF36" s="13">
        <f t="shared" si="37"/>
        <v>9.0875622758803498</v>
      </c>
      <c r="BG36" s="20">
        <f t="shared" si="7"/>
        <v>66.695178297158293</v>
      </c>
      <c r="BH36" s="59">
        <f t="shared" si="8"/>
        <v>360.02851163049161</v>
      </c>
      <c r="BI36" s="59">
        <f ca="1">AVERAGE(OFFSET($BH$3,0,0,'Données projet'!$E$11+1,1))-AVERAGE(OFFSET($H$3,0,0,'Données projet'!$E$11+1,1))</f>
        <v>465.70042953569703</v>
      </c>
      <c r="BJ36" s="59">
        <f t="shared" si="38"/>
        <v>97.459164776269915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0.82222222222222219</v>
      </c>
      <c r="BY36" s="12">
        <f>IF('Données projet'!$A$114&gt;35,BY35+BX36-CG35,IF(A36&lt;'Données projet'!$A$114,$BV$205^A36,IF(A36='Données projet'!$A$114,'Données projet'!$B$114,BY35+BX36-CG35)))</f>
        <v>27.133333333333347</v>
      </c>
      <c r="BZ36" s="13">
        <f>BY36*VLOOKUP('Données projet'!$B$12,Paramètres!$A$1:$I$89,3,0)*VLOOKUP('Données projet'!$B$12,Paramètres!$A$1:$I$89,5,0)</f>
        <v>18.20104000000001</v>
      </c>
      <c r="CA36" s="13">
        <f t="shared" si="39"/>
        <v>5.9837449065919852</v>
      </c>
      <c r="CB36" s="20">
        <f t="shared" si="10"/>
        <v>42.121833712314384</v>
      </c>
      <c r="CC36" s="59">
        <f t="shared" si="11"/>
        <v>335.45516704564773</v>
      </c>
      <c r="CD36" s="59">
        <f ca="1">AVERAGE(OFFSET($CC$3,0,0,'Données projet'!$E$12+1,1))-AVERAGE(OFFSET($H$3,0,0,'Données projet'!$E$12+1,1))</f>
        <v>305.81696680347807</v>
      </c>
      <c r="CE36" s="59">
        <f t="shared" si="40"/>
        <v>75.064936438329426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0.82222222222222219</v>
      </c>
      <c r="CT36" s="12">
        <f>IF('Données projet'!$A$140&gt;35,CT35+CS36-DB35,IF(A36&lt;'Données projet'!$A$140,$CQ$205^A36,IF(A36='Données projet'!$A$140,'Données projet'!$B$140,CT35+CS36-DB35)))</f>
        <v>27.133333333333347</v>
      </c>
      <c r="CU36" s="17">
        <f>CT36*VLOOKUP('Données projet'!$B$13,Paramètres!$A$1:$I$89,3,0)*VLOOKUP('Données projet'!$B$13,Paramètres!$A$1:$I$89,5,0)</f>
        <v>26.243360000000013</v>
      </c>
      <c r="CV36" s="13">
        <f t="shared" si="41"/>
        <v>8.26794616802942</v>
      </c>
      <c r="CW36" s="20">
        <f t="shared" si="13"/>
        <v>60.107191575984608</v>
      </c>
      <c r="CX36" s="59">
        <f t="shared" si="14"/>
        <v>353.4405249093179</v>
      </c>
      <c r="CY36" s="59">
        <f ca="1">AVERAGE(OFFSET($CX$3,0,0,'Données projet'!$E$13+1,1))-AVERAGE(OFFSET($H$3,0,0,'Données projet'!$E$13+1,1))</f>
        <v>422.80313962874982</v>
      </c>
      <c r="CZ36" s="59">
        <f t="shared" si="42"/>
        <v>91.455608678290844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0.82222222222222219</v>
      </c>
      <c r="DO36" s="12">
        <f>IF('Données projet'!$A$166&gt;35,DO35+DN36-DW35,IF(A36&lt;'Données projet'!$A$166,$DL$205^A36,IF(A36='Données projet'!$A$166,'Données projet'!$B$166,DO35+DN36-DW35)))</f>
        <v>27.133333333333347</v>
      </c>
      <c r="DP36" s="17">
        <f>DO36*VLOOKUP('Données projet'!$B$14,Paramètres!$A$1:$I$89,3,0)*VLOOKUP('Données projet'!$B$14,Paramètres!$A$1:$I$89,5,0)</f>
        <v>21.164000000000012</v>
      </c>
      <c r="DQ36" s="13">
        <f t="shared" si="43"/>
        <v>6.8367585006090232</v>
      </c>
      <c r="DR36" s="20">
        <f t="shared" si="16"/>
        <v>48.767987721894066</v>
      </c>
      <c r="DS36" s="59">
        <f t="shared" si="17"/>
        <v>342.1013210552274</v>
      </c>
      <c r="DT36" s="59">
        <f ca="1">AVERAGE(OFFSET($DS$3,0,0,'Données projet'!$E$14+1,1))-AVERAGE(OFFSET($H$3,0,0,'Données projet'!$E$14+1,1))</f>
        <v>349.02319955271696</v>
      </c>
      <c r="DU36" s="59">
        <f t="shared" si="44"/>
        <v>81.121961804737509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7.05</v>
      </c>
      <c r="EJ36" s="12">
        <f>IF('Données projet'!$A$192&gt;35,EJ35+EI36-ER35,IF(A36&lt;'Données projet'!$A$192,$EG$205^A36,IF(A36='Données projet'!$A$192,'Données projet'!$B$192,EJ35+EI36-ER35)))</f>
        <v>146.40000000000003</v>
      </c>
      <c r="EK36" s="17">
        <f>EJ36*VLOOKUP('Données projet'!$B$15,Paramètres!$A$1:$I$89,3,0)*VLOOKUP('Données projet'!$B$15,Paramètres!$A$1:$I$89,5,0)</f>
        <v>107.34048000000001</v>
      </c>
      <c r="EL36" s="13">
        <f t="shared" si="45"/>
        <v>28.703491169609141</v>
      </c>
      <c r="EM36" s="20">
        <f t="shared" si="19"/>
        <v>236.94324978706928</v>
      </c>
      <c r="EN36" s="59">
        <f t="shared" si="20"/>
        <v>530.27658312040262</v>
      </c>
      <c r="EO36" s="59">
        <f ca="1">AVERAGE(OFFSET($EN$3,0,0,'Données projet'!$E$15+1,1))-AVERAGE(OFFSET($H$3,0,0,'Données projet'!$E$15+1,1))</f>
        <v>197.34725966440715</v>
      </c>
      <c r="EP36" s="59">
        <f t="shared" si="46"/>
        <v>240.16326570529532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4.8783731211831496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4.8783731211831496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3.1777777777777776</v>
      </c>
      <c r="N37" s="13">
        <f>IF('Données projet'!$A$36&gt;35,N36+M37-V36,IF(A37&lt;'Données projet'!$A$36,$K$205^A37,IF(A37='Données projet'!$A$36,'Données projet'!$B$36,N36+M37-V36)))</f>
        <v>108.04444444444444</v>
      </c>
      <c r="O37" s="13">
        <f>N37*VLOOKUP('Données projet'!$B$9,Paramètres!$A$1:$I$89,3,0)*VLOOKUP('Données projet'!$B$9,Paramètres!$A$1:$I$89,5,0)</f>
        <v>97.758613333333329</v>
      </c>
      <c r="P37" s="13">
        <f t="shared" si="33"/>
        <v>26.427315633764241</v>
      </c>
      <c r="Q37" s="20">
        <f t="shared" si="53"/>
        <v>216.29049295102826</v>
      </c>
      <c r="R37" s="59">
        <f t="shared" si="0"/>
        <v>509.6238262843616</v>
      </c>
      <c r="S37" s="59">
        <f ca="1">AVERAGE(OFFSET($R$3,0,0,'Données projet'!$E$9+1,1))-AVERAGE(OFFSET($H$3,0,0,'Données projet'!$E$9+1,1))</f>
        <v>503.03615331676451</v>
      </c>
      <c r="T37" s="59">
        <f t="shared" si="34"/>
        <v>228.10723445837942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3.1777777777777776</v>
      </c>
      <c r="AI37" s="13">
        <f>IF('Données projet'!$A$62&gt;35,AI36+AH37-AQ36,IF(A37&lt;'Données projet'!$A$62,$AF$205^A37,IF(A37='Données projet'!$A$62,'Données projet'!$B$62,AI36+AH37-AQ36)))</f>
        <v>108.04444444444444</v>
      </c>
      <c r="AJ37" s="13">
        <f>AI37*VLOOKUP('Données projet'!$B$10,Paramètres!$A$1:$I$89,3,0)*VLOOKUP('Données projet'!$B$10,Paramètres!$A$1:$I$89,5,0)</f>
        <v>109.55706666666667</v>
      </c>
      <c r="AK37" s="13">
        <f t="shared" si="35"/>
        <v>29.226601531113346</v>
      </c>
      <c r="AL37" s="20">
        <f t="shared" si="4"/>
        <v>241.71488877780016</v>
      </c>
      <c r="AM37" s="59">
        <f t="shared" si="5"/>
        <v>535.04822211113344</v>
      </c>
      <c r="AN37" s="59">
        <f ca="1">AVERAGE(OFFSET($AM$3,0,0,'Données projet'!$E$10+1,1))-AVERAGE(OFFSET($H$3,0,0,'Données projet'!$E$10+1,1))</f>
        <v>558.37211180917416</v>
      </c>
      <c r="AO37" s="59">
        <f t="shared" si="36"/>
        <v>250.60365718208192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0.82222222222222219</v>
      </c>
      <c r="BD37" s="12">
        <f>IF('Données projet'!$A$88&gt;35,BD36+BC37-BL36,IF(A37&lt;'Données projet'!$A$88,$BA$205^A37,IF(A37='Données projet'!$A$88,'Données projet'!$B$88,BD36+BC37-BL36)))</f>
        <v>27.95555555555557</v>
      </c>
      <c r="BE37" s="13">
        <f>BD37*VLOOKUP('Données projet'!$B$11,Paramètres!$A$1:$I$89,3,0)*VLOOKUP('Données projet'!$B$11,Paramètres!$A$1:$I$89,5,0)</f>
        <v>30.091360000000016</v>
      </c>
      <c r="BF37" s="13">
        <f t="shared" si="37"/>
        <v>9.3304642642581719</v>
      </c>
      <c r="BG37" s="20">
        <f t="shared" si="7"/>
        <v>68.659677260249694</v>
      </c>
      <c r="BH37" s="59">
        <f t="shared" si="8"/>
        <v>361.99301059358299</v>
      </c>
      <c r="BI37" s="59">
        <f ca="1">AVERAGE(OFFSET($BH$3,0,0,'Données projet'!$E$11+1,1))-AVERAGE(OFFSET($H$3,0,0,'Données projet'!$E$11+1,1))</f>
        <v>465.70042953569703</v>
      </c>
      <c r="BJ37" s="59">
        <f t="shared" si="38"/>
        <v>97.459164776269915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0.82222222222222219</v>
      </c>
      <c r="BY37" s="12">
        <f>IF('Données projet'!$A$114&gt;35,BY36+BX37-CG36,IF(A37&lt;'Données projet'!$A$114,$BV$205^A37,IF(A37='Données projet'!$A$114,'Données projet'!$B$114,BY36+BX37-CG36)))</f>
        <v>27.95555555555557</v>
      </c>
      <c r="BZ37" s="13">
        <f>BY37*VLOOKUP('Données projet'!$B$12,Paramètres!$A$1:$I$89,3,0)*VLOOKUP('Données projet'!$B$12,Paramètres!$A$1:$I$89,5,0)</f>
        <v>18.752586666666677</v>
      </c>
      <c r="CA37" s="13">
        <f t="shared" si="39"/>
        <v>6.1436847773331822</v>
      </c>
      <c r="CB37" s="20">
        <f t="shared" si="10"/>
        <v>43.361006098299754</v>
      </c>
      <c r="CC37" s="59">
        <f t="shared" si="11"/>
        <v>336.69433943163307</v>
      </c>
      <c r="CD37" s="59">
        <f ca="1">AVERAGE(OFFSET($CC$3,0,0,'Données projet'!$E$12+1,1))-AVERAGE(OFFSET($H$3,0,0,'Données projet'!$E$12+1,1))</f>
        <v>305.81696680347807</v>
      </c>
      <c r="CE37" s="59">
        <f t="shared" si="40"/>
        <v>75.064936438329426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0.82222222222222219</v>
      </c>
      <c r="CT37" s="12">
        <f>IF('Données projet'!$A$140&gt;35,CT36+CS37-DB36,IF(A37&lt;'Données projet'!$A$140,$CQ$205^A37,IF(A37='Données projet'!$A$140,'Données projet'!$B$140,CT36+CS37-DB36)))</f>
        <v>27.95555555555557</v>
      </c>
      <c r="CU37" s="17">
        <f>CT37*VLOOKUP('Données projet'!$B$13,Paramètres!$A$1:$I$89,3,0)*VLOOKUP('Données projet'!$B$13,Paramètres!$A$1:$I$89,5,0)</f>
        <v>27.038613333333345</v>
      </c>
      <c r="CV37" s="13">
        <f t="shared" si="41"/>
        <v>8.48894058909055</v>
      </c>
      <c r="CW37" s="20">
        <f t="shared" si="13"/>
        <v>61.877156414888276</v>
      </c>
      <c r="CX37" s="59">
        <f t="shared" si="14"/>
        <v>355.21048974822156</v>
      </c>
      <c r="CY37" s="59">
        <f ca="1">AVERAGE(OFFSET($CX$3,0,0,'Données projet'!$E$13+1,1))-AVERAGE(OFFSET($H$3,0,0,'Données projet'!$E$13+1,1))</f>
        <v>422.80313962874982</v>
      </c>
      <c r="CZ37" s="59">
        <f t="shared" si="42"/>
        <v>91.455608678290844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0.82222222222222219</v>
      </c>
      <c r="DO37" s="12">
        <f>IF('Données projet'!$A$166&gt;35,DO36+DN37-DW36,IF(A37&lt;'Données projet'!$A$166,$DL$205^A37,IF(A37='Données projet'!$A$166,'Données projet'!$B$166,DO36+DN37-DW36)))</f>
        <v>27.95555555555557</v>
      </c>
      <c r="DP37" s="17">
        <f>DO37*VLOOKUP('Données projet'!$B$14,Paramètres!$A$1:$I$89,3,0)*VLOOKUP('Données projet'!$B$14,Paramètres!$A$1:$I$89,5,0)</f>
        <v>21.805333333333344</v>
      </c>
      <c r="DQ37" s="13">
        <f t="shared" si="43"/>
        <v>7.019498622045611</v>
      </c>
      <c r="DR37" s="20">
        <f t="shared" si="16"/>
        <v>50.203248988951678</v>
      </c>
      <c r="DS37" s="59">
        <f t="shared" si="17"/>
        <v>343.53658232228497</v>
      </c>
      <c r="DT37" s="59">
        <f ca="1">AVERAGE(OFFSET($DS$3,0,0,'Données projet'!$E$14+1,1))-AVERAGE(OFFSET($H$3,0,0,'Données projet'!$E$14+1,1))</f>
        <v>349.02319955271696</v>
      </c>
      <c r="DU37" s="59">
        <f t="shared" si="44"/>
        <v>81.121961804737509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7.05</v>
      </c>
      <c r="EJ37" s="12">
        <f>IF('Données projet'!$A$192&gt;35,EJ36+EI37-ER36,IF(A37&lt;'Données projet'!$A$192,$EG$205^A37,IF(A37='Données projet'!$A$192,'Données projet'!$B$192,EJ36+EI37-ER36)))</f>
        <v>153.45000000000005</v>
      </c>
      <c r="EK37" s="17">
        <f>EJ37*VLOOKUP('Données projet'!$B$15,Paramètres!$A$1:$I$89,3,0)*VLOOKUP('Données projet'!$B$15,Paramètres!$A$1:$I$89,5,0)</f>
        <v>112.50954000000002</v>
      </c>
      <c r="EL37" s="13">
        <f t="shared" si="45"/>
        <v>29.921473286359202</v>
      </c>
      <c r="EM37" s="20">
        <f t="shared" si="19"/>
        <v>248.06734814040897</v>
      </c>
      <c r="EN37" s="59">
        <f t="shared" si="20"/>
        <v>541.40068147374222</v>
      </c>
      <c r="EO37" s="59">
        <f ca="1">AVERAGE(OFFSET($EN$3,0,0,'Données projet'!$E$15+1,1))-AVERAGE(OFFSET($H$3,0,0,'Données projet'!$E$15+1,1))</f>
        <v>197.34725966440715</v>
      </c>
      <c r="EP37" s="59">
        <f t="shared" si="46"/>
        <v>240.16326570529532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4.782711199790544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4.782711199790544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3.1777777777777776</v>
      </c>
      <c r="N38" s="13">
        <f>IF('Données projet'!$A$36&gt;35,N37+M38-V37,IF(A38&lt;'Données projet'!$A$36,$K$205^A38,IF(A38='Données projet'!$A$36,'Données projet'!$B$36,N37+M38-V37)))</f>
        <v>111.22222222222221</v>
      </c>
      <c r="O38" s="13">
        <f>N38*VLOOKUP('Données projet'!$B$9,Paramètres!$A$1:$I$89,3,0)*VLOOKUP('Données projet'!$B$9,Paramètres!$A$1:$I$89,5,0)</f>
        <v>100.63386666666665</v>
      </c>
      <c r="P38" s="13">
        <f t="shared" si="33"/>
        <v>27.11295196268939</v>
      </c>
      <c r="Q38" s="20">
        <f t="shared" si="53"/>
        <v>222.49237577946178</v>
      </c>
      <c r="R38" s="59">
        <f t="shared" si="0"/>
        <v>515.82570911279504</v>
      </c>
      <c r="S38" s="59">
        <f ca="1">AVERAGE(OFFSET($R$3,0,0,'Données projet'!$E$9+1,1))-AVERAGE(OFFSET($H$3,0,0,'Données projet'!$E$9+1,1))</f>
        <v>503.03615331676451</v>
      </c>
      <c r="T38" s="59">
        <f t="shared" si="34"/>
        <v>228.10723445837942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3.1777777777777776</v>
      </c>
      <c r="AI38" s="13">
        <f>IF('Données projet'!$A$62&gt;35,AI37+AH38-AQ37,IF(A38&lt;'Données projet'!$A$62,$AF$205^A38,IF(A38='Données projet'!$A$62,'Données projet'!$B$62,AI37+AH38-AQ37)))</f>
        <v>111.22222222222221</v>
      </c>
      <c r="AJ38" s="13">
        <f>AI38*VLOOKUP('Données projet'!$B$10,Paramètres!$A$1:$I$89,3,0)*VLOOKUP('Données projet'!$B$10,Paramètres!$A$1:$I$89,5,0)</f>
        <v>112.77933333333333</v>
      </c>
      <c r="AK38" s="13">
        <f t="shared" si="35"/>
        <v>29.984863174424127</v>
      </c>
      <c r="AL38" s="20">
        <f t="shared" si="4"/>
        <v>248.64764225101086</v>
      </c>
      <c r="AM38" s="59">
        <f t="shared" si="5"/>
        <v>541.98097558434415</v>
      </c>
      <c r="AN38" s="59">
        <f ca="1">AVERAGE(OFFSET($AM$3,0,0,'Données projet'!$E$10+1,1))-AVERAGE(OFFSET($H$3,0,0,'Données projet'!$E$10+1,1))</f>
        <v>558.37211180917416</v>
      </c>
      <c r="AO38" s="59">
        <f t="shared" si="36"/>
        <v>250.60365718208192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0.82222222222222219</v>
      </c>
      <c r="BD38" s="12">
        <f>IF('Données projet'!$A$88&gt;35,BD37+BC38-BL37,IF(A38&lt;'Données projet'!$A$88,$BA$205^A38,IF(A38='Données projet'!$A$88,'Données projet'!$B$88,BD37+BC38-BL37)))</f>
        <v>28.777777777777793</v>
      </c>
      <c r="BE38" s="13">
        <f>BD38*VLOOKUP('Données projet'!$B$11,Paramètres!$A$1:$I$89,3,0)*VLOOKUP('Données projet'!$B$11,Paramètres!$A$1:$I$89,5,0)</f>
        <v>30.976400000000016</v>
      </c>
      <c r="BF38" s="13">
        <f t="shared" si="37"/>
        <v>9.5725359659008511</v>
      </c>
      <c r="BG38" s="20">
        <f t="shared" si="7"/>
        <v>70.62273014061067</v>
      </c>
      <c r="BH38" s="59">
        <f t="shared" si="8"/>
        <v>363.95606347394397</v>
      </c>
      <c r="BI38" s="59">
        <f ca="1">AVERAGE(OFFSET($BH$3,0,0,'Données projet'!$E$11+1,1))-AVERAGE(OFFSET($H$3,0,0,'Données projet'!$E$11+1,1))</f>
        <v>465.70042953569703</v>
      </c>
      <c r="BJ38" s="59">
        <f t="shared" si="38"/>
        <v>97.459164776269915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0.82222222222222219</v>
      </c>
      <c r="BY38" s="12">
        <f>IF('Données projet'!$A$114&gt;35,BY37+BX38-CG37,IF(A38&lt;'Données projet'!$A$114,$BV$205^A38,IF(A38='Données projet'!$A$114,'Données projet'!$B$114,BY37+BX38-CG37)))</f>
        <v>28.777777777777793</v>
      </c>
      <c r="BZ38" s="13">
        <f>BY38*VLOOKUP('Données projet'!$B$12,Paramètres!$A$1:$I$89,3,0)*VLOOKUP('Données projet'!$B$12,Paramètres!$A$1:$I$89,5,0)</f>
        <v>19.304133333333343</v>
      </c>
      <c r="CA38" s="13">
        <f t="shared" si="39"/>
        <v>6.3030779421623135</v>
      </c>
      <c r="CB38" s="20">
        <f t="shared" si="10"/>
        <v>44.599226304821599</v>
      </c>
      <c r="CC38" s="59">
        <f t="shared" si="11"/>
        <v>337.93255963815488</v>
      </c>
      <c r="CD38" s="59">
        <f ca="1">AVERAGE(OFFSET($CC$3,0,0,'Données projet'!$E$12+1,1))-AVERAGE(OFFSET($H$3,0,0,'Données projet'!$E$12+1,1))</f>
        <v>305.81696680347807</v>
      </c>
      <c r="CE38" s="59">
        <f t="shared" si="40"/>
        <v>75.064936438329426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0.82222222222222219</v>
      </c>
      <c r="CT38" s="12">
        <f>IF('Données projet'!$A$140&gt;35,CT37+CS38-DB37,IF(A38&lt;'Données projet'!$A$140,$CQ$205^A38,IF(A38='Données projet'!$A$140,'Données projet'!$B$140,CT37+CS38-DB37)))</f>
        <v>28.777777777777793</v>
      </c>
      <c r="CU38" s="17">
        <f>CT38*VLOOKUP('Données projet'!$B$13,Paramètres!$A$1:$I$89,3,0)*VLOOKUP('Données projet'!$B$13,Paramètres!$A$1:$I$89,5,0)</f>
        <v>27.833866666666683</v>
      </c>
      <c r="CV38" s="13">
        <f t="shared" si="41"/>
        <v>8.7091796077872417</v>
      </c>
      <c r="CW38" s="20">
        <f t="shared" si="13"/>
        <v>63.645805594673924</v>
      </c>
      <c r="CX38" s="59">
        <f t="shared" si="14"/>
        <v>356.97913892800722</v>
      </c>
      <c r="CY38" s="59">
        <f ca="1">AVERAGE(OFFSET($CX$3,0,0,'Données projet'!$E$13+1,1))-AVERAGE(OFFSET($H$3,0,0,'Données projet'!$E$13+1,1))</f>
        <v>422.80313962874982</v>
      </c>
      <c r="CZ38" s="59">
        <f t="shared" si="42"/>
        <v>91.455608678290844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0.82222222222222219</v>
      </c>
      <c r="DO38" s="12">
        <f>IF('Données projet'!$A$166&gt;35,DO37+DN38-DW37,IF(A38&lt;'Données projet'!$A$166,$DL$205^A38,IF(A38='Données projet'!$A$166,'Données projet'!$B$166,DO37+DN38-DW37)))</f>
        <v>28.777777777777793</v>
      </c>
      <c r="DP38" s="17">
        <f>DO38*VLOOKUP('Données projet'!$B$14,Paramètres!$A$1:$I$89,3,0)*VLOOKUP('Données projet'!$B$14,Paramètres!$A$1:$I$89,5,0)</f>
        <v>22.44666666666668</v>
      </c>
      <c r="DQ38" s="13">
        <f t="shared" si="43"/>
        <v>7.2016141018321997</v>
      </c>
      <c r="DR38" s="20">
        <f t="shared" si="16"/>
        <v>51.637422338468873</v>
      </c>
      <c r="DS38" s="59">
        <f t="shared" si="17"/>
        <v>344.97075567180218</v>
      </c>
      <c r="DT38" s="59">
        <f ca="1">AVERAGE(OFFSET($DS$3,0,0,'Données projet'!$E$14+1,1))-AVERAGE(OFFSET($H$3,0,0,'Données projet'!$E$14+1,1))</f>
        <v>349.02319955271696</v>
      </c>
      <c r="DU38" s="59">
        <f t="shared" si="44"/>
        <v>81.121961804737509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7.05</v>
      </c>
      <c r="EJ38" s="12">
        <f>IF('Données projet'!$A$192&gt;35,EJ37+EI38-ER37,IF(A38&lt;'Données projet'!$A$192,$EG$205^A38,IF(A38='Données projet'!$A$192,'Données projet'!$B$192,EJ37+EI38-ER37)))</f>
        <v>160.50000000000006</v>
      </c>
      <c r="EK38" s="17">
        <f>EJ38*VLOOKUP('Données projet'!$B$15,Paramètres!$A$1:$I$89,3,0)*VLOOKUP('Données projet'!$B$15,Paramètres!$A$1:$I$89,5,0)</f>
        <v>117.67860000000003</v>
      </c>
      <c r="EL38" s="13">
        <f t="shared" si="45"/>
        <v>31.132956849137852</v>
      </c>
      <c r="EM38" s="20">
        <f t="shared" si="19"/>
        <v>259.18012817891514</v>
      </c>
      <c r="EN38" s="59">
        <f t="shared" si="20"/>
        <v>552.51346151224845</v>
      </c>
      <c r="EO38" s="59">
        <f ca="1">AVERAGE(OFFSET($EN$3,0,0,'Données projet'!$E$15+1,1))-AVERAGE(OFFSET($H$3,0,0,'Données projet'!$E$15+1,1))</f>
        <v>197.34725966440715</v>
      </c>
      <c r="EP38" s="59">
        <f t="shared" si="46"/>
        <v>240.16326570529532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4.688925150328437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4.688925150328437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3.1777777777777776</v>
      </c>
      <c r="N39" s="13">
        <f>IF('Données projet'!$A$36&gt;35,N38+M39-V38,IF(A39&lt;'Données projet'!$A$36,$K$205^A39,IF(A39='Données projet'!$A$36,'Données projet'!$B$36,N38+M39-V38)))</f>
        <v>114.39999999999999</v>
      </c>
      <c r="O39" s="13">
        <f>N39*VLOOKUP('Données projet'!$B$9,Paramètres!$A$1:$I$89,3,0)*VLOOKUP('Données projet'!$B$9,Paramètres!$A$1:$I$89,5,0)</f>
        <v>103.50911999999998</v>
      </c>
      <c r="P39" s="13">
        <f t="shared" si="33"/>
        <v>27.796311521265419</v>
      </c>
      <c r="Q39" s="20">
        <f t="shared" si="53"/>
        <v>228.69029323287054</v>
      </c>
      <c r="R39" s="59">
        <f t="shared" si="0"/>
        <v>522.0236265662038</v>
      </c>
      <c r="S39" s="59">
        <f ca="1">AVERAGE(OFFSET($R$3,0,0,'Données projet'!$E$9+1,1))-AVERAGE(OFFSET($H$3,0,0,'Données projet'!$E$9+1,1))</f>
        <v>503.03615331676451</v>
      </c>
      <c r="T39" s="59">
        <f t="shared" si="34"/>
        <v>228.10723445837942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3.1777777777777776</v>
      </c>
      <c r="AI39" s="13">
        <f>IF('Données projet'!$A$62&gt;35,AI38+AH39-AQ38,IF(A39&lt;'Données projet'!$A$62,$AF$205^A39,IF(A39='Données projet'!$A$62,'Données projet'!$B$62,AI38+AH39-AQ38)))</f>
        <v>114.39999999999999</v>
      </c>
      <c r="AJ39" s="13">
        <f>AI39*VLOOKUP('Données projet'!$B$10,Paramètres!$A$1:$I$89,3,0)*VLOOKUP('Données projet'!$B$10,Paramètres!$A$1:$I$89,5,0)</f>
        <v>116.0016</v>
      </c>
      <c r="AK39" s="13">
        <f t="shared" si="35"/>
        <v>30.740606882856728</v>
      </c>
      <c r="AL39" s="20">
        <f t="shared" si="4"/>
        <v>255.57601032097546</v>
      </c>
      <c r="AM39" s="59">
        <f t="shared" si="5"/>
        <v>548.90934365430871</v>
      </c>
      <c r="AN39" s="59">
        <f ca="1">AVERAGE(OFFSET($AM$3,0,0,'Données projet'!$E$10+1,1))-AVERAGE(OFFSET($H$3,0,0,'Données projet'!$E$10+1,1))</f>
        <v>558.37211180917416</v>
      </c>
      <c r="AO39" s="59">
        <f t="shared" si="36"/>
        <v>250.60365718208192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0.82222222222222219</v>
      </c>
      <c r="BD39" s="12">
        <f>IF('Données projet'!$A$88&gt;35,BD38+BC39-BL38,IF(A39&lt;'Données projet'!$A$88,$BA$205^A39,IF(A39='Données projet'!$A$88,'Données projet'!$B$88,BD38+BC39-BL38)))</f>
        <v>29.600000000000016</v>
      </c>
      <c r="BE39" s="13">
        <f>BD39*VLOOKUP('Données projet'!$B$11,Paramètres!$A$1:$I$89,3,0)*VLOOKUP('Données projet'!$B$11,Paramètres!$A$1:$I$89,5,0)</f>
        <v>31.861440000000016</v>
      </c>
      <c r="BF39" s="13">
        <f t="shared" si="37"/>
        <v>9.8138038278847812</v>
      </c>
      <c r="BG39" s="20">
        <f t="shared" si="7"/>
        <v>72.584383000232677</v>
      </c>
      <c r="BH39" s="59">
        <f t="shared" si="8"/>
        <v>365.91771633356598</v>
      </c>
      <c r="BI39" s="59">
        <f ca="1">AVERAGE(OFFSET($BH$3,0,0,'Données projet'!$E$11+1,1))-AVERAGE(OFFSET($H$3,0,0,'Données projet'!$E$11+1,1))</f>
        <v>465.70042953569703</v>
      </c>
      <c r="BJ39" s="59">
        <f t="shared" si="38"/>
        <v>97.459164776269915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0.82222222222222219</v>
      </c>
      <c r="BY39" s="12">
        <f>IF('Données projet'!$A$114&gt;35,BY38+BX39-CG38,IF(A39&lt;'Données projet'!$A$114,$BV$205^A39,IF(A39='Données projet'!$A$114,'Données projet'!$B$114,BY38+BX39-CG38)))</f>
        <v>29.600000000000016</v>
      </c>
      <c r="BZ39" s="13">
        <f>BY39*VLOOKUP('Données projet'!$B$12,Paramètres!$A$1:$I$89,3,0)*VLOOKUP('Données projet'!$B$12,Paramètres!$A$1:$I$89,5,0)</f>
        <v>19.85568000000001</v>
      </c>
      <c r="CA39" s="13">
        <f t="shared" si="39"/>
        <v>6.4619418152718753</v>
      </c>
      <c r="CB39" s="20">
        <f t="shared" si="10"/>
        <v>45.836524661598531</v>
      </c>
      <c r="CC39" s="59">
        <f t="shared" si="11"/>
        <v>339.16985799493182</v>
      </c>
      <c r="CD39" s="59">
        <f ca="1">AVERAGE(OFFSET($CC$3,0,0,'Données projet'!$E$12+1,1))-AVERAGE(OFFSET($H$3,0,0,'Données projet'!$E$12+1,1))</f>
        <v>305.81696680347807</v>
      </c>
      <c r="CE39" s="59">
        <f t="shared" si="40"/>
        <v>75.064936438329426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0.82222222222222219</v>
      </c>
      <c r="CT39" s="12">
        <f>IF('Données projet'!$A$140&gt;35,CT38+CS39-DB38,IF(A39&lt;'Données projet'!$A$140,$CQ$205^A39,IF(A39='Données projet'!$A$140,'Données projet'!$B$140,CT38+CS39-DB38)))</f>
        <v>29.600000000000016</v>
      </c>
      <c r="CU39" s="17">
        <f>CT39*VLOOKUP('Données projet'!$B$13,Paramètres!$A$1:$I$89,3,0)*VLOOKUP('Données projet'!$B$13,Paramètres!$A$1:$I$89,5,0)</f>
        <v>28.629120000000018</v>
      </c>
      <c r="CV39" s="13">
        <f t="shared" si="41"/>
        <v>8.928687285908266</v>
      </c>
      <c r="CW39" s="20">
        <f t="shared" si="13"/>
        <v>65.41318102295692</v>
      </c>
      <c r="CX39" s="59">
        <f t="shared" si="14"/>
        <v>358.74651435629022</v>
      </c>
      <c r="CY39" s="59">
        <f ca="1">AVERAGE(OFFSET($CX$3,0,0,'Données projet'!$E$13+1,1))-AVERAGE(OFFSET($H$3,0,0,'Données projet'!$E$13+1,1))</f>
        <v>422.80313962874982</v>
      </c>
      <c r="CZ39" s="59">
        <f t="shared" si="42"/>
        <v>91.455608678290844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0.82222222222222219</v>
      </c>
      <c r="DO39" s="12">
        <f>IF('Données projet'!$A$166&gt;35,DO38+DN39-DW38,IF(A39&lt;'Données projet'!$A$166,$DL$205^A39,IF(A39='Données projet'!$A$166,'Données projet'!$B$166,DO38+DN39-DW38)))</f>
        <v>29.600000000000016</v>
      </c>
      <c r="DP39" s="17">
        <f>DO39*VLOOKUP('Données projet'!$B$14,Paramètres!$A$1:$I$89,3,0)*VLOOKUP('Données projet'!$B$14,Paramètres!$A$1:$I$89,5,0)</f>
        <v>23.088000000000012</v>
      </c>
      <c r="DQ39" s="13">
        <f t="shared" si="43"/>
        <v>7.3831248366439288</v>
      </c>
      <c r="DR39" s="20">
        <f t="shared" si="16"/>
        <v>53.070542423821529</v>
      </c>
      <c r="DS39" s="59">
        <f t="shared" si="17"/>
        <v>346.40387575715482</v>
      </c>
      <c r="DT39" s="59">
        <f ca="1">AVERAGE(OFFSET($DS$3,0,0,'Données projet'!$E$14+1,1))-AVERAGE(OFFSET($H$3,0,0,'Données projet'!$E$14+1,1))</f>
        <v>349.02319955271696</v>
      </c>
      <c r="DU39" s="59">
        <f t="shared" si="44"/>
        <v>81.121961804737509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7.05</v>
      </c>
      <c r="EJ39" s="12">
        <f>IF('Données projet'!$A$192&gt;35,EJ38+EI39-ER38,IF(A39&lt;'Données projet'!$A$192,$EG$205^A39,IF(A39='Données projet'!$A$192,'Données projet'!$B$192,EJ38+EI39-ER38)))</f>
        <v>167.55000000000007</v>
      </c>
      <c r="EK39" s="17">
        <f>EJ39*VLOOKUP('Données projet'!$B$15,Paramètres!$A$1:$I$89,3,0)*VLOOKUP('Données projet'!$B$15,Paramètres!$A$1:$I$89,5,0)</f>
        <v>122.84766000000003</v>
      </c>
      <c r="EL39" s="13">
        <f t="shared" si="45"/>
        <v>32.338259930438234</v>
      </c>
      <c r="EM39" s="20">
        <f t="shared" si="19"/>
        <v>270.28214387884663</v>
      </c>
      <c r="EN39" s="59">
        <f t="shared" si="20"/>
        <v>563.61547721217994</v>
      </c>
      <c r="EO39" s="59">
        <f ca="1">AVERAGE(OFFSET($EN$3,0,0,'Données projet'!$E$15+1,1))-AVERAGE(OFFSET($H$3,0,0,'Données projet'!$E$15+1,1))</f>
        <v>197.34725966440715</v>
      </c>
      <c r="EP39" s="59">
        <f t="shared" si="46"/>
        <v>240.16326570529532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4.5969781880924403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4.5969781880924403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3.1777777777777776</v>
      </c>
      <c r="N40" s="13">
        <f>IF('Données projet'!$A$36&gt;35,N39+M40-V39,IF(A40&lt;'Données projet'!$A$36,$K$205^A40,IF(A40='Données projet'!$A$36,'Données projet'!$B$36,N39+M40-V39)))</f>
        <v>117.57777777777777</v>
      </c>
      <c r="O40" s="13">
        <f>N40*VLOOKUP('Données projet'!$B$9,Paramètres!$A$1:$I$89,3,0)*VLOOKUP('Données projet'!$B$9,Paramètres!$A$1:$I$89,5,0)</f>
        <v>106.38437333333333</v>
      </c>
      <c r="P40" s="13">
        <f t="shared" si="33"/>
        <v>28.477464819016728</v>
      </c>
      <c r="Q40" s="20">
        <f t="shared" si="53"/>
        <v>234.88436811534302</v>
      </c>
      <c r="R40" s="59">
        <f t="shared" si="0"/>
        <v>528.21770144867628</v>
      </c>
      <c r="S40" s="59">
        <f ca="1">AVERAGE(OFFSET($R$3,0,0,'Données projet'!$E$9+1,1))-AVERAGE(OFFSET($H$3,0,0,'Données projet'!$E$9+1,1))</f>
        <v>503.03615331676451</v>
      </c>
      <c r="T40" s="59">
        <f t="shared" si="34"/>
        <v>228.10723445837942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3.1777777777777776</v>
      </c>
      <c r="AI40" s="13">
        <f>IF('Données projet'!$A$62&gt;35,AI39+AH40-AQ39,IF(A40&lt;'Données projet'!$A$62,$AF$205^A40,IF(A40='Données projet'!$A$62,'Données projet'!$B$62,AI39+AH40-AQ39)))</f>
        <v>117.57777777777777</v>
      </c>
      <c r="AJ40" s="13">
        <f>AI40*VLOOKUP('Données projet'!$B$10,Paramètres!$A$1:$I$89,3,0)*VLOOKUP('Données projet'!$B$10,Paramètres!$A$1:$I$89,5,0)</f>
        <v>119.22386666666665</v>
      </c>
      <c r="AK40" s="13">
        <f t="shared" si="35"/>
        <v>31.493910634583436</v>
      </c>
      <c r="AL40" s="20">
        <f t="shared" si="4"/>
        <v>262.50012879967727</v>
      </c>
      <c r="AM40" s="59">
        <f t="shared" si="5"/>
        <v>555.83346213301058</v>
      </c>
      <c r="AN40" s="59">
        <f ca="1">AVERAGE(OFFSET($AM$3,0,0,'Données projet'!$E$10+1,1))-AVERAGE(OFFSET($H$3,0,0,'Données projet'!$E$10+1,1))</f>
        <v>558.37211180917416</v>
      </c>
      <c r="AO40" s="59">
        <f t="shared" si="36"/>
        <v>250.60365718208192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0.82222222222222219</v>
      </c>
      <c r="BD40" s="12">
        <f>IF('Données projet'!$A$88&gt;35,BD39+BC40-BL39,IF(A40&lt;'Données projet'!$A$88,$BA$205^A40,IF(A40='Données projet'!$A$88,'Données projet'!$B$88,BD39+BC40-BL39)))</f>
        <v>30.422222222222238</v>
      </c>
      <c r="BE40" s="13">
        <f>BD40*VLOOKUP('Données projet'!$B$11,Paramètres!$A$1:$I$89,3,0)*VLOOKUP('Données projet'!$B$11,Paramètres!$A$1:$I$89,5,0)</f>
        <v>32.74648000000002</v>
      </c>
      <c r="BF40" s="13">
        <f t="shared" si="37"/>
        <v>10.054292744399259</v>
      </c>
      <c r="BG40" s="20">
        <f t="shared" si="7"/>
        <v>74.544679196495409</v>
      </c>
      <c r="BH40" s="59">
        <f t="shared" si="8"/>
        <v>367.87801252982871</v>
      </c>
      <c r="BI40" s="59">
        <f ca="1">AVERAGE(OFFSET($BH$3,0,0,'Données projet'!$E$11+1,1))-AVERAGE(OFFSET($H$3,0,0,'Données projet'!$E$11+1,1))</f>
        <v>465.70042953569703</v>
      </c>
      <c r="BJ40" s="59">
        <f t="shared" si="38"/>
        <v>97.459164776269915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0.82222222222222219</v>
      </c>
      <c r="BY40" s="12">
        <f>IF('Données projet'!$A$114&gt;35,BY39+BX40-CG39,IF(A40&lt;'Données projet'!$A$114,$BV$205^A40,IF(A40='Données projet'!$A$114,'Données projet'!$B$114,BY39+BX40-CG39)))</f>
        <v>30.422222222222238</v>
      </c>
      <c r="BZ40" s="13">
        <f>BY40*VLOOKUP('Données projet'!$B$12,Paramètres!$A$1:$I$89,3,0)*VLOOKUP('Données projet'!$B$12,Paramètres!$A$1:$I$89,5,0)</f>
        <v>20.407226666666677</v>
      </c>
      <c r="CA40" s="13">
        <f t="shared" si="39"/>
        <v>6.6202927883490776</v>
      </c>
      <c r="CB40" s="20">
        <f t="shared" si="10"/>
        <v>47.072929717485778</v>
      </c>
      <c r="CC40" s="59">
        <f t="shared" si="11"/>
        <v>340.40626305081912</v>
      </c>
      <c r="CD40" s="59">
        <f ca="1">AVERAGE(OFFSET($CC$3,0,0,'Données projet'!$E$12+1,1))-AVERAGE(OFFSET($H$3,0,0,'Données projet'!$E$12+1,1))</f>
        <v>305.81696680347807</v>
      </c>
      <c r="CE40" s="59">
        <f t="shared" si="40"/>
        <v>75.064936438329426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0.82222222222222219</v>
      </c>
      <c r="CT40" s="12">
        <f>IF('Données projet'!$A$140&gt;35,CT39+CS40-DB39,IF(A40&lt;'Données projet'!$A$140,$CQ$205^A40,IF(A40='Données projet'!$A$140,'Données projet'!$B$140,CT39+CS40-DB39)))</f>
        <v>30.422222222222238</v>
      </c>
      <c r="CU40" s="17">
        <f>CT40*VLOOKUP('Données projet'!$B$13,Paramètres!$A$1:$I$89,3,0)*VLOOKUP('Données projet'!$B$13,Paramètres!$A$1:$I$89,5,0)</f>
        <v>29.424373333333353</v>
      </c>
      <c r="CV40" s="13">
        <f t="shared" si="41"/>
        <v>9.1474862724116921</v>
      </c>
      <c r="CW40" s="20">
        <f t="shared" si="13"/>
        <v>67.179322146672618</v>
      </c>
      <c r="CX40" s="59">
        <f t="shared" si="14"/>
        <v>360.51265548000595</v>
      </c>
      <c r="CY40" s="59">
        <f ca="1">AVERAGE(OFFSET($CX$3,0,0,'Données projet'!$E$13+1,1))-AVERAGE(OFFSET($H$3,0,0,'Données projet'!$E$13+1,1))</f>
        <v>422.80313962874982</v>
      </c>
      <c r="CZ40" s="59">
        <f t="shared" si="42"/>
        <v>91.455608678290844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0.82222222222222219</v>
      </c>
      <c r="DO40" s="12">
        <f>IF('Données projet'!$A$166&gt;35,DO39+DN40-DW39,IF(A40&lt;'Données projet'!$A$166,$DL$205^A40,IF(A40='Données projet'!$A$166,'Données projet'!$B$166,DO39+DN40-DW39)))</f>
        <v>30.422222222222238</v>
      </c>
      <c r="DP40" s="17">
        <f>DO40*VLOOKUP('Données projet'!$B$14,Paramètres!$A$1:$I$89,3,0)*VLOOKUP('Données projet'!$B$14,Paramètres!$A$1:$I$89,5,0)</f>
        <v>23.729333333333347</v>
      </c>
      <c r="DQ40" s="13">
        <f t="shared" si="43"/>
        <v>7.564049554887287</v>
      </c>
      <c r="DR40" s="20">
        <f t="shared" si="16"/>
        <v>54.502641863650929</v>
      </c>
      <c r="DS40" s="59">
        <f t="shared" si="17"/>
        <v>347.83597519698424</v>
      </c>
      <c r="DT40" s="59">
        <f ca="1">AVERAGE(OFFSET($DS$3,0,0,'Données projet'!$E$14+1,1))-AVERAGE(OFFSET($H$3,0,0,'Données projet'!$E$14+1,1))</f>
        <v>349.02319955271696</v>
      </c>
      <c r="DU40" s="59">
        <f t="shared" si="44"/>
        <v>81.121961804737509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7.05</v>
      </c>
      <c r="EJ40" s="12">
        <f>IF('Données projet'!$A$192&gt;35,EJ39+EI40-ER39,IF(A40&lt;'Données projet'!$A$192,$EG$205^A40,IF(A40='Données projet'!$A$192,'Données projet'!$B$192,EJ39+EI40-ER39)))</f>
        <v>174.60000000000008</v>
      </c>
      <c r="EK40" s="17">
        <f>EJ40*VLOOKUP('Données projet'!$B$15,Paramètres!$A$1:$I$89,3,0)*VLOOKUP('Données projet'!$B$15,Paramètres!$A$1:$I$89,5,0)</f>
        <v>128.01672000000005</v>
      </c>
      <c r="EL40" s="13">
        <f t="shared" si="45"/>
        <v>33.537672321480457</v>
      </c>
      <c r="EM40" s="20">
        <f t="shared" si="19"/>
        <v>281.37389995991185</v>
      </c>
      <c r="EN40" s="59">
        <f t="shared" si="20"/>
        <v>574.70723329324517</v>
      </c>
      <c r="EO40" s="59">
        <f ca="1">AVERAGE(OFFSET($EN$3,0,0,'Données projet'!$E$15+1,1))-AVERAGE(OFFSET($H$3,0,0,'Données projet'!$E$15+1,1))</f>
        <v>197.34725966440715</v>
      </c>
      <c r="EP40" s="59">
        <f t="shared" si="46"/>
        <v>240.16326570529532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4.5068342497037825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4.5068342497037825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3.1777777777777776</v>
      </c>
      <c r="N41" s="13">
        <f>IF('Données projet'!$A$36&gt;35,N40+M41-V40,IF(A41&lt;'Données projet'!$A$36,$K$205^A41,IF(A41='Données projet'!$A$36,'Données projet'!$B$36,N40+M41-V40)))</f>
        <v>120.75555555555555</v>
      </c>
      <c r="O41" s="13">
        <f>N41*VLOOKUP('Données projet'!$B$9,Paramètres!$A$1:$I$89,3,0)*VLOOKUP('Données projet'!$B$9,Paramètres!$A$1:$I$89,5,0)</f>
        <v>109.25962666666666</v>
      </c>
      <c r="P41" s="13">
        <f t="shared" si="33"/>
        <v>29.156478337178715</v>
      </c>
      <c r="Q41" s="20">
        <f t="shared" si="53"/>
        <v>241.07471621503069</v>
      </c>
      <c r="R41" s="59">
        <f t="shared" si="0"/>
        <v>534.40804954836403</v>
      </c>
      <c r="S41" s="59">
        <f ca="1">AVERAGE(OFFSET($R$3,0,0,'Données projet'!$E$9+1,1))-AVERAGE(OFFSET($H$3,0,0,'Données projet'!$E$9+1,1))</f>
        <v>503.03615331676451</v>
      </c>
      <c r="T41" s="59">
        <f t="shared" si="34"/>
        <v>228.10723445837942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3.1777777777777776</v>
      </c>
      <c r="AI41" s="13">
        <f>IF('Données projet'!$A$62&gt;35,AI40+AH41-AQ40,IF(A41&lt;'Données projet'!$A$62,$AF$205^A41,IF(A41='Données projet'!$A$62,'Données projet'!$B$62,AI40+AH41-AQ40)))</f>
        <v>120.75555555555555</v>
      </c>
      <c r="AJ41" s="13">
        <f>AI41*VLOOKUP('Données projet'!$B$10,Paramètres!$A$1:$I$89,3,0)*VLOOKUP('Données projet'!$B$10,Paramètres!$A$1:$I$89,5,0)</f>
        <v>122.44613333333334</v>
      </c>
      <c r="AK41" s="13">
        <f t="shared" si="35"/>
        <v>32.244847952795418</v>
      </c>
      <c r="AL41" s="20">
        <f t="shared" si="4"/>
        <v>269.42012574000756</v>
      </c>
      <c r="AM41" s="59">
        <f t="shared" si="5"/>
        <v>562.75345907334088</v>
      </c>
      <c r="AN41" s="59">
        <f ca="1">AVERAGE(OFFSET($AM$3,0,0,'Données projet'!$E$10+1,1))-AVERAGE(OFFSET($H$3,0,0,'Données projet'!$E$10+1,1))</f>
        <v>558.37211180917416</v>
      </c>
      <c r="AO41" s="59">
        <f t="shared" si="36"/>
        <v>250.60365718208192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0.82222222222222219</v>
      </c>
      <c r="BD41" s="12">
        <f>IF('Données projet'!$A$88&gt;35,BD40+BC41-BL40,IF(A41&lt;'Données projet'!$A$88,$BA$205^A41,IF(A41='Données projet'!$A$88,'Données projet'!$B$88,BD40+BC41-BL40)))</f>
        <v>31.244444444444461</v>
      </c>
      <c r="BE41" s="13">
        <f>BD41*VLOOKUP('Données projet'!$B$11,Paramètres!$A$1:$I$89,3,0)*VLOOKUP('Données projet'!$B$11,Paramètres!$A$1:$I$89,5,0)</f>
        <v>33.631520000000016</v>
      </c>
      <c r="BF41" s="13">
        <f t="shared" si="37"/>
        <v>10.294026187400345</v>
      </c>
      <c r="BG41" s="20">
        <f t="shared" si="7"/>
        <v>76.503659609722291</v>
      </c>
      <c r="BH41" s="59">
        <f t="shared" si="8"/>
        <v>369.83699294305563</v>
      </c>
      <c r="BI41" s="59">
        <f ca="1">AVERAGE(OFFSET($BH$3,0,0,'Données projet'!$E$11+1,1))-AVERAGE(OFFSET($H$3,0,0,'Données projet'!$E$11+1,1))</f>
        <v>465.70042953569703</v>
      </c>
      <c r="BJ41" s="59">
        <f t="shared" si="38"/>
        <v>97.459164776269915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0.82222222222222219</v>
      </c>
      <c r="BY41" s="12">
        <f>IF('Données projet'!$A$114&gt;35,BY40+BX41-CG40,IF(A41&lt;'Données projet'!$A$114,$BV$205^A41,IF(A41='Données projet'!$A$114,'Données projet'!$B$114,BY40+BX41-CG40)))</f>
        <v>31.244444444444461</v>
      </c>
      <c r="BZ41" s="13">
        <f>BY41*VLOOKUP('Données projet'!$B$12,Paramètres!$A$1:$I$89,3,0)*VLOOKUP('Données projet'!$B$12,Paramètres!$A$1:$I$89,5,0)</f>
        <v>20.958773333333344</v>
      </c>
      <c r="CA41" s="13">
        <f t="shared" si="39"/>
        <v>6.7781463166054845</v>
      </c>
      <c r="CB41" s="20">
        <f t="shared" si="10"/>
        <v>48.308468390310118</v>
      </c>
      <c r="CC41" s="59">
        <f t="shared" si="11"/>
        <v>341.64180172364343</v>
      </c>
      <c r="CD41" s="59">
        <f ca="1">AVERAGE(OFFSET($CC$3,0,0,'Données projet'!$E$12+1,1))-AVERAGE(OFFSET($H$3,0,0,'Données projet'!$E$12+1,1))</f>
        <v>305.81696680347807</v>
      </c>
      <c r="CE41" s="59">
        <f t="shared" si="40"/>
        <v>75.064936438329426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0.82222222222222219</v>
      </c>
      <c r="CT41" s="12">
        <f>IF('Données projet'!$A$140&gt;35,CT40+CS41-DB40,IF(A41&lt;'Données projet'!$A$140,$CQ$205^A41,IF(A41='Données projet'!$A$140,'Données projet'!$B$140,CT40+CS41-DB40)))</f>
        <v>31.244444444444461</v>
      </c>
      <c r="CU41" s="17">
        <f>CT41*VLOOKUP('Données projet'!$B$13,Paramètres!$A$1:$I$89,3,0)*VLOOKUP('Données projet'!$B$13,Paramètres!$A$1:$I$89,5,0)</f>
        <v>30.219626666666684</v>
      </c>
      <c r="CV41" s="13">
        <f t="shared" si="41"/>
        <v>9.3655979222949775</v>
      </c>
      <c r="CW41" s="20">
        <f t="shared" si="13"/>
        <v>68.944266159108238</v>
      </c>
      <c r="CX41" s="59">
        <f t="shared" si="14"/>
        <v>362.27759949244154</v>
      </c>
      <c r="CY41" s="59">
        <f ca="1">AVERAGE(OFFSET($CX$3,0,0,'Données projet'!$E$13+1,1))-AVERAGE(OFFSET($H$3,0,0,'Données projet'!$E$13+1,1))</f>
        <v>422.80313962874982</v>
      </c>
      <c r="CZ41" s="59">
        <f t="shared" si="42"/>
        <v>91.455608678290844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0.82222222222222219</v>
      </c>
      <c r="DO41" s="12">
        <f>IF('Données projet'!$A$166&gt;35,DO40+DN41-DW40,IF(A41&lt;'Données projet'!$A$166,$DL$205^A41,IF(A41='Données projet'!$A$166,'Données projet'!$B$166,DO40+DN41-DW40)))</f>
        <v>31.244444444444461</v>
      </c>
      <c r="DP41" s="17">
        <f>DO41*VLOOKUP('Données projet'!$B$14,Paramètres!$A$1:$I$89,3,0)*VLOOKUP('Données projet'!$B$14,Paramètres!$A$1:$I$89,5,0)</f>
        <v>24.370666666666679</v>
      </c>
      <c r="DQ41" s="13">
        <f t="shared" si="43"/>
        <v>7.7444059149936804</v>
      </c>
      <c r="DR41" s="20">
        <f t="shared" si="16"/>
        <v>55.933751413058452</v>
      </c>
      <c r="DS41" s="59">
        <f t="shared" si="17"/>
        <v>349.26708474639179</v>
      </c>
      <c r="DT41" s="59">
        <f ca="1">AVERAGE(OFFSET($DS$3,0,0,'Données projet'!$E$14+1,1))-AVERAGE(OFFSET($H$3,0,0,'Données projet'!$E$14+1,1))</f>
        <v>349.02319955271696</v>
      </c>
      <c r="DU41" s="59">
        <f t="shared" si="44"/>
        <v>81.121961804737509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7.05</v>
      </c>
      <c r="EJ41" s="12">
        <f>IF('Données projet'!$A$192&gt;35,EJ40+EI41-ER40,IF(A41&lt;'Données projet'!$A$192,$EG$205^A41,IF(A41='Données projet'!$A$192,'Données projet'!$B$192,EJ40+EI41-ER40)))</f>
        <v>181.65000000000009</v>
      </c>
      <c r="EK41" s="17">
        <f>EJ41*VLOOKUP('Données projet'!$B$15,Paramètres!$A$1:$I$89,3,0)*VLOOKUP('Données projet'!$B$15,Paramètres!$A$1:$I$89,5,0)</f>
        <v>133.18578000000005</v>
      </c>
      <c r="EL41" s="13">
        <f t="shared" si="45"/>
        <v>34.731459086602484</v>
      </c>
      <c r="EM41" s="20">
        <f t="shared" si="19"/>
        <v>292.45585807583274</v>
      </c>
      <c r="EN41" s="59">
        <f t="shared" si="20"/>
        <v>585.78919140916605</v>
      </c>
      <c r="EO41" s="59">
        <f ca="1">AVERAGE(OFFSET($EN$3,0,0,'Données projet'!$E$15+1,1))-AVERAGE(OFFSET($H$3,0,0,'Données projet'!$E$15+1,1))</f>
        <v>197.34725966440715</v>
      </c>
      <c r="EP41" s="59">
        <f t="shared" si="46"/>
        <v>240.16326570529532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4.4184579789645522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4.4184579789645522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3.1777777777777776</v>
      </c>
      <c r="N42" s="13">
        <f>IF('Données projet'!$A$36&gt;35,N41+M42-V41,IF(A42&lt;'Données projet'!$A$36,$K$205^A42,IF(A42='Données projet'!$A$36,'Données projet'!$B$36,N41+M42-V41)))</f>
        <v>123.93333333333332</v>
      </c>
      <c r="O42" s="13">
        <f>N42*VLOOKUP('Données projet'!$B$9,Paramètres!$A$1:$I$89,3,0)*VLOOKUP('Données projet'!$B$9,Paramètres!$A$1:$I$89,5,0)</f>
        <v>112.13487999999998</v>
      </c>
      <c r="P42" s="13">
        <f t="shared" si="33"/>
        <v>29.833414858708529</v>
      </c>
      <c r="Q42" s="20">
        <f t="shared" si="53"/>
        <v>247.26144687891733</v>
      </c>
      <c r="R42" s="59">
        <f t="shared" si="0"/>
        <v>540.59478021225061</v>
      </c>
      <c r="S42" s="59">
        <f ca="1">AVERAGE(OFFSET($R$3,0,0,'Données projet'!$E$9+1,1))-AVERAGE(OFFSET($H$3,0,0,'Données projet'!$E$9+1,1))</f>
        <v>503.03615331676451</v>
      </c>
      <c r="T42" s="59">
        <f t="shared" si="34"/>
        <v>228.10723445837942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3.1777777777777776</v>
      </c>
      <c r="AI42" s="13">
        <f>IF('Données projet'!$A$62&gt;35,AI41+AH42-AQ41,IF(A42&lt;'Données projet'!$A$62,$AF$205^A42,IF(A42='Données projet'!$A$62,'Données projet'!$B$62,AI41+AH42-AQ41)))</f>
        <v>123.93333333333332</v>
      </c>
      <c r="AJ42" s="13">
        <f>AI42*VLOOKUP('Données projet'!$B$10,Paramètres!$A$1:$I$89,3,0)*VLOOKUP('Données projet'!$B$10,Paramètres!$A$1:$I$89,5,0)</f>
        <v>125.66839999999999</v>
      </c>
      <c r="AK42" s="13">
        <f t="shared" si="35"/>
        <v>32.993488270669118</v>
      </c>
      <c r="AL42" s="20">
        <f t="shared" si="4"/>
        <v>276.33612207141533</v>
      </c>
      <c r="AM42" s="59">
        <f t="shared" si="5"/>
        <v>569.66945540474865</v>
      </c>
      <c r="AN42" s="59">
        <f ca="1">AVERAGE(OFFSET($AM$3,0,0,'Données projet'!$E$10+1,1))-AVERAGE(OFFSET($H$3,0,0,'Données projet'!$E$10+1,1))</f>
        <v>558.37211180917416</v>
      </c>
      <c r="AO42" s="59">
        <f t="shared" si="36"/>
        <v>250.60365718208192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0.82222222222222219</v>
      </c>
      <c r="BD42" s="12">
        <f>IF('Données projet'!$A$88&gt;35,BD41+BC42-BL41,IF(A42&lt;'Données projet'!$A$88,$BA$205^A42,IF(A42='Données projet'!$A$88,'Données projet'!$B$88,BD41+BC42-BL41)))</f>
        <v>32.066666666666684</v>
      </c>
      <c r="BE42" s="13">
        <f>BD42*VLOOKUP('Données projet'!$B$11,Paramètres!$A$1:$I$89,3,0)*VLOOKUP('Données projet'!$B$11,Paramètres!$A$1:$I$89,5,0)</f>
        <v>34.51656000000002</v>
      </c>
      <c r="BF42" s="13">
        <f t="shared" si="37"/>
        <v>10.533026323124899</v>
      </c>
      <c r="BG42" s="20">
        <f t="shared" si="7"/>
        <v>78.461362846109239</v>
      </c>
      <c r="BH42" s="59">
        <f t="shared" si="8"/>
        <v>371.79469617944255</v>
      </c>
      <c r="BI42" s="59">
        <f ca="1">AVERAGE(OFFSET($BH$3,0,0,'Données projet'!$E$11+1,1))-AVERAGE(OFFSET($H$3,0,0,'Données projet'!$E$11+1,1))</f>
        <v>465.70042953569703</v>
      </c>
      <c r="BJ42" s="59">
        <f t="shared" si="38"/>
        <v>97.459164776269915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0.82222222222222219</v>
      </c>
      <c r="BY42" s="12">
        <f>IF('Données projet'!$A$114&gt;35,BY41+BX42-CG41,IF(A42&lt;'Données projet'!$A$114,$BV$205^A42,IF(A42='Données projet'!$A$114,'Données projet'!$B$114,BY41+BX42-CG41)))</f>
        <v>32.066666666666684</v>
      </c>
      <c r="BZ42" s="13">
        <f>BY42*VLOOKUP('Données projet'!$B$12,Paramètres!$A$1:$I$89,3,0)*VLOOKUP('Données projet'!$B$12,Paramètres!$A$1:$I$89,5,0)</f>
        <v>21.510320000000014</v>
      </c>
      <c r="CA42" s="13">
        <f t="shared" si="39"/>
        <v>6.9355169954961617</v>
      </c>
      <c r="CB42" s="20">
        <f t="shared" si="10"/>
        <v>49.543166100489167</v>
      </c>
      <c r="CC42" s="59">
        <f t="shared" si="11"/>
        <v>342.87649943382246</v>
      </c>
      <c r="CD42" s="59">
        <f ca="1">AVERAGE(OFFSET($CC$3,0,0,'Données projet'!$E$12+1,1))-AVERAGE(OFFSET($H$3,0,0,'Données projet'!$E$12+1,1))</f>
        <v>305.81696680347807</v>
      </c>
      <c r="CE42" s="59">
        <f t="shared" si="40"/>
        <v>75.064936438329426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0.82222222222222219</v>
      </c>
      <c r="CT42" s="12">
        <f>IF('Données projet'!$A$140&gt;35,CT41+CS42-DB41,IF(A42&lt;'Données projet'!$A$140,$CQ$205^A42,IF(A42='Données projet'!$A$140,'Données projet'!$B$140,CT41+CS42-DB41)))</f>
        <v>32.066666666666684</v>
      </c>
      <c r="CU42" s="17">
        <f>CT42*VLOOKUP('Données projet'!$B$13,Paramètres!$A$1:$I$89,3,0)*VLOOKUP('Données projet'!$B$13,Paramètres!$A$1:$I$89,5,0)</f>
        <v>31.014880000000019</v>
      </c>
      <c r="CV42" s="13">
        <f t="shared" si="41"/>
        <v>9.5830424026004373</v>
      </c>
      <c r="CW42" s="20">
        <f t="shared" si="13"/>
        <v>70.708048184529133</v>
      </c>
      <c r="CX42" s="59">
        <f t="shared" si="14"/>
        <v>364.04138151786242</v>
      </c>
      <c r="CY42" s="59">
        <f ca="1">AVERAGE(OFFSET($CX$3,0,0,'Données projet'!$E$13+1,1))-AVERAGE(OFFSET($H$3,0,0,'Données projet'!$E$13+1,1))</f>
        <v>422.80313962874982</v>
      </c>
      <c r="CZ42" s="59">
        <f t="shared" si="42"/>
        <v>91.455608678290844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0.82222222222222219</v>
      </c>
      <c r="DO42" s="12">
        <f>IF('Données projet'!$A$166&gt;35,DO41+DN42-DW41,IF(A42&lt;'Données projet'!$A$166,$DL$205^A42,IF(A42='Données projet'!$A$166,'Données projet'!$B$166,DO41+DN42-DW41)))</f>
        <v>32.066666666666684</v>
      </c>
      <c r="DP42" s="17">
        <f>DO42*VLOOKUP('Données projet'!$B$14,Paramètres!$A$1:$I$89,3,0)*VLOOKUP('Données projet'!$B$14,Paramètres!$A$1:$I$89,5,0)</f>
        <v>25.012000000000015</v>
      </c>
      <c r="DQ42" s="13">
        <f t="shared" si="43"/>
        <v>7.9242105930753244</v>
      </c>
      <c r="DR42" s="20">
        <f t="shared" si="16"/>
        <v>57.363900116272873</v>
      </c>
      <c r="DS42" s="59">
        <f t="shared" si="17"/>
        <v>350.69723344960619</v>
      </c>
      <c r="DT42" s="59">
        <f ca="1">AVERAGE(OFFSET($DS$3,0,0,'Données projet'!$E$14+1,1))-AVERAGE(OFFSET($H$3,0,0,'Données projet'!$E$14+1,1))</f>
        <v>349.02319955271696</v>
      </c>
      <c r="DU42" s="59">
        <f t="shared" si="44"/>
        <v>81.121961804737509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7.05</v>
      </c>
      <c r="EJ42" s="12">
        <f>IF('Données projet'!$A$192&gt;35,EJ41+EI42-ER41,IF(A42&lt;'Données projet'!$A$192,$EG$205^A42,IF(A42='Données projet'!$A$192,'Données projet'!$B$192,EJ41+EI42-ER41)))</f>
        <v>188.7000000000001</v>
      </c>
      <c r="EK42" s="17">
        <f>EJ42*VLOOKUP('Données projet'!$B$15,Paramètres!$A$1:$I$89,3,0)*VLOOKUP('Données projet'!$B$15,Paramètres!$A$1:$I$89,5,0)</f>
        <v>138.35484000000008</v>
      </c>
      <c r="EL42" s="13">
        <f t="shared" si="45"/>
        <v>35.919863550332231</v>
      </c>
      <c r="EM42" s="20">
        <f t="shared" si="19"/>
        <v>303.52844201682876</v>
      </c>
      <c r="EN42" s="59">
        <f t="shared" si="20"/>
        <v>596.86177535016213</v>
      </c>
      <c r="EO42" s="59">
        <f ca="1">AVERAGE(OFFSET($EN$3,0,0,'Données projet'!$E$15+1,1))-AVERAGE(OFFSET($H$3,0,0,'Données projet'!$E$15+1,1))</f>
        <v>197.34725966440715</v>
      </c>
      <c r="EP42" s="59">
        <f t="shared" si="46"/>
        <v>240.16326570529532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4.3318147129903162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4.3318147129903162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3.1777777777777776</v>
      </c>
      <c r="N43" s="13">
        <f>IF('Données projet'!$A$36&gt;35,N42+M43-V42,IF(A43&lt;'Données projet'!$A$36,$K$205^A43,IF(A43='Données projet'!$A$36,'Données projet'!$B$36,N42+M43-V42)))</f>
        <v>127.1111111111111</v>
      </c>
      <c r="O43" s="13">
        <f>N43*VLOOKUP('Données projet'!$B$9,Paramètres!$A$1:$I$89,3,0)*VLOOKUP('Données projet'!$B$9,Paramètres!$A$1:$I$89,5,0)</f>
        <v>115.01013333333331</v>
      </c>
      <c r="P43" s="13">
        <f t="shared" si="33"/>
        <v>30.508333763495823</v>
      </c>
      <c r="Q43" s="20">
        <f t="shared" si="53"/>
        <v>253.44466352697739</v>
      </c>
      <c r="R43" s="59">
        <f t="shared" si="0"/>
        <v>546.77799686031074</v>
      </c>
      <c r="S43" s="59">
        <f ca="1">AVERAGE(OFFSET($R$3,0,0,'Données projet'!$E$9+1,1))-AVERAGE(OFFSET($H$3,0,0,'Données projet'!$E$9+1,1))</f>
        <v>503.03615331676451</v>
      </c>
      <c r="T43" s="59">
        <f t="shared" si="34"/>
        <v>228.10723445837942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3.1777777777777776</v>
      </c>
      <c r="AI43" s="13">
        <f>IF('Données projet'!$A$62&gt;35,AI42+AH43-AQ42,IF(A43&lt;'Données projet'!$A$62,$AF$205^A43,IF(A43='Données projet'!$A$62,'Données projet'!$B$62,AI42+AH43-AQ42)))</f>
        <v>127.1111111111111</v>
      </c>
      <c r="AJ43" s="13">
        <f>AI43*VLOOKUP('Données projet'!$B$10,Paramètres!$A$1:$I$89,3,0)*VLOOKUP('Données projet'!$B$10,Paramètres!$A$1:$I$89,5,0)</f>
        <v>128.89066666666668</v>
      </c>
      <c r="AK43" s="13">
        <f t="shared" si="35"/>
        <v>33.739897257847183</v>
      </c>
      <c r="AL43" s="20">
        <f t="shared" si="4"/>
        <v>283.24823216852832</v>
      </c>
      <c r="AM43" s="59">
        <f t="shared" si="5"/>
        <v>576.58156550186163</v>
      </c>
      <c r="AN43" s="59">
        <f ca="1">AVERAGE(OFFSET($AM$3,0,0,'Données projet'!$E$10+1,1))-AVERAGE(OFFSET($H$3,0,0,'Données projet'!$E$10+1,1))</f>
        <v>558.37211180917416</v>
      </c>
      <c r="AO43" s="59">
        <f t="shared" si="36"/>
        <v>250.60365718208192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0.82222222222222219</v>
      </c>
      <c r="BD43" s="12">
        <f>IF('Données projet'!$A$88&gt;35,BD42+BC43-BL42,IF(A43&lt;'Données projet'!$A$88,$BA$205^A43,IF(A43='Données projet'!$A$88,'Données projet'!$B$88,BD42+BC43-BL42)))</f>
        <v>32.888888888888907</v>
      </c>
      <c r="BE43" s="13">
        <f>BD43*VLOOKUP('Données projet'!$B$11,Paramètres!$A$1:$I$89,3,0)*VLOOKUP('Données projet'!$B$11,Paramètres!$A$1:$I$89,5,0)</f>
        <v>35.401600000000023</v>
      </c>
      <c r="BF43" s="13">
        <f t="shared" si="37"/>
        <v>10.771314116318106</v>
      </c>
      <c r="BG43" s="20">
        <f t="shared" si="7"/>
        <v>80.417825419254072</v>
      </c>
      <c r="BH43" s="59">
        <f t="shared" si="8"/>
        <v>373.7511587525874</v>
      </c>
      <c r="BI43" s="59">
        <f ca="1">AVERAGE(OFFSET($BH$3,0,0,'Données projet'!$E$11+1,1))-AVERAGE(OFFSET($H$3,0,0,'Données projet'!$E$11+1,1))</f>
        <v>465.70042953569703</v>
      </c>
      <c r="BJ43" s="59">
        <f t="shared" si="38"/>
        <v>97.459164776269915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0.82222222222222219</v>
      </c>
      <c r="BY43" s="12">
        <f>IF('Données projet'!$A$114&gt;35,BY42+BX43-CG42,IF(A43&lt;'Données projet'!$A$114,$BV$205^A43,IF(A43='Données projet'!$A$114,'Données projet'!$B$114,BY42+BX43-CG42)))</f>
        <v>32.888888888888907</v>
      </c>
      <c r="BZ43" s="13">
        <f>BY43*VLOOKUP('Données projet'!$B$12,Paramètres!$A$1:$I$89,3,0)*VLOOKUP('Données projet'!$B$12,Paramètres!$A$1:$I$89,5,0)</f>
        <v>22.061866666666681</v>
      </c>
      <c r="CA43" s="13">
        <f t="shared" si="39"/>
        <v>7.092418629348761</v>
      </c>
      <c r="CB43" s="20">
        <f t="shared" si="10"/>
        <v>50.777046890560221</v>
      </c>
      <c r="CC43" s="59">
        <f t="shared" si="11"/>
        <v>344.11038022389351</v>
      </c>
      <c r="CD43" s="59">
        <f ca="1">AVERAGE(OFFSET($CC$3,0,0,'Données projet'!$E$12+1,1))-AVERAGE(OFFSET($H$3,0,0,'Données projet'!$E$12+1,1))</f>
        <v>305.81696680347807</v>
      </c>
      <c r="CE43" s="59">
        <f t="shared" si="40"/>
        <v>75.064936438329426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0.82222222222222219</v>
      </c>
      <c r="CT43" s="12">
        <f>IF('Données projet'!$A$140&gt;35,CT42+CS43-DB42,IF(A43&lt;'Données projet'!$A$140,$CQ$205^A43,IF(A43='Données projet'!$A$140,'Données projet'!$B$140,CT42+CS43-DB42)))</f>
        <v>32.888888888888907</v>
      </c>
      <c r="CU43" s="17">
        <f>CT43*VLOOKUP('Données projet'!$B$13,Paramètres!$A$1:$I$89,3,0)*VLOOKUP('Données projet'!$B$13,Paramètres!$A$1:$I$89,5,0)</f>
        <v>31.810133333333351</v>
      </c>
      <c r="CV43" s="13">
        <f t="shared" si="41"/>
        <v>9.7998387872424448</v>
      </c>
      <c r="CW43" s="20">
        <f t="shared" si="13"/>
        <v>72.470701443336182</v>
      </c>
      <c r="CX43" s="59">
        <f t="shared" si="14"/>
        <v>365.80403477666948</v>
      </c>
      <c r="CY43" s="59">
        <f ca="1">AVERAGE(OFFSET($CX$3,0,0,'Données projet'!$E$13+1,1))-AVERAGE(OFFSET($H$3,0,0,'Données projet'!$E$13+1,1))</f>
        <v>422.80313962874982</v>
      </c>
      <c r="CZ43" s="59">
        <f t="shared" si="42"/>
        <v>91.455608678290844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0.82222222222222219</v>
      </c>
      <c r="DO43" s="12">
        <f>IF('Données projet'!$A$166&gt;35,DO42+DN43-DW42,IF(A43&lt;'Données projet'!$A$166,$DL$205^A43,IF(A43='Données projet'!$A$166,'Données projet'!$B$166,DO42+DN43-DW42)))</f>
        <v>32.888888888888907</v>
      </c>
      <c r="DP43" s="17">
        <f>DO43*VLOOKUP('Données projet'!$B$14,Paramètres!$A$1:$I$89,3,0)*VLOOKUP('Données projet'!$B$14,Paramètres!$A$1:$I$89,5,0)</f>
        <v>25.653333333333347</v>
      </c>
      <c r="DQ43" s="13">
        <f t="shared" si="43"/>
        <v>8.1034793613377314</v>
      </c>
      <c r="DR43" s="20">
        <f t="shared" si="16"/>
        <v>58.793115443218788</v>
      </c>
      <c r="DS43" s="59">
        <f t="shared" si="17"/>
        <v>352.12644877655208</v>
      </c>
      <c r="DT43" s="59">
        <f ca="1">AVERAGE(OFFSET($DS$3,0,0,'Données projet'!$E$14+1,1))-AVERAGE(OFFSET($H$3,0,0,'Données projet'!$E$14+1,1))</f>
        <v>349.02319955271696</v>
      </c>
      <c r="DU43" s="59">
        <f t="shared" si="44"/>
        <v>81.121961804737509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7.05</v>
      </c>
      <c r="EJ43" s="12">
        <f>IF('Données projet'!$A$192&gt;35,EJ42+EI43-ER42,IF(A43&lt;'Données projet'!$A$192,$EG$205^A43,IF(A43='Données projet'!$A$192,'Données projet'!$B$192,EJ42+EI43-ER42)))</f>
        <v>195.75000000000011</v>
      </c>
      <c r="EK43" s="17">
        <f>EJ43*VLOOKUP('Données projet'!$B$15,Paramètres!$A$1:$I$89,3,0)*VLOOKUP('Données projet'!$B$15,Paramètres!$A$1:$I$89,5,0)</f>
        <v>143.52390000000008</v>
      </c>
      <c r="EL43" s="13">
        <f t="shared" si="45"/>
        <v>37.103109825509989</v>
      </c>
      <c r="EM43" s="20">
        <f t="shared" si="19"/>
        <v>314.59204211276341</v>
      </c>
      <c r="EN43" s="59">
        <f t="shared" si="20"/>
        <v>607.92537544609672</v>
      </c>
      <c r="EO43" s="59">
        <f ca="1">AVERAGE(OFFSET($EN$3,0,0,'Données projet'!$E$15+1,1))-AVERAGE(OFFSET($H$3,0,0,'Données projet'!$E$15+1,1))</f>
        <v>197.34725966440715</v>
      </c>
      <c r="EP43" s="59">
        <f t="shared" si="46"/>
        <v>240.16326570529532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4.2468704686146603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4.2468704686146603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3.1777777777777776</v>
      </c>
      <c r="N44" s="13">
        <f>IF('Données projet'!$A$36&gt;35,N43+M44-V43,IF(A44&lt;'Données projet'!$A$36,$K$205^A44,IF(A44='Données projet'!$A$36,'Données projet'!$B$36,N43+M44-V43)))</f>
        <v>130.28888888888889</v>
      </c>
      <c r="O44" s="13">
        <f>N44*VLOOKUP('Données projet'!$B$9,Paramètres!$A$1:$I$89,3,0)*VLOOKUP('Données projet'!$B$9,Paramètres!$A$1:$I$89,5,0)</f>
        <v>117.88538666666668</v>
      </c>
      <c r="P44" s="13">
        <f t="shared" si="33"/>
        <v>31.181291293221634</v>
      </c>
      <c r="Q44" s="20">
        <f t="shared" si="53"/>
        <v>259.62446411347213</v>
      </c>
      <c r="R44" s="59">
        <f t="shared" si="0"/>
        <v>552.95779744680544</v>
      </c>
      <c r="S44" s="59">
        <f ca="1">AVERAGE(OFFSET($R$3,0,0,'Données projet'!$E$9+1,1))-AVERAGE(OFFSET($H$3,0,0,'Données projet'!$E$9+1,1))</f>
        <v>503.03615331676451</v>
      </c>
      <c r="T44" s="59">
        <f t="shared" si="34"/>
        <v>228.10723445837942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3.1777777777777776</v>
      </c>
      <c r="AI44" s="13">
        <f>IF('Données projet'!$A$62&gt;35,AI43+AH44-AQ43,IF(A44&lt;'Données projet'!$A$62,$AF$205^A44,IF(A44='Données projet'!$A$62,'Données projet'!$B$62,AI43+AH44-AQ43)))</f>
        <v>130.28888888888889</v>
      </c>
      <c r="AJ44" s="13">
        <f>AI44*VLOOKUP('Données projet'!$B$10,Paramètres!$A$1:$I$89,3,0)*VLOOKUP('Données projet'!$B$10,Paramètres!$A$1:$I$89,5,0)</f>
        <v>132.11293333333333</v>
      </c>
      <c r="AK44" s="13">
        <f t="shared" si="35"/>
        <v>34.484137113352219</v>
      </c>
      <c r="AL44" s="20">
        <f t="shared" si="4"/>
        <v>290.1565643613107</v>
      </c>
      <c r="AM44" s="59">
        <f t="shared" si="5"/>
        <v>583.48989769464401</v>
      </c>
      <c r="AN44" s="59">
        <f ca="1">AVERAGE(OFFSET($AM$3,0,0,'Données projet'!$E$10+1,1))-AVERAGE(OFFSET($H$3,0,0,'Données projet'!$E$10+1,1))</f>
        <v>558.37211180917416</v>
      </c>
      <c r="AO44" s="59">
        <f t="shared" si="36"/>
        <v>250.60365718208192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0.82222222222222219</v>
      </c>
      <c r="BD44" s="12">
        <f>IF('Données projet'!$A$88&gt;35,BD43+BC44-BL43,IF(A44&lt;'Données projet'!$A$88,$BA$205^A44,IF(A44='Données projet'!$A$88,'Données projet'!$B$88,BD43+BC44-BL43)))</f>
        <v>33.71111111111113</v>
      </c>
      <c r="BE44" s="13">
        <f>BD44*VLOOKUP('Données projet'!$B$11,Paramètres!$A$1:$I$89,3,0)*VLOOKUP('Données projet'!$B$11,Paramètres!$A$1:$I$89,5,0)</f>
        <v>36.286640000000013</v>
      </c>
      <c r="BF44" s="13">
        <f t="shared" si="37"/>
        <v>11.008909423744932</v>
      </c>
      <c r="BG44" s="20">
        <f t="shared" si="7"/>
        <v>82.373081913022446</v>
      </c>
      <c r="BH44" s="59">
        <f t="shared" si="8"/>
        <v>375.70641524635573</v>
      </c>
      <c r="BI44" s="59">
        <f ca="1">AVERAGE(OFFSET($BH$3,0,0,'Données projet'!$E$11+1,1))-AVERAGE(OFFSET($H$3,0,0,'Données projet'!$E$11+1,1))</f>
        <v>465.70042953569703</v>
      </c>
      <c r="BJ44" s="59">
        <f t="shared" si="38"/>
        <v>97.459164776269915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0.82222222222222219</v>
      </c>
      <c r="BY44" s="12">
        <f>IF('Données projet'!$A$114&gt;35,BY43+BX44-CG43,IF(A44&lt;'Données projet'!$A$114,$BV$205^A44,IF(A44='Données projet'!$A$114,'Données projet'!$B$114,BY43+BX44-CG43)))</f>
        <v>33.71111111111113</v>
      </c>
      <c r="BZ44" s="13">
        <f>BY44*VLOOKUP('Données projet'!$B$12,Paramètres!$A$1:$I$89,3,0)*VLOOKUP('Données projet'!$B$12,Paramètres!$A$1:$I$89,5,0)</f>
        <v>22.613413333333348</v>
      </c>
      <c r="CA44" s="13">
        <f t="shared" si="39"/>
        <v>7.2488642929365499</v>
      </c>
      <c r="CB44" s="20">
        <f t="shared" si="10"/>
        <v>52.010133532420063</v>
      </c>
      <c r="CC44" s="59">
        <f t="shared" si="11"/>
        <v>345.34346686575338</v>
      </c>
      <c r="CD44" s="59">
        <f ca="1">AVERAGE(OFFSET($CC$3,0,0,'Données projet'!$E$12+1,1))-AVERAGE(OFFSET($H$3,0,0,'Données projet'!$E$12+1,1))</f>
        <v>305.81696680347807</v>
      </c>
      <c r="CE44" s="59">
        <f t="shared" si="40"/>
        <v>75.064936438329426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0.82222222222222219</v>
      </c>
      <c r="CT44" s="12">
        <f>IF('Données projet'!$A$140&gt;35,CT43+CS44-DB43,IF(A44&lt;'Données projet'!$A$140,$CQ$205^A44,IF(A44='Données projet'!$A$140,'Données projet'!$B$140,CT43+CS44-DB43)))</f>
        <v>33.71111111111113</v>
      </c>
      <c r="CU44" s="17">
        <f>CT44*VLOOKUP('Données projet'!$B$13,Paramètres!$A$1:$I$89,3,0)*VLOOKUP('Données projet'!$B$13,Paramètres!$A$1:$I$89,5,0)</f>
        <v>32.605386666666689</v>
      </c>
      <c r="CV44" s="13">
        <f t="shared" si="41"/>
        <v>10.016005142084964</v>
      </c>
      <c r="CW44" s="20">
        <f t="shared" si="13"/>
        <v>74.23225740024246</v>
      </c>
      <c r="CX44" s="59">
        <f t="shared" si="14"/>
        <v>367.56559073357579</v>
      </c>
      <c r="CY44" s="59">
        <f ca="1">AVERAGE(OFFSET($CX$3,0,0,'Données projet'!$E$13+1,1))-AVERAGE(OFFSET($H$3,0,0,'Données projet'!$E$13+1,1))</f>
        <v>422.80313962874982</v>
      </c>
      <c r="CZ44" s="59">
        <f t="shared" si="42"/>
        <v>91.455608678290844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0.82222222222222219</v>
      </c>
      <c r="DO44" s="12">
        <f>IF('Données projet'!$A$166&gt;35,DO43+DN44-DW43,IF(A44&lt;'Données projet'!$A$166,$DL$205^A44,IF(A44='Données projet'!$A$166,'Données projet'!$B$166,DO43+DN44-DW43)))</f>
        <v>33.71111111111113</v>
      </c>
      <c r="DP44" s="17">
        <f>DO44*VLOOKUP('Données projet'!$B$14,Paramètres!$A$1:$I$89,3,0)*VLOOKUP('Données projet'!$B$14,Paramètres!$A$1:$I$89,5,0)</f>
        <v>26.294666666666682</v>
      </c>
      <c r="DQ44" s="13">
        <f t="shared" si="43"/>
        <v>8.282227158430306</v>
      </c>
      <c r="DR44" s="20">
        <f t="shared" si="16"/>
        <v>60.221423412043919</v>
      </c>
      <c r="DS44" s="59">
        <f t="shared" si="17"/>
        <v>353.55475674537723</v>
      </c>
      <c r="DT44" s="59">
        <f ca="1">AVERAGE(OFFSET($DS$3,0,0,'Données projet'!$E$14+1,1))-AVERAGE(OFFSET($H$3,0,0,'Données projet'!$E$14+1,1))</f>
        <v>349.02319955271696</v>
      </c>
      <c r="DU44" s="59">
        <f t="shared" si="44"/>
        <v>81.121961804737509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7.05</v>
      </c>
      <c r="EJ44" s="12">
        <f>IF('Données projet'!$A$192&gt;35,EJ43+EI44-ER43,IF(A44&lt;'Données projet'!$A$192,$EG$205^A44,IF(A44='Données projet'!$A$192,'Données projet'!$B$192,EJ43+EI44-ER43)))</f>
        <v>202.80000000000013</v>
      </c>
      <c r="EK44" s="17">
        <f>EJ44*VLOOKUP('Données projet'!$B$15,Paramètres!$A$1:$I$89,3,0)*VLOOKUP('Données projet'!$B$15,Paramètres!$A$1:$I$89,5,0)</f>
        <v>148.69296000000008</v>
      </c>
      <c r="EL44" s="13">
        <f t="shared" si="45"/>
        <v>38.281404966971365</v>
      </c>
      <c r="EM44" s="20">
        <f t="shared" si="19"/>
        <v>325.64701898414194</v>
      </c>
      <c r="EN44" s="59">
        <f t="shared" si="20"/>
        <v>618.98035231747531</v>
      </c>
      <c r="EO44" s="59">
        <f ca="1">AVERAGE(OFFSET($EN$3,0,0,'Données projet'!$E$15+1,1))-AVERAGE(OFFSET($H$3,0,0,'Données projet'!$E$15+1,1))</f>
        <v>197.34725966440715</v>
      </c>
      <c r="EP44" s="59">
        <f t="shared" si="46"/>
        <v>240.16326570529532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4.1635919290603383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4.1635919290603383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3.1777777777777776</v>
      </c>
      <c r="N45" s="13">
        <f>IF('Données projet'!$A$36&gt;35,N44+M45-V44,IF(A45&lt;'Données projet'!$A$36,$K$205^A45,IF(A45='Données projet'!$A$36,'Données projet'!$B$36,N44+M45-V44)))</f>
        <v>133.46666666666667</v>
      </c>
      <c r="O45" s="13">
        <f>N45*VLOOKUP('Données projet'!$B$9,Paramètres!$A$1:$I$89,3,0)*VLOOKUP('Données projet'!$B$9,Paramètres!$A$1:$I$89,5,0)</f>
        <v>120.76064</v>
      </c>
      <c r="P45" s="13">
        <f t="shared" si="33"/>
        <v>31.852340789649826</v>
      </c>
      <c r="Q45" s="20">
        <f t="shared" si="53"/>
        <v>265.80094154197337</v>
      </c>
      <c r="R45" s="59">
        <f t="shared" si="0"/>
        <v>559.13427487530669</v>
      </c>
      <c r="S45" s="59">
        <f ca="1">AVERAGE(OFFSET($R$3,0,0,'Données projet'!$E$9+1,1))-AVERAGE(OFFSET($H$3,0,0,'Données projet'!$E$9+1,1))</f>
        <v>503.03615331676451</v>
      </c>
      <c r="T45" s="59">
        <f t="shared" si="34"/>
        <v>228.10723445837942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3.1777777777777776</v>
      </c>
      <c r="AI45" s="13">
        <f>IF('Données projet'!$A$62&gt;35,AI44+AH45-AQ44,IF(A45&lt;'Données projet'!$A$62,$AF$205^A45,IF(A45='Données projet'!$A$62,'Données projet'!$B$62,AI44+AH45-AQ44)))</f>
        <v>133.46666666666667</v>
      </c>
      <c r="AJ45" s="13">
        <f>AI45*VLOOKUP('Données projet'!$B$10,Paramètres!$A$1:$I$89,3,0)*VLOOKUP('Données projet'!$B$10,Paramètres!$A$1:$I$89,5,0)</f>
        <v>135.33520000000001</v>
      </c>
      <c r="AK45" s="13">
        <f t="shared" si="35"/>
        <v>35.226266829118899</v>
      </c>
      <c r="AL45" s="20">
        <f t="shared" si="4"/>
        <v>297.06122139404874</v>
      </c>
      <c r="AM45" s="59">
        <f t="shared" si="5"/>
        <v>590.394554727382</v>
      </c>
      <c r="AN45" s="59">
        <f ca="1">AVERAGE(OFFSET($AM$3,0,0,'Données projet'!$E$10+1,1))-AVERAGE(OFFSET($H$3,0,0,'Données projet'!$E$10+1,1))</f>
        <v>558.37211180917416</v>
      </c>
      <c r="AO45" s="59">
        <f t="shared" si="36"/>
        <v>250.60365718208192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0.82222222222222219</v>
      </c>
      <c r="BD45" s="12">
        <f>IF('Données projet'!$A$88&gt;35,BD44+BC45-BL44,IF(A45&lt;'Données projet'!$A$88,$BA$205^A45,IF(A45='Données projet'!$A$88,'Données projet'!$B$88,BD44+BC45-BL44)))</f>
        <v>34.533333333333353</v>
      </c>
      <c r="BE45" s="13">
        <f>BD45*VLOOKUP('Données projet'!$B$11,Paramètres!$A$1:$I$89,3,0)*VLOOKUP('Données projet'!$B$11,Paramètres!$A$1:$I$89,5,0)</f>
        <v>37.171680000000016</v>
      </c>
      <c r="BF45" s="13">
        <f t="shared" si="37"/>
        <v>11.245831078321622</v>
      </c>
      <c r="BG45" s="20">
        <f t="shared" si="7"/>
        <v>84.327165128076857</v>
      </c>
      <c r="BH45" s="59">
        <f t="shared" si="8"/>
        <v>377.66049846141016</v>
      </c>
      <c r="BI45" s="59">
        <f ca="1">AVERAGE(OFFSET($BH$3,0,0,'Données projet'!$E$11+1,1))-AVERAGE(OFFSET($H$3,0,0,'Données projet'!$E$11+1,1))</f>
        <v>465.70042953569703</v>
      </c>
      <c r="BJ45" s="59">
        <f t="shared" si="38"/>
        <v>97.459164776269915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0.82222222222222219</v>
      </c>
      <c r="BY45" s="12">
        <f>IF('Données projet'!$A$114&gt;35,BY44+BX45-CG44,IF(A45&lt;'Données projet'!$A$114,$BV$205^A45,IF(A45='Données projet'!$A$114,'Données projet'!$B$114,BY44+BX45-CG44)))</f>
        <v>34.533333333333353</v>
      </c>
      <c r="BZ45" s="13">
        <f>BY45*VLOOKUP('Données projet'!$B$12,Paramètres!$A$1:$I$89,3,0)*VLOOKUP('Données projet'!$B$12,Paramètres!$A$1:$I$89,5,0)</f>
        <v>23.164960000000011</v>
      </c>
      <c r="CA45" s="13">
        <f t="shared" si="39"/>
        <v>7.4048663868751312</v>
      </c>
      <c r="CB45" s="20">
        <f t="shared" si="10"/>
        <v>53.242447623807543</v>
      </c>
      <c r="CC45" s="59">
        <f t="shared" si="11"/>
        <v>346.57578095714086</v>
      </c>
      <c r="CD45" s="59">
        <f ca="1">AVERAGE(OFFSET($CC$3,0,0,'Données projet'!$E$12+1,1))-AVERAGE(OFFSET($H$3,0,0,'Données projet'!$E$12+1,1))</f>
        <v>305.81696680347807</v>
      </c>
      <c r="CE45" s="59">
        <f t="shared" si="40"/>
        <v>75.064936438329426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0.82222222222222219</v>
      </c>
      <c r="CT45" s="12">
        <f>IF('Données projet'!$A$140&gt;35,CT44+CS45-DB44,IF(A45&lt;'Données projet'!$A$140,$CQ$205^A45,IF(A45='Données projet'!$A$140,'Données projet'!$B$140,CT44+CS45-DB44)))</f>
        <v>34.533333333333353</v>
      </c>
      <c r="CU45" s="17">
        <f>CT45*VLOOKUP('Données projet'!$B$13,Paramètres!$A$1:$I$89,3,0)*VLOOKUP('Données projet'!$B$13,Paramètres!$A$1:$I$89,5,0)</f>
        <v>33.400640000000017</v>
      </c>
      <c r="CV45" s="13">
        <f t="shared" si="41"/>
        <v>10.231558601485135</v>
      </c>
      <c r="CW45" s="20">
        <f t="shared" si="13"/>
        <v>75.99274589758663</v>
      </c>
      <c r="CX45" s="59">
        <f t="shared" si="14"/>
        <v>369.32607923091996</v>
      </c>
      <c r="CY45" s="59">
        <f ca="1">AVERAGE(OFFSET($CX$3,0,0,'Données projet'!$E$13+1,1))-AVERAGE(OFFSET($H$3,0,0,'Données projet'!$E$13+1,1))</f>
        <v>422.80313962874982</v>
      </c>
      <c r="CZ45" s="59">
        <f t="shared" si="42"/>
        <v>91.455608678290844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0.82222222222222219</v>
      </c>
      <c r="DO45" s="12">
        <f>IF('Données projet'!$A$166&gt;35,DO44+DN45-DW44,IF(A45&lt;'Données projet'!$A$166,$DL$205^A45,IF(A45='Données projet'!$A$166,'Données projet'!$B$166,DO44+DN45-DW44)))</f>
        <v>34.533333333333353</v>
      </c>
      <c r="DP45" s="17">
        <f>DO45*VLOOKUP('Données projet'!$B$14,Paramètres!$A$1:$I$89,3,0)*VLOOKUP('Données projet'!$B$14,Paramètres!$A$1:$I$89,5,0)</f>
        <v>26.936000000000018</v>
      </c>
      <c r="DQ45" s="13">
        <f t="shared" si="43"/>
        <v>8.46046815274015</v>
      </c>
      <c r="DR45" s="20">
        <f t="shared" si="16"/>
        <v>61.648848699355788</v>
      </c>
      <c r="DS45" s="59">
        <f t="shared" si="17"/>
        <v>354.98218203268908</v>
      </c>
      <c r="DT45" s="59">
        <f ca="1">AVERAGE(OFFSET($DS$3,0,0,'Données projet'!$E$14+1,1))-AVERAGE(OFFSET($H$3,0,0,'Données projet'!$E$14+1,1))</f>
        <v>349.02319955271696</v>
      </c>
      <c r="DU45" s="59">
        <f t="shared" si="44"/>
        <v>81.121961804737509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7.05</v>
      </c>
      <c r="EJ45" s="12">
        <f>IF('Données projet'!$A$192&gt;35,EJ44+EI45-ER44,IF(A45&lt;'Données projet'!$A$192,$EG$205^A45,IF(A45='Données projet'!$A$192,'Données projet'!$B$192,EJ44+EI45-ER44)))</f>
        <v>209.85000000000014</v>
      </c>
      <c r="EK45" s="17">
        <f>EJ45*VLOOKUP('Données projet'!$B$15,Paramètres!$A$1:$I$89,3,0)*VLOOKUP('Données projet'!$B$15,Paramètres!$A$1:$I$89,5,0)</f>
        <v>153.86202000000011</v>
      </c>
      <c r="EL45" s="13">
        <f t="shared" si="45"/>
        <v>39.454940817339221</v>
      </c>
      <c r="EM45" s="20">
        <f t="shared" si="19"/>
        <v>336.69370675686599</v>
      </c>
      <c r="EN45" s="59">
        <f t="shared" si="20"/>
        <v>630.02704009019931</v>
      </c>
      <c r="EO45" s="59">
        <f ca="1">AVERAGE(OFFSET($EN$3,0,0,'Données projet'!$E$15+1,1))-AVERAGE(OFFSET($H$3,0,0,'Données projet'!$E$15+1,1))</f>
        <v>197.34725966440715</v>
      </c>
      <c r="EP45" s="59">
        <f t="shared" si="46"/>
        <v>240.16326570529532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4.081946430871783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4.081946430871783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3.1777777777777776</v>
      </c>
      <c r="N46" s="13">
        <f>IF('Données projet'!$A$36&gt;35,N45+M46-V45,IF(A46&lt;'Données projet'!$A$36,$K$205^A46,IF(A46='Données projet'!$A$36,'Données projet'!$B$36,N45+M46-V45)))</f>
        <v>136.64444444444445</v>
      </c>
      <c r="O46" s="13">
        <f>N46*VLOOKUP('Données projet'!$B$9,Paramètres!$A$1:$I$89,3,0)*VLOOKUP('Données projet'!$B$9,Paramètres!$A$1:$I$89,5,0)</f>
        <v>123.63589333333333</v>
      </c>
      <c r="P46" s="13">
        <f t="shared" si="33"/>
        <v>32.52153290958482</v>
      </c>
      <c r="Q46" s="20">
        <f t="shared" si="53"/>
        <v>271.9741840397491</v>
      </c>
      <c r="R46" s="59">
        <f t="shared" si="0"/>
        <v>565.30751737308242</v>
      </c>
      <c r="S46" s="59">
        <f ca="1">AVERAGE(OFFSET($R$3,0,0,'Données projet'!$E$9+1,1))-AVERAGE(OFFSET($H$3,0,0,'Données projet'!$E$9+1,1))</f>
        <v>503.03615331676451</v>
      </c>
      <c r="T46" s="59">
        <f t="shared" si="34"/>
        <v>228.10723445837942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3.1777777777777776</v>
      </c>
      <c r="AI46" s="13">
        <f>IF('Données projet'!$A$62&gt;35,AI45+AH46-AQ45,IF(A46&lt;'Données projet'!$A$62,$AF$205^A46,IF(A46='Données projet'!$A$62,'Données projet'!$B$62,AI45+AH46-AQ45)))</f>
        <v>136.64444444444445</v>
      </c>
      <c r="AJ46" s="13">
        <f>AI46*VLOOKUP('Données projet'!$B$10,Paramètres!$A$1:$I$89,3,0)*VLOOKUP('Données projet'!$B$10,Paramètres!$A$1:$I$89,5,0)</f>
        <v>138.55746666666667</v>
      </c>
      <c r="AK46" s="13">
        <f t="shared" si="35"/>
        <v>35.966342427720832</v>
      </c>
      <c r="AL46" s="20">
        <f t="shared" si="4"/>
        <v>303.96230083939156</v>
      </c>
      <c r="AM46" s="59">
        <f t="shared" si="5"/>
        <v>597.29563417272493</v>
      </c>
      <c r="AN46" s="59">
        <f ca="1">AVERAGE(OFFSET($AM$3,0,0,'Données projet'!$E$10+1,1))-AVERAGE(OFFSET($H$3,0,0,'Données projet'!$E$10+1,1))</f>
        <v>558.37211180917416</v>
      </c>
      <c r="AO46" s="59">
        <f t="shared" si="36"/>
        <v>250.60365718208192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0.82222222222222219</v>
      </c>
      <c r="BD46" s="12">
        <f>IF('Données projet'!$A$88&gt;35,BD45+BC46-BL45,IF(A46&lt;'Données projet'!$A$88,$BA$205^A46,IF(A46='Données projet'!$A$88,'Données projet'!$B$88,BD45+BC46-BL45)))</f>
        <v>35.355555555555576</v>
      </c>
      <c r="BE46" s="13">
        <f>BD46*VLOOKUP('Données projet'!$B$11,Paramètres!$A$1:$I$89,3,0)*VLOOKUP('Données projet'!$B$11,Paramètres!$A$1:$I$89,5,0)</f>
        <v>38.05672000000002</v>
      </c>
      <c r="BF46" s="13">
        <f t="shared" si="37"/>
        <v>11.482096965008925</v>
      </c>
      <c r="BG46" s="20">
        <f t="shared" si="7"/>
        <v>86.280106214057241</v>
      </c>
      <c r="BH46" s="59">
        <f t="shared" si="8"/>
        <v>379.61343954739056</v>
      </c>
      <c r="BI46" s="59">
        <f ca="1">AVERAGE(OFFSET($BH$3,0,0,'Données projet'!$E$11+1,1))-AVERAGE(OFFSET($H$3,0,0,'Données projet'!$E$11+1,1))</f>
        <v>465.70042953569703</v>
      </c>
      <c r="BJ46" s="59">
        <f t="shared" si="38"/>
        <v>97.459164776269915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0.82222222222222219</v>
      </c>
      <c r="BY46" s="12">
        <f>IF('Données projet'!$A$114&gt;35,BY45+BX46-CG45,IF(A46&lt;'Données projet'!$A$114,$BV$205^A46,IF(A46='Données projet'!$A$114,'Données projet'!$B$114,BY45+BX46-CG45)))</f>
        <v>35.355555555555576</v>
      </c>
      <c r="BZ46" s="13">
        <f>BY46*VLOOKUP('Données projet'!$B$12,Paramètres!$A$1:$I$89,3,0)*VLOOKUP('Données projet'!$B$12,Paramètres!$A$1:$I$89,5,0)</f>
        <v>23.716506666666678</v>
      </c>
      <c r="CA46" s="13">
        <f t="shared" si="39"/>
        <v>7.5604366875947075</v>
      </c>
      <c r="CB46" s="20">
        <f t="shared" si="10"/>
        <v>54.474009675338571</v>
      </c>
      <c r="CC46" s="59">
        <f t="shared" si="11"/>
        <v>347.80734300867186</v>
      </c>
      <c r="CD46" s="59">
        <f ca="1">AVERAGE(OFFSET($CC$3,0,0,'Données projet'!$E$12+1,1))-AVERAGE(OFFSET($H$3,0,0,'Données projet'!$E$12+1,1))</f>
        <v>305.81696680347807</v>
      </c>
      <c r="CE46" s="59">
        <f t="shared" si="40"/>
        <v>75.064936438329426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0.82222222222222219</v>
      </c>
      <c r="CT46" s="12">
        <f>IF('Données projet'!$A$140&gt;35,CT45+CS46-DB45,IF(A46&lt;'Données projet'!$A$140,$CQ$205^A46,IF(A46='Données projet'!$A$140,'Données projet'!$B$140,CT45+CS46-DB45)))</f>
        <v>35.355555555555576</v>
      </c>
      <c r="CU46" s="17">
        <f>CT46*VLOOKUP('Données projet'!$B$13,Paramètres!$A$1:$I$89,3,0)*VLOOKUP('Données projet'!$B$13,Paramètres!$A$1:$I$89,5,0)</f>
        <v>34.195893333333352</v>
      </c>
      <c r="CV46" s="13">
        <f t="shared" si="41"/>
        <v>10.446515437341663</v>
      </c>
      <c r="CW46" s="20">
        <f t="shared" si="13"/>
        <v>77.752195275592314</v>
      </c>
      <c r="CX46" s="59">
        <f t="shared" si="14"/>
        <v>371.08552860892564</v>
      </c>
      <c r="CY46" s="59">
        <f ca="1">AVERAGE(OFFSET($CX$3,0,0,'Données projet'!$E$13+1,1))-AVERAGE(OFFSET($H$3,0,0,'Données projet'!$E$13+1,1))</f>
        <v>422.80313962874982</v>
      </c>
      <c r="CZ46" s="59">
        <f t="shared" si="42"/>
        <v>91.455608678290844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0.82222222222222219</v>
      </c>
      <c r="DO46" s="12">
        <f>IF('Données projet'!$A$166&gt;35,DO45+DN46-DW45,IF(A46&lt;'Données projet'!$A$166,$DL$205^A46,IF(A46='Données projet'!$A$166,'Données projet'!$B$166,DO45+DN46-DW45)))</f>
        <v>35.355555555555576</v>
      </c>
      <c r="DP46" s="17">
        <f>DO46*VLOOKUP('Données projet'!$B$14,Paramètres!$A$1:$I$89,3,0)*VLOOKUP('Données projet'!$B$14,Paramètres!$A$1:$I$89,5,0)</f>
        <v>27.57733333333335</v>
      </c>
      <c r="DQ46" s="13">
        <f t="shared" si="43"/>
        <v>8.638215799488119</v>
      </c>
      <c r="DR46" s="20">
        <f t="shared" si="16"/>
        <v>63.075414739664041</v>
      </c>
      <c r="DS46" s="59">
        <f t="shared" si="17"/>
        <v>356.40874807299735</v>
      </c>
      <c r="DT46" s="59">
        <f ca="1">AVERAGE(OFFSET($DS$3,0,0,'Données projet'!$E$14+1,1))-AVERAGE(OFFSET($H$3,0,0,'Données projet'!$E$14+1,1))</f>
        <v>349.02319955271696</v>
      </c>
      <c r="DU46" s="59">
        <f t="shared" si="44"/>
        <v>81.121961804737509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7.05</v>
      </c>
      <c r="EJ46" s="12">
        <f>IF('Données projet'!$A$192&gt;35,EJ45+EI46-ER45,IF(A46&lt;'Données projet'!$A$192,$EG$205^A46,IF(A46='Données projet'!$A$192,'Données projet'!$B$192,EJ45+EI46-ER45)))</f>
        <v>216.90000000000015</v>
      </c>
      <c r="EK46" s="17">
        <f>EJ46*VLOOKUP('Données projet'!$B$15,Paramètres!$A$1:$I$89,3,0)*VLOOKUP('Données projet'!$B$15,Paramètres!$A$1:$I$89,5,0)</f>
        <v>159.03108000000012</v>
      </c>
      <c r="EL46" s="13">
        <f t="shared" si="45"/>
        <v>40.623895597807319</v>
      </c>
      <c r="EM46" s="20">
        <f t="shared" si="19"/>
        <v>347.73241583284789</v>
      </c>
      <c r="EN46" s="59">
        <f t="shared" si="20"/>
        <v>641.06574916618115</v>
      </c>
      <c r="EO46" s="59">
        <f ca="1">AVERAGE(OFFSET($EN$3,0,0,'Données projet'!$E$15+1,1))-AVERAGE(OFFSET($H$3,0,0,'Données projet'!$E$15+1,1))</f>
        <v>197.34725966440715</v>
      </c>
      <c r="EP46" s="59">
        <f t="shared" si="46"/>
        <v>240.16326570529532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4.0019019511038687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4.0019019511038687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3.1777777777777776</v>
      </c>
      <c r="N47" s="13">
        <f>IF('Données projet'!$A$36&gt;35,N46+M47-V46,IF(A47&lt;'Données projet'!$A$36,$K$205^A47,IF(A47='Données projet'!$A$36,'Données projet'!$B$36,N46+M47-V46)))</f>
        <v>139.82222222222222</v>
      </c>
      <c r="O47" s="13">
        <f>N47*VLOOKUP('Données projet'!$B$9,Paramètres!$A$1:$I$89,3,0)*VLOOKUP('Données projet'!$B$9,Paramètres!$A$1:$I$89,5,0)</f>
        <v>126.51114666666666</v>
      </c>
      <c r="P47" s="13">
        <f t="shared" si="33"/>
        <v>33.188915819269738</v>
      </c>
      <c r="Q47" s="20">
        <f t="shared" si="53"/>
        <v>278.14427549633916</v>
      </c>
      <c r="R47" s="59">
        <f t="shared" si="0"/>
        <v>571.47760882967248</v>
      </c>
      <c r="S47" s="59">
        <f ca="1">AVERAGE(OFFSET($R$3,0,0,'Données projet'!$E$9+1,1))-AVERAGE(OFFSET($H$3,0,0,'Données projet'!$E$9+1,1))</f>
        <v>503.03615331676451</v>
      </c>
      <c r="T47" s="59">
        <f t="shared" si="34"/>
        <v>228.10723445837942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3.1777777777777776</v>
      </c>
      <c r="AI47" s="13">
        <f>IF('Données projet'!$A$62&gt;35,AI46+AH47-AQ46,IF(A47&lt;'Données projet'!$A$62,$AF$205^A47,IF(A47='Données projet'!$A$62,'Données projet'!$B$62,AI46+AH47-AQ46)))</f>
        <v>139.82222222222222</v>
      </c>
      <c r="AJ47" s="13">
        <f>AI47*VLOOKUP('Données projet'!$B$10,Paramètres!$A$1:$I$89,3,0)*VLOOKUP('Données projet'!$B$10,Paramètres!$A$1:$I$89,5,0)</f>
        <v>141.77973333333335</v>
      </c>
      <c r="AK47" s="13">
        <f t="shared" si="35"/>
        <v>36.704417177360384</v>
      </c>
      <c r="AL47" s="20">
        <f t="shared" si="4"/>
        <v>310.85989547279161</v>
      </c>
      <c r="AM47" s="59">
        <f t="shared" si="5"/>
        <v>604.19322880612492</v>
      </c>
      <c r="AN47" s="59">
        <f ca="1">AVERAGE(OFFSET($AM$3,0,0,'Données projet'!$E$10+1,1))-AVERAGE(OFFSET($H$3,0,0,'Données projet'!$E$10+1,1))</f>
        <v>558.37211180917416</v>
      </c>
      <c r="AO47" s="59">
        <f t="shared" si="36"/>
        <v>250.60365718208192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0.82222222222222219</v>
      </c>
      <c r="BD47" s="12">
        <f>IF('Données projet'!$A$88&gt;35,BD46+BC47-BL46,IF(A47&lt;'Données projet'!$A$88,$BA$205^A47,IF(A47='Données projet'!$A$88,'Données projet'!$B$88,BD46+BC47-BL46)))</f>
        <v>36.177777777777798</v>
      </c>
      <c r="BE47" s="13">
        <f>BD47*VLOOKUP('Données projet'!$B$11,Paramètres!$A$1:$I$89,3,0)*VLOOKUP('Données projet'!$B$11,Paramètres!$A$1:$I$89,5,0)</f>
        <v>38.941760000000016</v>
      </c>
      <c r="BF47" s="13">
        <f t="shared" si="37"/>
        <v>11.717724089446639</v>
      </c>
      <c r="BG47" s="20">
        <f t="shared" si="7"/>
        <v>88.231934789119592</v>
      </c>
      <c r="BH47" s="59">
        <f t="shared" si="8"/>
        <v>381.56526812245289</v>
      </c>
      <c r="BI47" s="59">
        <f ca="1">AVERAGE(OFFSET($BH$3,0,0,'Données projet'!$E$11+1,1))-AVERAGE(OFFSET($H$3,0,0,'Données projet'!$E$11+1,1))</f>
        <v>465.70042953569703</v>
      </c>
      <c r="BJ47" s="59">
        <f t="shared" si="38"/>
        <v>97.459164776269915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0.82222222222222219</v>
      </c>
      <c r="BY47" s="12">
        <f>IF('Données projet'!$A$114&gt;35,BY46+BX47-CG46,IF(A47&lt;'Données projet'!$A$114,$BV$205^A47,IF(A47='Données projet'!$A$114,'Données projet'!$B$114,BY46+BX47-CG46)))</f>
        <v>36.177777777777798</v>
      </c>
      <c r="BZ47" s="13">
        <f>BY47*VLOOKUP('Données projet'!$B$12,Paramètres!$A$1:$I$89,3,0)*VLOOKUP('Données projet'!$B$12,Paramètres!$A$1:$I$89,5,0)</f>
        <v>24.268053333333349</v>
      </c>
      <c r="CA47" s="13">
        <f t="shared" si="39"/>
        <v>7.7155863925327717</v>
      </c>
      <c r="CB47" s="20">
        <f t="shared" si="10"/>
        <v>55.70483918921682</v>
      </c>
      <c r="CC47" s="59">
        <f t="shared" si="11"/>
        <v>349.03817252255016</v>
      </c>
      <c r="CD47" s="59">
        <f ca="1">AVERAGE(OFFSET($CC$3,0,0,'Données projet'!$E$12+1,1))-AVERAGE(OFFSET($H$3,0,0,'Données projet'!$E$12+1,1))</f>
        <v>305.81696680347807</v>
      </c>
      <c r="CE47" s="59">
        <f t="shared" si="40"/>
        <v>75.064936438329426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0.82222222222222219</v>
      </c>
      <c r="CT47" s="12">
        <f>IF('Données projet'!$A$140&gt;35,CT46+CS47-DB46,IF(A47&lt;'Données projet'!$A$140,$CQ$205^A47,IF(A47='Données projet'!$A$140,'Données projet'!$B$140,CT46+CS47-DB46)))</f>
        <v>36.177777777777798</v>
      </c>
      <c r="CU47" s="17">
        <f>CT47*VLOOKUP('Données projet'!$B$13,Paramètres!$A$1:$I$89,3,0)*VLOOKUP('Données projet'!$B$13,Paramètres!$A$1:$I$89,5,0)</f>
        <v>34.991146666666687</v>
      </c>
      <c r="CV47" s="13">
        <f t="shared" si="41"/>
        <v>10.660891121539091</v>
      </c>
      <c r="CW47" s="20">
        <f t="shared" si="13"/>
        <v>79.510632481125057</v>
      </c>
      <c r="CX47" s="59">
        <f t="shared" si="14"/>
        <v>372.84396581445839</v>
      </c>
      <c r="CY47" s="59">
        <f ca="1">AVERAGE(OFFSET($CX$3,0,0,'Données projet'!$E$13+1,1))-AVERAGE(OFFSET($H$3,0,0,'Données projet'!$E$13+1,1))</f>
        <v>422.80313962874982</v>
      </c>
      <c r="CZ47" s="59">
        <f t="shared" si="42"/>
        <v>91.455608678290844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0.82222222222222219</v>
      </c>
      <c r="DO47" s="12">
        <f>IF('Données projet'!$A$166&gt;35,DO46+DN47-DW46,IF(A47&lt;'Données projet'!$A$166,$DL$205^A47,IF(A47='Données projet'!$A$166,'Données projet'!$B$166,DO46+DN47-DW46)))</f>
        <v>36.177777777777798</v>
      </c>
      <c r="DP47" s="17">
        <f>DO47*VLOOKUP('Données projet'!$B$14,Paramètres!$A$1:$I$89,3,0)*VLOOKUP('Données projet'!$B$14,Paramètres!$A$1:$I$89,5,0)</f>
        <v>28.218666666666685</v>
      </c>
      <c r="DQ47" s="13">
        <f t="shared" si="43"/>
        <v>8.8154828923639776</v>
      </c>
      <c r="DR47" s="20">
        <f t="shared" si="16"/>
        <v>64.50114381531175</v>
      </c>
      <c r="DS47" s="59">
        <f t="shared" si="17"/>
        <v>357.83447714864508</v>
      </c>
      <c r="DT47" s="59">
        <f ca="1">AVERAGE(OFFSET($DS$3,0,0,'Données projet'!$E$14+1,1))-AVERAGE(OFFSET($H$3,0,0,'Données projet'!$E$14+1,1))</f>
        <v>349.02319955271696</v>
      </c>
      <c r="DU47" s="59">
        <f t="shared" si="44"/>
        <v>81.121961804737509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7.05</v>
      </c>
      <c r="EJ47" s="12">
        <f>IF('Données projet'!$A$192&gt;35,EJ46+EI47-ER46,IF(A47&lt;'Données projet'!$A$192,$EG$205^A47,IF(A47='Données projet'!$A$192,'Données projet'!$B$192,EJ46+EI47-ER46)))</f>
        <v>223.95000000000016</v>
      </c>
      <c r="EK47" s="17">
        <f>EJ47*VLOOKUP('Données projet'!$B$15,Paramètres!$A$1:$I$89,3,0)*VLOOKUP('Données projet'!$B$15,Paramètres!$A$1:$I$89,5,0)</f>
        <v>164.20014000000012</v>
      </c>
      <c r="EL47" s="13">
        <f t="shared" si="45"/>
        <v>41.788435286289889</v>
      </c>
      <c r="EM47" s="20">
        <f t="shared" si="19"/>
        <v>358.76343529028844</v>
      </c>
      <c r="EN47" s="59">
        <f t="shared" si="20"/>
        <v>652.09676862362176</v>
      </c>
      <c r="EO47" s="59">
        <f ca="1">AVERAGE(OFFSET($EN$3,0,0,'Données projet'!$E$15+1,1))-AVERAGE(OFFSET($H$3,0,0,'Données projet'!$E$15+1,1))</f>
        <v>197.34725966440715</v>
      </c>
      <c r="EP47" s="59">
        <f t="shared" si="46"/>
        <v>240.16326570529532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3.9234270947618914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3.9234270947618914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143</v>
      </c>
      <c r="L48" s="12">
        <f>VLOOKUP(A48,'Données projet'!$A$35:$I$55,9,0)</f>
        <v>3.1777777777777776</v>
      </c>
      <c r="M48" s="12">
        <f t="array" ref="M48">INDEX(L:L,MIN(IF(ISNUMBER(L48:L244),ROW(L48:L244),"")))</f>
        <v>3.1777777777777776</v>
      </c>
      <c r="N48" s="13">
        <f>IF('Données projet'!$A$36&gt;35,N47+M48-V47,IF(A48&lt;'Données projet'!$A$36,$K$205^A48,IF(A48='Données projet'!$A$36,'Données projet'!$B$36,N47+M48-V47)))</f>
        <v>143</v>
      </c>
      <c r="O48" s="13">
        <f>N48*VLOOKUP('Données projet'!$B$9,Paramètres!$A$1:$I$89,3,0)*VLOOKUP('Données projet'!$B$9,Paramètres!$A$1:$I$89,5,0)</f>
        <v>129.38640000000001</v>
      </c>
      <c r="P48" s="13">
        <f t="shared" si="33"/>
        <v>33.854535370613952</v>
      </c>
      <c r="Q48" s="20">
        <f t="shared" si="53"/>
        <v>284.31129577048597</v>
      </c>
      <c r="R48" s="59">
        <f t="shared" si="0"/>
        <v>577.64462910381928</v>
      </c>
      <c r="S48" s="59">
        <f ca="1">AVERAGE(OFFSET($R$3,0,0,'Données projet'!$E$9+1,1))-AVERAGE(OFFSET($H$3,0,0,'Données projet'!$E$9+1,1))</f>
        <v>503.03615331676451</v>
      </c>
      <c r="T48" s="59">
        <f t="shared" si="34"/>
        <v>228.10723445837942</v>
      </c>
      <c r="U48" s="15">
        <f>IF(ISNA(VLOOKUP(A48,'Données projet'!$A$35:$I$55,3,0)),0,VLOOKUP(A48,'Données projet'!$A$35:$I$55,3,0))</f>
        <v>2</v>
      </c>
      <c r="V48" s="15">
        <f>IF(ISNA(VLOOKUP(A48,'Données projet'!$A$35:$I$55,4,0)),0,VLOOKUP(A48,'Données projet'!$A$35:$I$55,4,0))</f>
        <v>25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143</v>
      </c>
      <c r="AG48" s="12">
        <f>VLOOKUP(A48,'Données projet'!$A$61:$I$81,9,0)</f>
        <v>3.1777777777777776</v>
      </c>
      <c r="AH48" s="12">
        <f t="array" ref="AH48">INDEX(AG:AG,MIN(IF(ISNUMBER(AG48:AG244),ROW(AG48:AG244),"")))</f>
        <v>3.1777777777777776</v>
      </c>
      <c r="AI48" s="13">
        <f>IF('Données projet'!$A$62&gt;35,AI47+AH48-AQ47,IF(A48&lt;'Données projet'!$A$62,$AF$205^A48,IF(A48='Données projet'!$A$62,'Données projet'!$B$62,AI47+AH48-AQ47)))</f>
        <v>143</v>
      </c>
      <c r="AJ48" s="13">
        <f>AI48*VLOOKUP('Données projet'!$B$10,Paramètres!$A$1:$I$89,3,0)*VLOOKUP('Données projet'!$B$10,Paramètres!$A$1:$I$89,5,0)</f>
        <v>145.00200000000001</v>
      </c>
      <c r="AK48" s="13">
        <f t="shared" si="35"/>
        <v>37.44054178676268</v>
      </c>
      <c r="AL48" s="20">
        <f t="shared" si="4"/>
        <v>317.75409361194505</v>
      </c>
      <c r="AM48" s="59">
        <f t="shared" si="5"/>
        <v>611.08742694527837</v>
      </c>
      <c r="AN48" s="59">
        <f ca="1">AVERAGE(OFFSET($AM$3,0,0,'Données projet'!$E$10+1,1))-AVERAGE(OFFSET($H$3,0,0,'Données projet'!$E$10+1,1))</f>
        <v>558.37211180917416</v>
      </c>
      <c r="AO48" s="59">
        <f t="shared" si="36"/>
        <v>250.60365718208192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25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37</v>
      </c>
      <c r="BB48" s="12">
        <f>VLOOKUP(A48,'Données projet'!$A$87:$I$107,9,0)</f>
        <v>0.82222222222222219</v>
      </c>
      <c r="BC48" s="12">
        <f t="array" ref="BC48">INDEX(BB:BB,MIN(IF(ISNUMBER(BB48:BB244),ROW(BB48:BB244),"")))</f>
        <v>0.82222222222222219</v>
      </c>
      <c r="BD48" s="12">
        <f>IF('Données projet'!$A$88&gt;35,BD47+BC48-BL47,IF(A48&lt;'Données projet'!$A$88,$BA$205^A48,IF(A48='Données projet'!$A$88,'Données projet'!$B$88,BD47+BC48-BL47)))</f>
        <v>37.000000000000021</v>
      </c>
      <c r="BE48" s="13">
        <f>BD48*VLOOKUP('Données projet'!$B$11,Paramètres!$A$1:$I$89,3,0)*VLOOKUP('Données projet'!$B$11,Paramètres!$A$1:$I$89,5,0)</f>
        <v>39.82680000000002</v>
      </c>
      <c r="BF48" s="13">
        <f t="shared" si="37"/>
        <v>11.952728640172701</v>
      </c>
      <c r="BG48" s="20">
        <f t="shared" si="7"/>
        <v>90.182679048300827</v>
      </c>
      <c r="BH48" s="59">
        <f t="shared" si="8"/>
        <v>383.51601238163414</v>
      </c>
      <c r="BI48" s="59">
        <f ca="1">AVERAGE(OFFSET($BH$3,0,0,'Données projet'!$E$11+1,1))-AVERAGE(OFFSET($H$3,0,0,'Données projet'!$E$11+1,1))</f>
        <v>465.70042953569703</v>
      </c>
      <c r="BJ48" s="59">
        <f t="shared" si="38"/>
        <v>97.459164776269915</v>
      </c>
      <c r="BK48" s="15">
        <f>IF(ISNA(VLOOKUP(A48,'Données projet'!$A$87:$I$107,3,0)),0,VLOOKUP(A48,'Données projet'!$A$87:$I$107,3,0))</f>
        <v>1</v>
      </c>
      <c r="BL48" s="15">
        <f>IF(ISNA(VLOOKUP(A48,'Données projet'!$A$87:$I$107,4,0)),0,VLOOKUP(A48,'Données projet'!$A$87:$I$107,4,0))</f>
        <v>7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37</v>
      </c>
      <c r="BW48" s="12">
        <f>VLOOKUP(A48,'Données projet'!$A$113:$I$133,9,0)</f>
        <v>0.82222222222222219</v>
      </c>
      <c r="BX48" s="12">
        <f t="array" ref="BX48">INDEX(BW:BW,MIN(IF(ISNUMBER(BW48:BW244),ROW(BW48:BW244),"")))</f>
        <v>0.82222222222222219</v>
      </c>
      <c r="BY48" s="12">
        <f>IF('Données projet'!$A$114&gt;35,BY47+BX48-CG47,IF(A48&lt;'Données projet'!$A$114,$BV$205^A48,IF(A48='Données projet'!$A$114,'Données projet'!$B$114,BY47+BX48-CG47)))</f>
        <v>37.000000000000021</v>
      </c>
      <c r="BZ48" s="13">
        <f>BY48*VLOOKUP('Données projet'!$B$12,Paramètres!$A$1:$I$89,3,0)*VLOOKUP('Données projet'!$B$12,Paramètres!$A$1:$I$89,5,0)</f>
        <v>24.819600000000015</v>
      </c>
      <c r="CA48" s="13">
        <f t="shared" si="39"/>
        <v>7.870326161102529</v>
      </c>
      <c r="CB48" s="20">
        <f t="shared" si="10"/>
        <v>56.934954730586931</v>
      </c>
      <c r="CC48" s="59">
        <f t="shared" si="11"/>
        <v>350.26828806392024</v>
      </c>
      <c r="CD48" s="59">
        <f ca="1">AVERAGE(OFFSET($CC$3,0,0,'Données projet'!$E$12+1,1))-AVERAGE(OFFSET($H$3,0,0,'Données projet'!$E$12+1,1))</f>
        <v>305.81696680347807</v>
      </c>
      <c r="CE48" s="59">
        <f t="shared" si="40"/>
        <v>75.064936438329426</v>
      </c>
      <c r="CF48" s="15">
        <f>IF(ISNA(VLOOKUP(A48,'Données projet'!$A$113:$I$133,3,0)),0,VLOOKUP(A48,'Données projet'!$A$113:$I$133,3,0))</f>
        <v>1</v>
      </c>
      <c r="CG48" s="15">
        <f>IF(ISNA(VLOOKUP(A48,'Données projet'!$A$113:$I$133,4,0)),0,VLOOKUP(A48,'Données projet'!$A$113:$I$133,4,0))</f>
        <v>7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37</v>
      </c>
      <c r="CR48" s="12">
        <f>VLOOKUP(A48,'Données projet'!$A$139:$I$159,9,0)</f>
        <v>0.82222222222222219</v>
      </c>
      <c r="CS48" s="12">
        <f t="array" ref="CS48">INDEX(CR:CR,MIN(IF(ISNUMBER(CR48:CR244),ROW(CR48:CR244),"")))</f>
        <v>0.82222222222222219</v>
      </c>
      <c r="CT48" s="12">
        <f>IF('Données projet'!$A$140&gt;35,CT47+CS48-DB47,IF(A48&lt;'Données projet'!$A$140,$CQ$205^A48,IF(A48='Données projet'!$A$140,'Données projet'!$B$140,CT47+CS48-DB47)))</f>
        <v>37.000000000000021</v>
      </c>
      <c r="CU48" s="17">
        <f>CT48*VLOOKUP('Données projet'!$B$13,Paramètres!$A$1:$I$89,3,0)*VLOOKUP('Données projet'!$B$13,Paramètres!$A$1:$I$89,5,0)</f>
        <v>35.786400000000022</v>
      </c>
      <c r="CV48" s="13">
        <f t="shared" si="41"/>
        <v>10.874700382555325</v>
      </c>
      <c r="CW48" s="20">
        <f t="shared" si="13"/>
        <v>81.268083166283887</v>
      </c>
      <c r="CX48" s="59">
        <f t="shared" si="14"/>
        <v>374.60141649961719</v>
      </c>
      <c r="CY48" s="59">
        <f ca="1">AVERAGE(OFFSET($CX$3,0,0,'Données projet'!$E$13+1,1))-AVERAGE(OFFSET($H$3,0,0,'Données projet'!$E$13+1,1))</f>
        <v>422.80313962874982</v>
      </c>
      <c r="CZ48" s="59">
        <f t="shared" si="42"/>
        <v>91.455608678290844</v>
      </c>
      <c r="DA48" s="15">
        <f>IF(ISNA(VLOOKUP(A48,'Données projet'!$A$139:$I$159,3,0)),0,VLOOKUP(A48,'Données projet'!$A$139:$I$159,3,0))</f>
        <v>1</v>
      </c>
      <c r="DB48" s="15">
        <f>IF(ISNA(VLOOKUP(A48,'Données projet'!$A$139:$I$159,4,0)),0,VLOOKUP(A48,'Données projet'!$A$139:$I$159,4,0))</f>
        <v>7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37</v>
      </c>
      <c r="DM48" s="12">
        <f>VLOOKUP(A48,'Données projet'!$A$165:$I$185,9,0)</f>
        <v>0.82222222222222219</v>
      </c>
      <c r="DN48" s="12">
        <f t="array" ref="DN48">INDEX(DM:DM,MIN(IF(ISNUMBER(DM48:DM244),ROW(DM48:DM244),"")))</f>
        <v>0.82222222222222219</v>
      </c>
      <c r="DO48" s="12">
        <f>IF('Données projet'!$A$166&gt;35,DO47+DN48-DW47,IF(A48&lt;'Données projet'!$A$166,$DL$205^A48,IF(A48='Données projet'!$A$166,'Données projet'!$B$166,DO47+DN48-DW47)))</f>
        <v>37.000000000000021</v>
      </c>
      <c r="DP48" s="17">
        <f>DO48*VLOOKUP('Données projet'!$B$14,Paramètres!$A$1:$I$89,3,0)*VLOOKUP('Données projet'!$B$14,Paramètres!$A$1:$I$89,5,0)</f>
        <v>28.860000000000017</v>
      </c>
      <c r="DQ48" s="13">
        <f t="shared" si="43"/>
        <v>8.9922816103350787</v>
      </c>
      <c r="DR48" s="20">
        <f t="shared" si="16"/>
        <v>65.926057138000289</v>
      </c>
      <c r="DS48" s="59">
        <f t="shared" si="17"/>
        <v>359.25939047133363</v>
      </c>
      <c r="DT48" s="59">
        <f ca="1">AVERAGE(OFFSET($DS$3,0,0,'Données projet'!$E$14+1,1))-AVERAGE(OFFSET($H$3,0,0,'Données projet'!$E$14+1,1))</f>
        <v>349.02319955271696</v>
      </c>
      <c r="DU48" s="59">
        <f t="shared" si="44"/>
        <v>81.121961804737509</v>
      </c>
      <c r="DV48" s="15">
        <f>IF(ISNA(VLOOKUP(A48,'Données projet'!$A$165:$I$185,3,0)),0,VLOOKUP(A48,'Données projet'!$A$165:$I$185,3,0))</f>
        <v>1</v>
      </c>
      <c r="DW48" s="15">
        <f>IF(ISNA(VLOOKUP(A48,'Données projet'!$A$165:$I$185,4,0)),0,VLOOKUP(A48,'Données projet'!$A$165:$I$185,4,0))</f>
        <v>7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231</v>
      </c>
      <c r="EH48" s="12">
        <f>VLOOKUP(A48,'Données projet'!$A$191:$I$211,9,0)</f>
        <v>7.05</v>
      </c>
      <c r="EI48" s="12">
        <f t="array" ref="EI48">INDEX(EH:EH,MIN(IF(ISNUMBER(EH48:EH244),ROW(EH48:EH244),"")))</f>
        <v>7.05</v>
      </c>
      <c r="EJ48" s="12">
        <f>IF('Données projet'!$A$192&gt;35,EJ47+EI48-ER47,IF(A48&lt;'Données projet'!$A$192,$EG$205^A48,IF(A48='Données projet'!$A$192,'Données projet'!$B$192,EJ47+EI48-ER47)))</f>
        <v>231.00000000000017</v>
      </c>
      <c r="EK48" s="17">
        <f>EJ48*VLOOKUP('Données projet'!$B$15,Paramètres!$A$1:$I$89,3,0)*VLOOKUP('Données projet'!$B$15,Paramètres!$A$1:$I$89,5,0)</f>
        <v>169.36920000000012</v>
      </c>
      <c r="EL48" s="13">
        <f t="shared" si="45"/>
        <v>42.948714817158709</v>
      </c>
      <c r="EM48" s="20">
        <f t="shared" si="19"/>
        <v>369.78703497321823</v>
      </c>
      <c r="EN48" s="59">
        <f t="shared" si="20"/>
        <v>663.12036830655154</v>
      </c>
      <c r="EO48" s="59">
        <f ca="1">AVERAGE(OFFSET($EN$3,0,0,'Données projet'!$E$15+1,1))-AVERAGE(OFFSET($H$3,0,0,'Données projet'!$E$15+1,1))</f>
        <v>197.34725966440715</v>
      </c>
      <c r="EP48" s="59">
        <f t="shared" si="46"/>
        <v>240.16326570529532</v>
      </c>
      <c r="EQ48" s="15" t="str">
        <f>IF(ISNA(VLOOKUP(A48,'Données projet'!$A$191:$I$211,3,0)),0,VLOOKUP(A48,'Données projet'!$A$191:$I$211,3,0))</f>
        <v>CR</v>
      </c>
      <c r="ER48" s="15">
        <f>IF(ISNA(VLOOKUP(A48,'Données projet'!$A$191:$I$211,4,0)),0,VLOOKUP(A48,'Données projet'!$A$191:$I$211,4,0))</f>
        <v>231</v>
      </c>
      <c r="ES48" s="16">
        <f>IF(ISNA(VLOOKUP(A48,'Données projet'!$A$191:$I$211,5,0)),0%,VLOOKUP(A48,'Données projet'!$A$191:$I$211,5,0)*VLOOKUP('Données projet'!$B$15,Paramètres!$A$1:$I$89,7,0))</f>
        <v>0.34400000000000003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68.254517111473945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68.254517111473945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9.625</v>
      </c>
      <c r="N49" s="13">
        <f>IF('Données projet'!$A$36&gt;35,N48+M49-V48,IF(A49&lt;'Données projet'!$A$36,$K$205^A49,IF(A49='Données projet'!$A$36,'Données projet'!$B$36,N48+M49-V48)))</f>
        <v>127.625</v>
      </c>
      <c r="O49" s="13">
        <f>N49*VLOOKUP('Données projet'!$B$9,Paramètres!$A$1:$I$89,3,0)*VLOOKUP('Données projet'!$B$9,Paramètres!$A$1:$I$89,5,0)</f>
        <v>115.4751</v>
      </c>
      <c r="P49" s="13">
        <f t="shared" si="33"/>
        <v>30.617291447620193</v>
      </c>
      <c r="Q49" s="20">
        <f t="shared" si="53"/>
        <v>254.44424843793846</v>
      </c>
      <c r="R49" s="59">
        <f t="shared" si="0"/>
        <v>547.7775817712718</v>
      </c>
      <c r="S49" s="59">
        <f ca="1">AVERAGE(OFFSET($R$3,0,0,'Données projet'!$E$9+1,1))-AVERAGE(OFFSET($H$3,0,0,'Données projet'!$E$9+1,1))</f>
        <v>503.03615331676451</v>
      </c>
      <c r="T49" s="59">
        <f t="shared" si="34"/>
        <v>228.10723445837942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9.625</v>
      </c>
      <c r="AI49" s="13">
        <f>IF('Données projet'!$A$62&gt;35,AI48+AH49-AQ48,IF(A49&lt;'Données projet'!$A$62,$AF$205^A49,IF(A49='Données projet'!$A$62,'Données projet'!$B$62,AI48+AH49-AQ48)))</f>
        <v>127.625</v>
      </c>
      <c r="AJ49" s="13">
        <f>AI49*VLOOKUP('Données projet'!$B$10,Paramètres!$A$1:$I$89,3,0)*VLOOKUP('Données projet'!$B$10,Paramètres!$A$1:$I$89,5,0)</f>
        <v>129.41175000000001</v>
      </c>
      <c r="AK49" s="13">
        <f t="shared" si="35"/>
        <v>33.860396171236147</v>
      </c>
      <c r="AL49" s="20">
        <f t="shared" si="4"/>
        <v>284.36565458156963</v>
      </c>
      <c r="AM49" s="59">
        <f t="shared" si="5"/>
        <v>577.698987914903</v>
      </c>
      <c r="AN49" s="59">
        <f ca="1">AVERAGE(OFFSET($AM$3,0,0,'Données projet'!$E$10+1,1))-AVERAGE(OFFSET($H$3,0,0,'Données projet'!$E$10+1,1))</f>
        <v>558.37211180917416</v>
      </c>
      <c r="AO49" s="59">
        <f t="shared" si="36"/>
        <v>250.60365718208192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9.375</v>
      </c>
      <c r="BD49" s="12">
        <f>IF('Données projet'!$A$88&gt;35,BD48+BC49-BL48,IF(A49&lt;'Données projet'!$A$88,$BA$205^A49,IF(A49='Données projet'!$A$88,'Données projet'!$B$88,BD48+BC49-BL48)))</f>
        <v>39.375000000000021</v>
      </c>
      <c r="BE49" s="13">
        <f>BD49*VLOOKUP('Données projet'!$B$11,Paramètres!$A$1:$I$89,3,0)*VLOOKUP('Données projet'!$B$11,Paramètres!$A$1:$I$89,5,0)</f>
        <v>42.383250000000025</v>
      </c>
      <c r="BF49" s="13">
        <f t="shared" si="37"/>
        <v>12.628184237953507</v>
      </c>
      <c r="BG49" s="20">
        <f t="shared" si="7"/>
        <v>95.811581297769067</v>
      </c>
      <c r="BH49" s="59">
        <f t="shared" si="8"/>
        <v>389.14491463110238</v>
      </c>
      <c r="BI49" s="59">
        <f ca="1">AVERAGE(OFFSET($BH$3,0,0,'Données projet'!$E$11+1,1))-AVERAGE(OFFSET($H$3,0,0,'Données projet'!$E$11+1,1))</f>
        <v>465.70042953569703</v>
      </c>
      <c r="BJ49" s="59">
        <f t="shared" si="38"/>
        <v>97.459164776269915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9.375</v>
      </c>
      <c r="BY49" s="12">
        <f>IF('Données projet'!$A$114&gt;35,BY48+BX49-CG48,IF(A49&lt;'Données projet'!$A$114,$BV$205^A49,IF(A49='Données projet'!$A$114,'Données projet'!$B$114,BY48+BX49-CG48)))</f>
        <v>39.375000000000021</v>
      </c>
      <c r="BZ49" s="13">
        <f>BY49*VLOOKUP('Données projet'!$B$12,Paramètres!$A$1:$I$89,3,0)*VLOOKUP('Données projet'!$B$12,Paramètres!$A$1:$I$89,5,0)</f>
        <v>26.412750000000017</v>
      </c>
      <c r="CA49" s="13">
        <f t="shared" si="39"/>
        <v>8.3150828373321186</v>
      </c>
      <c r="CB49" s="20">
        <f t="shared" si="10"/>
        <v>60.484308858353465</v>
      </c>
      <c r="CC49" s="59">
        <f t="shared" si="11"/>
        <v>353.81764219168679</v>
      </c>
      <c r="CD49" s="59">
        <f ca="1">AVERAGE(OFFSET($CC$3,0,0,'Données projet'!$E$12+1,1))-AVERAGE(OFFSET($H$3,0,0,'Données projet'!$E$12+1,1))</f>
        <v>305.81696680347807</v>
      </c>
      <c r="CE49" s="59">
        <f t="shared" si="40"/>
        <v>75.064936438329426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9.375</v>
      </c>
      <c r="CT49" s="12">
        <f>IF('Données projet'!$A$140&gt;35,CT48+CS49-DB48,IF(A49&lt;'Données projet'!$A$140,$CQ$205^A49,IF(A49='Données projet'!$A$140,'Données projet'!$B$140,CT48+CS49-DB48)))</f>
        <v>39.375000000000021</v>
      </c>
      <c r="CU49" s="17">
        <f>CT49*VLOOKUP('Données projet'!$B$13,Paramètres!$A$1:$I$89,3,0)*VLOOKUP('Données projet'!$B$13,Paramètres!$A$1:$I$89,5,0)</f>
        <v>38.083500000000022</v>
      </c>
      <c r="CV49" s="13">
        <f t="shared" si="41"/>
        <v>11.489235980970781</v>
      </c>
      <c r="CW49" s="20">
        <f t="shared" si="13"/>
        <v>86.339181833524151</v>
      </c>
      <c r="CX49" s="59">
        <f t="shared" si="14"/>
        <v>379.67251516685747</v>
      </c>
      <c r="CY49" s="59">
        <f ca="1">AVERAGE(OFFSET($CX$3,0,0,'Données projet'!$E$13+1,1))-AVERAGE(OFFSET($H$3,0,0,'Données projet'!$E$13+1,1))</f>
        <v>422.80313962874982</v>
      </c>
      <c r="CZ49" s="59">
        <f t="shared" si="42"/>
        <v>91.455608678290844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9.375</v>
      </c>
      <c r="DO49" s="12">
        <f>IF('Données projet'!$A$166&gt;35,DO48+DN49-DW48,IF(A49&lt;'Données projet'!$A$166,$DL$205^A49,IF(A49='Données projet'!$A$166,'Données projet'!$B$166,DO48+DN49-DW48)))</f>
        <v>39.375000000000021</v>
      </c>
      <c r="DP49" s="17">
        <f>DO49*VLOOKUP('Données projet'!$B$14,Paramètres!$A$1:$I$89,3,0)*VLOOKUP('Données projet'!$B$14,Paramètres!$A$1:$I$89,5,0)</f>
        <v>30.712500000000016</v>
      </c>
      <c r="DQ49" s="13">
        <f t="shared" si="43"/>
        <v>9.5004406368947638</v>
      </c>
      <c r="DR49" s="20">
        <f t="shared" si="16"/>
        <v>70.037538275925073</v>
      </c>
      <c r="DS49" s="59">
        <f t="shared" si="17"/>
        <v>363.37087160925842</v>
      </c>
      <c r="DT49" s="59">
        <f ca="1">AVERAGE(OFFSET($DS$3,0,0,'Données projet'!$E$14+1,1))-AVERAGE(OFFSET($H$3,0,0,'Données projet'!$E$14+1,1))</f>
        <v>349.02319955271696</v>
      </c>
      <c r="DU49" s="59">
        <f t="shared" si="44"/>
        <v>81.121961804737509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1.7053025658242404E-13</v>
      </c>
      <c r="EK49" s="17">
        <f>EJ49*VLOOKUP('Données projet'!$B$15,Paramètres!$A$1:$I$89,3,0)*VLOOKUP('Données projet'!$B$15,Paramètres!$A$1:$I$89,5,0)</f>
        <v>1.250327841262333E-13</v>
      </c>
      <c r="EL49" s="13">
        <f t="shared" si="45"/>
        <v>1.8301318724634299E-12</v>
      </c>
      <c r="EM49" s="20">
        <f t="shared" si="19"/>
        <v>3.405245110226996E-12</v>
      </c>
      <c r="EN49" s="59">
        <f t="shared" si="20"/>
        <v>293.33333333333672</v>
      </c>
      <c r="EO49" s="59">
        <f ca="1">AVERAGE(OFFSET($EN$3,0,0,'Données projet'!$E$15+1,1))-AVERAGE(OFFSET($H$3,0,0,'Données projet'!$E$15+1,1))</f>
        <v>197.34725966440715</v>
      </c>
      <c r="EP49" s="59">
        <f t="shared" si="46"/>
        <v>240.16326570529532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66.916087662062651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66.916087662062651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9.625</v>
      </c>
      <c r="N50" s="13">
        <f>IF('Données projet'!$A$36&gt;35,N49+M50-V49,IF(A50&lt;'Données projet'!$A$36,$K$205^A50,IF(A50='Données projet'!$A$36,'Données projet'!$B$36,N49+M50-V49)))</f>
        <v>137.25</v>
      </c>
      <c r="O50" s="13">
        <f>N50*VLOOKUP('Données projet'!$B$9,Paramètres!$A$1:$I$89,3,0)*VLOOKUP('Données projet'!$B$9,Paramètres!$A$1:$I$89,5,0)</f>
        <v>124.18379999999999</v>
      </c>
      <c r="P50" s="13">
        <f t="shared" si="33"/>
        <v>32.648847121304541</v>
      </c>
      <c r="Q50" s="20">
        <f t="shared" si="53"/>
        <v>273.15019373627206</v>
      </c>
      <c r="R50" s="59">
        <f t="shared" si="0"/>
        <v>566.48352706960532</v>
      </c>
      <c r="S50" s="59">
        <f ca="1">AVERAGE(OFFSET($R$3,0,0,'Données projet'!$E$9+1,1))-AVERAGE(OFFSET($H$3,0,0,'Données projet'!$E$9+1,1))</f>
        <v>503.03615331676451</v>
      </c>
      <c r="T50" s="59">
        <f t="shared" si="34"/>
        <v>228.10723445837942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9.625</v>
      </c>
      <c r="AI50" s="13">
        <f>IF('Données projet'!$A$62&gt;35,AI49+AH50-AQ49,IF(A50&lt;'Données projet'!$A$62,$AF$205^A50,IF(A50='Données projet'!$A$62,'Données projet'!$B$62,AI49+AH50-AQ49)))</f>
        <v>137.25</v>
      </c>
      <c r="AJ50" s="13">
        <f>AI50*VLOOKUP('Données projet'!$B$10,Paramètres!$A$1:$I$89,3,0)*VLOOKUP('Données projet'!$B$10,Paramètres!$A$1:$I$89,5,0)</f>
        <v>139.17150000000001</v>
      </c>
      <c r="AK50" s="13">
        <f t="shared" si="35"/>
        <v>36.107142264781352</v>
      </c>
      <c r="AL50" s="20">
        <f t="shared" si="4"/>
        <v>305.27696861116084</v>
      </c>
      <c r="AM50" s="59">
        <f t="shared" si="5"/>
        <v>598.61030194449415</v>
      </c>
      <c r="AN50" s="59">
        <f ca="1">AVERAGE(OFFSET($AM$3,0,0,'Données projet'!$E$10+1,1))-AVERAGE(OFFSET($H$3,0,0,'Données projet'!$E$10+1,1))</f>
        <v>558.37211180917416</v>
      </c>
      <c r="AO50" s="59">
        <f t="shared" si="36"/>
        <v>250.60365718208192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9.375</v>
      </c>
      <c r="BD50" s="12">
        <f>IF('Données projet'!$A$88&gt;35,BD49+BC50-BL49,IF(A50&lt;'Données projet'!$A$88,$BA$205^A50,IF(A50='Données projet'!$A$88,'Données projet'!$B$88,BD49+BC50-BL49)))</f>
        <v>48.750000000000021</v>
      </c>
      <c r="BE50" s="13">
        <f>BD50*VLOOKUP('Données projet'!$B$11,Paramètres!$A$1:$I$89,3,0)*VLOOKUP('Données projet'!$B$11,Paramètres!$A$1:$I$89,5,0)</f>
        <v>52.47450000000002</v>
      </c>
      <c r="BF50" s="13">
        <f t="shared" si="37"/>
        <v>15.251002448960318</v>
      </c>
      <c r="BG50" s="20">
        <f t="shared" si="7"/>
        <v>117.95525009860592</v>
      </c>
      <c r="BH50" s="59">
        <f t="shared" si="8"/>
        <v>411.28858343193923</v>
      </c>
      <c r="BI50" s="59">
        <f ca="1">AVERAGE(OFFSET($BH$3,0,0,'Données projet'!$E$11+1,1))-AVERAGE(OFFSET($H$3,0,0,'Données projet'!$E$11+1,1))</f>
        <v>465.70042953569703</v>
      </c>
      <c r="BJ50" s="59">
        <f t="shared" si="38"/>
        <v>97.459164776269915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9.375</v>
      </c>
      <c r="BY50" s="12">
        <f>IF('Données projet'!$A$114&gt;35,BY49+BX50-CG49,IF(A50&lt;'Données projet'!$A$114,$BV$205^A50,IF(A50='Données projet'!$A$114,'Données projet'!$B$114,BY49+BX50-CG49)))</f>
        <v>48.750000000000021</v>
      </c>
      <c r="BZ50" s="13">
        <f>BY50*VLOOKUP('Données projet'!$B$12,Paramètres!$A$1:$I$89,3,0)*VLOOKUP('Données projet'!$B$12,Paramètres!$A$1:$I$89,5,0)</f>
        <v>32.701500000000017</v>
      </c>
      <c r="CA50" s="13">
        <f t="shared" si="39"/>
        <v>10.042088896226865</v>
      </c>
      <c r="CB50" s="20">
        <f t="shared" si="10"/>
        <v>74.445083994261822</v>
      </c>
      <c r="CC50" s="59">
        <f t="shared" si="11"/>
        <v>367.77841732759515</v>
      </c>
      <c r="CD50" s="59">
        <f ca="1">AVERAGE(OFFSET($CC$3,0,0,'Données projet'!$E$12+1,1))-AVERAGE(OFFSET($H$3,0,0,'Données projet'!$E$12+1,1))</f>
        <v>305.81696680347807</v>
      </c>
      <c r="CE50" s="59">
        <f t="shared" si="40"/>
        <v>75.064936438329426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9.375</v>
      </c>
      <c r="CT50" s="12">
        <f>IF('Données projet'!$A$140&gt;35,CT49+CS50-DB49,IF(A50&lt;'Données projet'!$A$140,$CQ$205^A50,IF(A50='Données projet'!$A$140,'Données projet'!$B$140,CT49+CS50-DB49)))</f>
        <v>48.750000000000021</v>
      </c>
      <c r="CU50" s="17">
        <f>CT50*VLOOKUP('Données projet'!$B$13,Paramètres!$A$1:$I$89,3,0)*VLOOKUP('Données projet'!$B$13,Paramètres!$A$1:$I$89,5,0)</f>
        <v>47.151000000000018</v>
      </c>
      <c r="CV50" s="13">
        <f t="shared" si="41"/>
        <v>13.875499658600525</v>
      </c>
      <c r="CW50" s="20">
        <f t="shared" si="13"/>
        <v>106.28782023872928</v>
      </c>
      <c r="CX50" s="59">
        <f t="shared" si="14"/>
        <v>399.62115357206261</v>
      </c>
      <c r="CY50" s="59">
        <f ca="1">AVERAGE(OFFSET($CX$3,0,0,'Données projet'!$E$13+1,1))-AVERAGE(OFFSET($H$3,0,0,'Données projet'!$E$13+1,1))</f>
        <v>422.80313962874982</v>
      </c>
      <c r="CZ50" s="59">
        <f t="shared" si="42"/>
        <v>91.455608678290844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9.375</v>
      </c>
      <c r="DO50" s="12">
        <f>IF('Données projet'!$A$166&gt;35,DO49+DN50-DW49,IF(A50&lt;'Données projet'!$A$166,$DL$205^A50,IF(A50='Données projet'!$A$166,'Données projet'!$B$166,DO49+DN50-DW49)))</f>
        <v>48.750000000000021</v>
      </c>
      <c r="DP50" s="17">
        <f>DO50*VLOOKUP('Données projet'!$B$14,Paramètres!$A$1:$I$89,3,0)*VLOOKUP('Données projet'!$B$14,Paramètres!$A$1:$I$89,5,0)</f>
        <v>38.02500000000002</v>
      </c>
      <c r="DQ50" s="13">
        <f t="shared" si="43"/>
        <v>11.473640286623255</v>
      </c>
      <c r="DR50" s="20">
        <f t="shared" si="16"/>
        <v>86.210131832535524</v>
      </c>
      <c r="DS50" s="59">
        <f t="shared" si="17"/>
        <v>379.54346516586884</v>
      </c>
      <c r="DT50" s="59">
        <f ca="1">AVERAGE(OFFSET($DS$3,0,0,'Données projet'!$E$14+1,1))-AVERAGE(OFFSET($H$3,0,0,'Données projet'!$E$14+1,1))</f>
        <v>349.02319955271696</v>
      </c>
      <c r="DU50" s="59">
        <f t="shared" si="44"/>
        <v>81.121961804737509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1.7053025658242404E-13</v>
      </c>
      <c r="EK50" s="17">
        <f>EJ50*VLOOKUP('Données projet'!$B$15,Paramètres!$A$1:$I$89,3,0)*VLOOKUP('Données projet'!$B$15,Paramètres!$A$1:$I$89,5,0)</f>
        <v>1.250327841262333E-13</v>
      </c>
      <c r="EL50" s="13">
        <f t="shared" si="45"/>
        <v>1.8301318724634299E-12</v>
      </c>
      <c r="EM50" s="20">
        <f t="shared" si="19"/>
        <v>3.405245110226996E-12</v>
      </c>
      <c r="EN50" s="59">
        <f t="shared" si="20"/>
        <v>293.33333333333672</v>
      </c>
      <c r="EO50" s="59">
        <f ca="1">AVERAGE(OFFSET($EN$3,0,0,'Données projet'!$E$15+1,1))-AVERAGE(OFFSET($H$3,0,0,'Données projet'!$E$15+1,1))</f>
        <v>197.34725966440715</v>
      </c>
      <c r="EP50" s="59">
        <f t="shared" si="46"/>
        <v>240.16326570529532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65.603903997792955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65.603903997792955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9.625</v>
      </c>
      <c r="N51" s="13">
        <f>IF('Données projet'!$A$36&gt;35,N50+M51-V50,IF(A51&lt;'Données projet'!$A$36,$K$205^A51,IF(A51='Données projet'!$A$36,'Données projet'!$B$36,N50+M51-V50)))</f>
        <v>146.875</v>
      </c>
      <c r="O51" s="13">
        <f>N51*VLOOKUP('Données projet'!$B$9,Paramètres!$A$1:$I$89,3,0)*VLOOKUP('Données projet'!$B$9,Paramètres!$A$1:$I$89,5,0)</f>
        <v>132.89250000000001</v>
      </c>
      <c r="P51" s="13">
        <f t="shared" si="33"/>
        <v>34.663872731530624</v>
      </c>
      <c r="Q51" s="20">
        <f t="shared" si="53"/>
        <v>291.82734917408254</v>
      </c>
      <c r="R51" s="59">
        <f t="shared" si="0"/>
        <v>585.16068250741591</v>
      </c>
      <c r="S51" s="59">
        <f ca="1">AVERAGE(OFFSET($R$3,0,0,'Données projet'!$E$9+1,1))-AVERAGE(OFFSET($H$3,0,0,'Données projet'!$E$9+1,1))</f>
        <v>503.03615331676451</v>
      </c>
      <c r="T51" s="59">
        <f t="shared" si="34"/>
        <v>228.10723445837942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9.625</v>
      </c>
      <c r="AI51" s="13">
        <f>IF('Données projet'!$A$62&gt;35,AI50+AH51-AQ50,IF(A51&lt;'Données projet'!$A$62,$AF$205^A51,IF(A51='Données projet'!$A$62,'Données projet'!$B$62,AI50+AH51-AQ50)))</f>
        <v>146.875</v>
      </c>
      <c r="AJ51" s="13">
        <f>AI51*VLOOKUP('Données projet'!$B$10,Paramètres!$A$1:$I$89,3,0)*VLOOKUP('Données projet'!$B$10,Paramètres!$A$1:$I$89,5,0)</f>
        <v>148.93125000000001</v>
      </c>
      <c r="AK51" s="13">
        <f t="shared" si="35"/>
        <v>38.335607365104401</v>
      </c>
      <c r="AL51" s="20">
        <f t="shared" si="4"/>
        <v>326.15644324422351</v>
      </c>
      <c r="AM51" s="59">
        <f t="shared" si="5"/>
        <v>619.48977657755677</v>
      </c>
      <c r="AN51" s="59">
        <f ca="1">AVERAGE(OFFSET($AM$3,0,0,'Données projet'!$E$10+1,1))-AVERAGE(OFFSET($H$3,0,0,'Données projet'!$E$10+1,1))</f>
        <v>558.37211180917416</v>
      </c>
      <c r="AO51" s="59">
        <f t="shared" si="36"/>
        <v>250.60365718208192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9.375</v>
      </c>
      <c r="BD51" s="12">
        <f>IF('Données projet'!$A$88&gt;35,BD50+BC51-BL50,IF(A51&lt;'Données projet'!$A$88,$BA$205^A51,IF(A51='Données projet'!$A$88,'Données projet'!$B$88,BD50+BC51-BL50)))</f>
        <v>58.125000000000021</v>
      </c>
      <c r="BE51" s="13">
        <f>BD51*VLOOKUP('Données projet'!$B$11,Paramètres!$A$1:$I$89,3,0)*VLOOKUP('Données projet'!$B$11,Paramètres!$A$1:$I$89,5,0)</f>
        <v>62.565750000000016</v>
      </c>
      <c r="BF51" s="13">
        <f t="shared" si="37"/>
        <v>17.815381763160588</v>
      </c>
      <c r="BG51" s="20">
        <f t="shared" si="7"/>
        <v>139.99713782083802</v>
      </c>
      <c r="BH51" s="59">
        <f t="shared" si="8"/>
        <v>433.33047115417133</v>
      </c>
      <c r="BI51" s="59">
        <f ca="1">AVERAGE(OFFSET($BH$3,0,0,'Données projet'!$E$11+1,1))-AVERAGE(OFFSET($H$3,0,0,'Données projet'!$E$11+1,1))</f>
        <v>465.70042953569703</v>
      </c>
      <c r="BJ51" s="59">
        <f t="shared" si="38"/>
        <v>97.459164776269915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9.375</v>
      </c>
      <c r="BY51" s="12">
        <f>IF('Données projet'!$A$114&gt;35,BY50+BX51-CG50,IF(A51&lt;'Données projet'!$A$114,$BV$205^A51,IF(A51='Données projet'!$A$114,'Données projet'!$B$114,BY50+BX51-CG50)))</f>
        <v>58.125000000000021</v>
      </c>
      <c r="BZ51" s="13">
        <f>BY51*VLOOKUP('Données projet'!$B$12,Paramètres!$A$1:$I$89,3,0)*VLOOKUP('Données projet'!$B$12,Paramètres!$A$1:$I$89,5,0)</f>
        <v>38.990250000000017</v>
      </c>
      <c r="CA51" s="13">
        <f t="shared" si="39"/>
        <v>11.730615609341376</v>
      </c>
      <c r="CB51" s="20">
        <f t="shared" si="10"/>
        <v>88.338840936269605</v>
      </c>
      <c r="CC51" s="59">
        <f t="shared" si="11"/>
        <v>381.67217426960292</v>
      </c>
      <c r="CD51" s="59">
        <f ca="1">AVERAGE(OFFSET($CC$3,0,0,'Données projet'!$E$12+1,1))-AVERAGE(OFFSET($H$3,0,0,'Données projet'!$E$12+1,1))</f>
        <v>305.81696680347807</v>
      </c>
      <c r="CE51" s="59">
        <f t="shared" si="40"/>
        <v>75.064936438329426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9.375</v>
      </c>
      <c r="CT51" s="12">
        <f>IF('Données projet'!$A$140&gt;35,CT50+CS51-DB50,IF(A51&lt;'Données projet'!$A$140,$CQ$205^A51,IF(A51='Données projet'!$A$140,'Données projet'!$B$140,CT50+CS51-DB50)))</f>
        <v>58.125000000000021</v>
      </c>
      <c r="CU51" s="17">
        <f>CT51*VLOOKUP('Données projet'!$B$13,Paramètres!$A$1:$I$89,3,0)*VLOOKUP('Données projet'!$B$13,Paramètres!$A$1:$I$89,5,0)</f>
        <v>56.218500000000027</v>
      </c>
      <c r="CV51" s="13">
        <f t="shared" si="41"/>
        <v>16.208595100542027</v>
      </c>
      <c r="CW51" s="20">
        <f t="shared" si="13"/>
        <v>126.14385730011072</v>
      </c>
      <c r="CX51" s="59">
        <f t="shared" si="14"/>
        <v>419.47719063344402</v>
      </c>
      <c r="CY51" s="59">
        <f ca="1">AVERAGE(OFFSET($CX$3,0,0,'Données projet'!$E$13+1,1))-AVERAGE(OFFSET($H$3,0,0,'Données projet'!$E$13+1,1))</f>
        <v>422.80313962874982</v>
      </c>
      <c r="CZ51" s="59">
        <f t="shared" si="42"/>
        <v>91.455608678290844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9.375</v>
      </c>
      <c r="DO51" s="12">
        <f>IF('Données projet'!$A$166&gt;35,DO50+DN51-DW50,IF(A51&lt;'Données projet'!$A$166,$DL$205^A51,IF(A51='Données projet'!$A$166,'Données projet'!$B$166,DO50+DN51-DW50)))</f>
        <v>58.125000000000021</v>
      </c>
      <c r="DP51" s="17">
        <f>DO51*VLOOKUP('Données projet'!$B$14,Paramètres!$A$1:$I$89,3,0)*VLOOKUP('Données projet'!$B$14,Paramètres!$A$1:$I$89,5,0)</f>
        <v>45.33750000000002</v>
      </c>
      <c r="DQ51" s="13">
        <f t="shared" si="43"/>
        <v>13.402875162039416</v>
      </c>
      <c r="DR51" s="20">
        <f t="shared" si="16"/>
        <v>102.30615340721867</v>
      </c>
      <c r="DS51" s="59">
        <f t="shared" si="17"/>
        <v>395.639486740552</v>
      </c>
      <c r="DT51" s="59">
        <f ca="1">AVERAGE(OFFSET($DS$3,0,0,'Données projet'!$E$14+1,1))-AVERAGE(OFFSET($H$3,0,0,'Données projet'!$E$14+1,1))</f>
        <v>349.02319955271696</v>
      </c>
      <c r="DU51" s="59">
        <f t="shared" si="44"/>
        <v>81.121961804737509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1.7053025658242404E-13</v>
      </c>
      <c r="EK51" s="17">
        <f>EJ51*VLOOKUP('Données projet'!$B$15,Paramètres!$A$1:$I$89,3,0)*VLOOKUP('Données projet'!$B$15,Paramètres!$A$1:$I$89,5,0)</f>
        <v>1.250327841262333E-13</v>
      </c>
      <c r="EL51" s="13">
        <f t="shared" si="45"/>
        <v>1.8301318724634299E-12</v>
      </c>
      <c r="EM51" s="20">
        <f t="shared" si="19"/>
        <v>3.405245110226996E-12</v>
      </c>
      <c r="EN51" s="59">
        <f t="shared" si="20"/>
        <v>293.33333333333672</v>
      </c>
      <c r="EO51" s="59">
        <f ca="1">AVERAGE(OFFSET($EN$3,0,0,'Données projet'!$E$15+1,1))-AVERAGE(OFFSET($H$3,0,0,'Données projet'!$E$15+1,1))</f>
        <v>197.34725966440715</v>
      </c>
      <c r="EP51" s="59">
        <f t="shared" si="46"/>
        <v>240.16326570529532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64.317451454826582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64.317451454826582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9.625</v>
      </c>
      <c r="N52" s="13">
        <f>IF('Données projet'!$A$36&gt;35,N51+M52-V51,IF(A52&lt;'Données projet'!$A$36,$K$205^A52,IF(A52='Données projet'!$A$36,'Données projet'!$B$36,N51+M52-V51)))</f>
        <v>156.5</v>
      </c>
      <c r="O52" s="13">
        <f>N52*VLOOKUP('Données projet'!$B$9,Paramètres!$A$1:$I$89,3,0)*VLOOKUP('Données projet'!$B$9,Paramètres!$A$1:$I$89,5,0)</f>
        <v>141.60120000000001</v>
      </c>
      <c r="P52" s="13">
        <f t="shared" si="33"/>
        <v>36.66357479752002</v>
      </c>
      <c r="Q52" s="20">
        <f t="shared" si="53"/>
        <v>310.47781610568069</v>
      </c>
      <c r="R52" s="59">
        <f t="shared" si="0"/>
        <v>603.811149439014</v>
      </c>
      <c r="S52" s="59">
        <f ca="1">AVERAGE(OFFSET($R$3,0,0,'Données projet'!$E$9+1,1))-AVERAGE(OFFSET($H$3,0,0,'Données projet'!$E$9+1,1))</f>
        <v>503.03615331676451</v>
      </c>
      <c r="T52" s="59">
        <f t="shared" si="34"/>
        <v>228.10723445837942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9.625</v>
      </c>
      <c r="AI52" s="13">
        <f>IF('Données projet'!$A$62&gt;35,AI51+AH52-AQ51,IF(A52&lt;'Données projet'!$A$62,$AF$205^A52,IF(A52='Données projet'!$A$62,'Données projet'!$B$62,AI51+AH52-AQ51)))</f>
        <v>156.5</v>
      </c>
      <c r="AJ52" s="13">
        <f>AI52*VLOOKUP('Données projet'!$B$10,Paramètres!$A$1:$I$89,3,0)*VLOOKUP('Données projet'!$B$10,Paramètres!$A$1:$I$89,5,0)</f>
        <v>158.69100000000003</v>
      </c>
      <c r="AK52" s="13">
        <f t="shared" si="35"/>
        <v>40.547125790719562</v>
      </c>
      <c r="AL52" s="20">
        <f t="shared" si="4"/>
        <v>347.00640241883661</v>
      </c>
      <c r="AM52" s="59">
        <f t="shared" si="5"/>
        <v>640.33973575216987</v>
      </c>
      <c r="AN52" s="59">
        <f ca="1">AVERAGE(OFFSET($AM$3,0,0,'Données projet'!$E$10+1,1))-AVERAGE(OFFSET($H$3,0,0,'Données projet'!$E$10+1,1))</f>
        <v>558.37211180917416</v>
      </c>
      <c r="AO52" s="59">
        <f t="shared" si="36"/>
        <v>250.60365718208192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9.375</v>
      </c>
      <c r="BD52" s="12">
        <f>IF('Données projet'!$A$88&gt;35,BD51+BC52-BL51,IF(A52&lt;'Données projet'!$A$88,$BA$205^A52,IF(A52='Données projet'!$A$88,'Données projet'!$B$88,BD51+BC52-BL51)))</f>
        <v>67.500000000000028</v>
      </c>
      <c r="BE52" s="13">
        <f>BD52*VLOOKUP('Données projet'!$B$11,Paramètres!$A$1:$I$89,3,0)*VLOOKUP('Données projet'!$B$11,Paramètres!$A$1:$I$89,5,0)</f>
        <v>72.657000000000025</v>
      </c>
      <c r="BF52" s="13">
        <f t="shared" si="37"/>
        <v>20.331846873990791</v>
      </c>
      <c r="BG52" s="20">
        <f t="shared" si="7"/>
        <v>161.95557497220065</v>
      </c>
      <c r="BH52" s="59">
        <f t="shared" si="8"/>
        <v>455.28890830553394</v>
      </c>
      <c r="BI52" s="59">
        <f ca="1">AVERAGE(OFFSET($BH$3,0,0,'Données projet'!$E$11+1,1))-AVERAGE(OFFSET($H$3,0,0,'Données projet'!$E$11+1,1))</f>
        <v>465.70042953569703</v>
      </c>
      <c r="BJ52" s="59">
        <f t="shared" si="38"/>
        <v>97.459164776269915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9.375</v>
      </c>
      <c r="BY52" s="12">
        <f>IF('Données projet'!$A$114&gt;35,BY51+BX52-CG51,IF(A52&lt;'Données projet'!$A$114,$BV$205^A52,IF(A52='Données projet'!$A$114,'Données projet'!$B$114,BY51+BX52-CG51)))</f>
        <v>67.500000000000028</v>
      </c>
      <c r="BZ52" s="13">
        <f>BY52*VLOOKUP('Données projet'!$B$12,Paramètres!$A$1:$I$89,3,0)*VLOOKUP('Données projet'!$B$12,Paramètres!$A$1:$I$89,5,0)</f>
        <v>45.279000000000025</v>
      </c>
      <c r="CA52" s="13">
        <f t="shared" si="39"/>
        <v>13.387593006845703</v>
      </c>
      <c r="CB52" s="20">
        <f t="shared" si="10"/>
        <v>102.17764948692297</v>
      </c>
      <c r="CC52" s="59">
        <f t="shared" si="11"/>
        <v>395.51098282025629</v>
      </c>
      <c r="CD52" s="59">
        <f ca="1">AVERAGE(OFFSET($CC$3,0,0,'Données projet'!$E$12+1,1))-AVERAGE(OFFSET($H$3,0,0,'Données projet'!$E$12+1,1))</f>
        <v>305.81696680347807</v>
      </c>
      <c r="CE52" s="59">
        <f t="shared" si="40"/>
        <v>75.064936438329426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9.375</v>
      </c>
      <c r="CT52" s="12">
        <f>IF('Données projet'!$A$140&gt;35,CT51+CS52-DB51,IF(A52&lt;'Données projet'!$A$140,$CQ$205^A52,IF(A52='Données projet'!$A$140,'Données projet'!$B$140,CT51+CS52-DB51)))</f>
        <v>67.500000000000028</v>
      </c>
      <c r="CU52" s="17">
        <f>CT52*VLOOKUP('Données projet'!$B$13,Paramètres!$A$1:$I$89,3,0)*VLOOKUP('Données projet'!$B$13,Paramètres!$A$1:$I$89,5,0)</f>
        <v>65.28600000000003</v>
      </c>
      <c r="CV52" s="13">
        <f t="shared" si="41"/>
        <v>18.498097767862429</v>
      </c>
      <c r="CW52" s="20">
        <f t="shared" si="13"/>
        <v>145.92397027902712</v>
      </c>
      <c r="CX52" s="59">
        <f t="shared" si="14"/>
        <v>439.25730361236043</v>
      </c>
      <c r="CY52" s="59">
        <f ca="1">AVERAGE(OFFSET($CX$3,0,0,'Données projet'!$E$13+1,1))-AVERAGE(OFFSET($H$3,0,0,'Données projet'!$E$13+1,1))</f>
        <v>422.80313962874982</v>
      </c>
      <c r="CZ52" s="59">
        <f t="shared" si="42"/>
        <v>91.455608678290844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9.375</v>
      </c>
      <c r="DO52" s="12">
        <f>IF('Données projet'!$A$166&gt;35,DO51+DN52-DW51,IF(A52&lt;'Données projet'!$A$166,$DL$205^A52,IF(A52='Données projet'!$A$166,'Données projet'!$B$166,DO51+DN52-DW51)))</f>
        <v>67.500000000000028</v>
      </c>
      <c r="DP52" s="17">
        <f>DO52*VLOOKUP('Données projet'!$B$14,Paramètres!$A$1:$I$89,3,0)*VLOOKUP('Données projet'!$B$14,Paramètres!$A$1:$I$89,5,0)</f>
        <v>52.650000000000027</v>
      </c>
      <c r="DQ52" s="13">
        <f t="shared" si="43"/>
        <v>15.296063204735692</v>
      </c>
      <c r="DR52" s="20">
        <f t="shared" si="16"/>
        <v>118.33939341491471</v>
      </c>
      <c r="DS52" s="59">
        <f t="shared" si="17"/>
        <v>411.67272674824801</v>
      </c>
      <c r="DT52" s="59">
        <f ca="1">AVERAGE(OFFSET($DS$3,0,0,'Données projet'!$E$14+1,1))-AVERAGE(OFFSET($H$3,0,0,'Données projet'!$E$14+1,1))</f>
        <v>349.02319955271696</v>
      </c>
      <c r="DU52" s="59">
        <f t="shared" si="44"/>
        <v>81.121961804737509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1.7053025658242404E-13</v>
      </c>
      <c r="EK52" s="17">
        <f>EJ52*VLOOKUP('Données projet'!$B$15,Paramètres!$A$1:$I$89,3,0)*VLOOKUP('Données projet'!$B$15,Paramètres!$A$1:$I$89,5,0)</f>
        <v>1.250327841262333E-13</v>
      </c>
      <c r="EL52" s="13">
        <f t="shared" si="45"/>
        <v>1.8301318724634299E-12</v>
      </c>
      <c r="EM52" s="20">
        <f t="shared" si="19"/>
        <v>3.405245110226996E-12</v>
      </c>
      <c r="EN52" s="59">
        <f t="shared" si="20"/>
        <v>293.33333333333672</v>
      </c>
      <c r="EO52" s="59">
        <f ca="1">AVERAGE(OFFSET($EN$3,0,0,'Données projet'!$E$15+1,1))-AVERAGE(OFFSET($H$3,0,0,'Données projet'!$E$15+1,1))</f>
        <v>197.34725966440715</v>
      </c>
      <c r="EP52" s="59">
        <f t="shared" si="46"/>
        <v>240.16326570529532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63.056225461569198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63.056225461569198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9.625</v>
      </c>
      <c r="N53" s="13">
        <f>IF('Données projet'!$A$36&gt;35,N52+M53-V52,IF(A53&lt;'Données projet'!$A$36,$K$205^A53,IF(A53='Données projet'!$A$36,'Données projet'!$B$36,N52+M53-V52)))</f>
        <v>166.125</v>
      </c>
      <c r="O53" s="13">
        <f>N53*VLOOKUP('Données projet'!$B$9,Paramètres!$A$1:$I$89,3,0)*VLOOKUP('Données projet'!$B$9,Paramètres!$A$1:$I$89,5,0)</f>
        <v>150.3099</v>
      </c>
      <c r="P53" s="13">
        <f t="shared" si="33"/>
        <v>38.649003046297885</v>
      </c>
      <c r="Q53" s="20">
        <f t="shared" si="53"/>
        <v>329.10342280563549</v>
      </c>
      <c r="R53" s="59">
        <f t="shared" si="0"/>
        <v>622.4367561389688</v>
      </c>
      <c r="S53" s="59">
        <f ca="1">AVERAGE(OFFSET($R$3,0,0,'Données projet'!$E$9+1,1))-AVERAGE(OFFSET($H$3,0,0,'Données projet'!$E$9+1,1))</f>
        <v>503.03615331676451</v>
      </c>
      <c r="T53" s="59">
        <f t="shared" si="34"/>
        <v>228.10723445837942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9.625</v>
      </c>
      <c r="AI53" s="13">
        <f>IF('Données projet'!$A$62&gt;35,AI52+AH53-AQ52,IF(A53&lt;'Données projet'!$A$62,$AF$205^A53,IF(A53='Données projet'!$A$62,'Données projet'!$B$62,AI52+AH53-AQ52)))</f>
        <v>166.125</v>
      </c>
      <c r="AJ53" s="13">
        <f>AI53*VLOOKUP('Données projet'!$B$10,Paramètres!$A$1:$I$89,3,0)*VLOOKUP('Données projet'!$B$10,Paramètres!$A$1:$I$89,5,0)</f>
        <v>168.45075</v>
      </c>
      <c r="AK53" s="13">
        <f t="shared" si="35"/>
        <v>42.742858459894201</v>
      </c>
      <c r="AL53" s="20">
        <f t="shared" si="4"/>
        <v>367.82886806764901</v>
      </c>
      <c r="AM53" s="59">
        <f t="shared" si="5"/>
        <v>661.16220140098233</v>
      </c>
      <c r="AN53" s="59">
        <f ca="1">AVERAGE(OFFSET($AM$3,0,0,'Données projet'!$E$10+1,1))-AVERAGE(OFFSET($H$3,0,0,'Données projet'!$E$10+1,1))</f>
        <v>558.37211180917416</v>
      </c>
      <c r="AO53" s="59">
        <f t="shared" si="36"/>
        <v>250.60365718208192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9.375</v>
      </c>
      <c r="BD53" s="12">
        <f>IF('Données projet'!$A$88&gt;35,BD52+BC53-BL52,IF(A53&lt;'Données projet'!$A$88,$BA$205^A53,IF(A53='Données projet'!$A$88,'Données projet'!$B$88,BD52+BC53-BL52)))</f>
        <v>76.875000000000028</v>
      </c>
      <c r="BE53" s="13">
        <f>BD53*VLOOKUP('Données projet'!$B$11,Paramètres!$A$1:$I$89,3,0)*VLOOKUP('Données projet'!$B$11,Paramètres!$A$1:$I$89,5,0)</f>
        <v>82.748250000000027</v>
      </c>
      <c r="BF53" s="13">
        <f t="shared" si="37"/>
        <v>22.807818923099447</v>
      </c>
      <c r="BG53" s="20">
        <f t="shared" si="7"/>
        <v>183.84348670773159</v>
      </c>
      <c r="BH53" s="59">
        <f t="shared" si="8"/>
        <v>477.1768200410649</v>
      </c>
      <c r="BI53" s="59">
        <f ca="1">AVERAGE(OFFSET($BH$3,0,0,'Données projet'!$E$11+1,1))-AVERAGE(OFFSET($H$3,0,0,'Données projet'!$E$11+1,1))</f>
        <v>465.70042953569703</v>
      </c>
      <c r="BJ53" s="59">
        <f t="shared" si="38"/>
        <v>97.459164776269915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9.375</v>
      </c>
      <c r="BY53" s="12">
        <f>IF('Données projet'!$A$114&gt;35,BY52+BX53-CG52,IF(A53&lt;'Données projet'!$A$114,$BV$205^A53,IF(A53='Données projet'!$A$114,'Données projet'!$B$114,BY52+BX53-CG52)))</f>
        <v>76.875000000000028</v>
      </c>
      <c r="BZ53" s="13">
        <f>BY53*VLOOKUP('Données projet'!$B$12,Paramètres!$A$1:$I$89,3,0)*VLOOKUP('Données projet'!$B$12,Paramètres!$A$1:$I$89,5,0)</f>
        <v>51.567750000000025</v>
      </c>
      <c r="CA53" s="13">
        <f t="shared" si="39"/>
        <v>15.017907571736288</v>
      </c>
      <c r="CB53" s="20">
        <f t="shared" si="10"/>
        <v>115.97002027077406</v>
      </c>
      <c r="CC53" s="59">
        <f t="shared" si="11"/>
        <v>409.30335360410737</v>
      </c>
      <c r="CD53" s="59">
        <f ca="1">AVERAGE(OFFSET($CC$3,0,0,'Données projet'!$E$12+1,1))-AVERAGE(OFFSET($H$3,0,0,'Données projet'!$E$12+1,1))</f>
        <v>305.81696680347807</v>
      </c>
      <c r="CE53" s="59">
        <f t="shared" si="40"/>
        <v>75.064936438329426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9.375</v>
      </c>
      <c r="CT53" s="12">
        <f>IF('Données projet'!$A$140&gt;35,CT52+CS53-DB52,IF(A53&lt;'Données projet'!$A$140,$CQ$205^A53,IF(A53='Données projet'!$A$140,'Données projet'!$B$140,CT52+CS53-DB52)))</f>
        <v>76.875000000000028</v>
      </c>
      <c r="CU53" s="17">
        <f>CT53*VLOOKUP('Données projet'!$B$13,Paramètres!$A$1:$I$89,3,0)*VLOOKUP('Données projet'!$B$13,Paramètres!$A$1:$I$89,5,0)</f>
        <v>74.353500000000025</v>
      </c>
      <c r="CV53" s="13">
        <f t="shared" si="41"/>
        <v>20.750759482204597</v>
      </c>
      <c r="CW53" s="20">
        <f t="shared" si="13"/>
        <v>165.63991859817304</v>
      </c>
      <c r="CX53" s="59">
        <f t="shared" si="14"/>
        <v>458.97325193150635</v>
      </c>
      <c r="CY53" s="59">
        <f ca="1">AVERAGE(OFFSET($CX$3,0,0,'Données projet'!$E$13+1,1))-AVERAGE(OFFSET($H$3,0,0,'Données projet'!$E$13+1,1))</f>
        <v>422.80313962874982</v>
      </c>
      <c r="CZ53" s="59">
        <f t="shared" si="42"/>
        <v>91.455608678290844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9.375</v>
      </c>
      <c r="DO53" s="12">
        <f>IF('Données projet'!$A$166&gt;35,DO52+DN53-DW52,IF(A53&lt;'Données projet'!$A$166,$DL$205^A53,IF(A53='Données projet'!$A$166,'Données projet'!$B$166,DO52+DN53-DW52)))</f>
        <v>76.875000000000028</v>
      </c>
      <c r="DP53" s="17">
        <f>DO53*VLOOKUP('Données projet'!$B$14,Paramètres!$A$1:$I$89,3,0)*VLOOKUP('Données projet'!$B$14,Paramètres!$A$1:$I$89,5,0)</f>
        <v>59.962500000000027</v>
      </c>
      <c r="DQ53" s="13">
        <f t="shared" si="43"/>
        <v>17.158787490977133</v>
      </c>
      <c r="DR53" s="20">
        <f t="shared" si="16"/>
        <v>134.31957571345185</v>
      </c>
      <c r="DS53" s="59">
        <f t="shared" si="17"/>
        <v>427.65290904678517</v>
      </c>
      <c r="DT53" s="59">
        <f ca="1">AVERAGE(OFFSET($DS$3,0,0,'Données projet'!$E$14+1,1))-AVERAGE(OFFSET($H$3,0,0,'Données projet'!$E$14+1,1))</f>
        <v>349.02319955271696</v>
      </c>
      <c r="DU53" s="59">
        <f t="shared" si="44"/>
        <v>81.121961804737509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1.7053025658242404E-13</v>
      </c>
      <c r="EK53" s="17">
        <f>EJ53*VLOOKUP('Données projet'!$B$15,Paramètres!$A$1:$I$89,3,0)*VLOOKUP('Données projet'!$B$15,Paramètres!$A$1:$I$89,5,0)</f>
        <v>1.250327841262333E-13</v>
      </c>
      <c r="EL53" s="13">
        <f t="shared" si="45"/>
        <v>1.8301318724634299E-12</v>
      </c>
      <c r="EM53" s="20">
        <f t="shared" si="19"/>
        <v>3.405245110226996E-12</v>
      </c>
      <c r="EN53" s="59">
        <f t="shared" si="20"/>
        <v>293.33333333333672</v>
      </c>
      <c r="EO53" s="59">
        <f ca="1">AVERAGE(OFFSET($EN$3,0,0,'Données projet'!$E$15+1,1))-AVERAGE(OFFSET($H$3,0,0,'Données projet'!$E$15+1,1))</f>
        <v>197.34725966440715</v>
      </c>
      <c r="EP53" s="59">
        <f t="shared" si="46"/>
        <v>240.16326570529532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61.819731340767696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61.819731340767696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9.625</v>
      </c>
      <c r="N54" s="13">
        <f>IF('Données projet'!$A$36&gt;35,N53+M54-V53,IF(A54&lt;'Données projet'!$A$36,$K$205^A54,IF(A54='Données projet'!$A$36,'Données projet'!$B$36,N53+M54-V53)))</f>
        <v>175.75</v>
      </c>
      <c r="O54" s="13">
        <f>N54*VLOOKUP('Données projet'!$B$9,Paramètres!$A$1:$I$89,3,0)*VLOOKUP('Données projet'!$B$9,Paramètres!$A$1:$I$89,5,0)</f>
        <v>159.01859999999999</v>
      </c>
      <c r="P54" s="13">
        <f t="shared" si="33"/>
        <v>40.62107869517753</v>
      </c>
      <c r="Q54" s="20">
        <f t="shared" si="53"/>
        <v>347.70577372743418</v>
      </c>
      <c r="R54" s="59">
        <f t="shared" si="0"/>
        <v>641.03910706076749</v>
      </c>
      <c r="S54" s="59">
        <f ca="1">AVERAGE(OFFSET($R$3,0,0,'Données projet'!$E$9+1,1))-AVERAGE(OFFSET($H$3,0,0,'Données projet'!$E$9+1,1))</f>
        <v>503.03615331676451</v>
      </c>
      <c r="T54" s="59">
        <f t="shared" si="34"/>
        <v>228.10723445837942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9.625</v>
      </c>
      <c r="AI54" s="13">
        <f>IF('Données projet'!$A$62&gt;35,AI53+AH54-AQ53,IF(A54&lt;'Données projet'!$A$62,$AF$205^A54,IF(A54='Données projet'!$A$62,'Données projet'!$B$62,AI53+AH54-AQ53)))</f>
        <v>175.75</v>
      </c>
      <c r="AJ54" s="13">
        <f>AI54*VLOOKUP('Données projet'!$B$10,Paramètres!$A$1:$I$89,3,0)*VLOOKUP('Données projet'!$B$10,Paramètres!$A$1:$I$89,5,0)</f>
        <v>178.2105</v>
      </c>
      <c r="AK54" s="13">
        <f t="shared" si="35"/>
        <v>44.923824168926657</v>
      </c>
      <c r="AL54" s="20">
        <f t="shared" si="4"/>
        <v>388.62561459421386</v>
      </c>
      <c r="AM54" s="59">
        <f t="shared" si="5"/>
        <v>681.95894792754711</v>
      </c>
      <c r="AN54" s="59">
        <f ca="1">AVERAGE(OFFSET($AM$3,0,0,'Données projet'!$E$10+1,1))-AVERAGE(OFFSET($H$3,0,0,'Données projet'!$E$10+1,1))</f>
        <v>558.37211180917416</v>
      </c>
      <c r="AO54" s="59">
        <f t="shared" si="36"/>
        <v>250.60365718208192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9.375</v>
      </c>
      <c r="BD54" s="12">
        <f>IF('Données projet'!$A$88&gt;35,BD53+BC54-BL53,IF(A54&lt;'Données projet'!$A$88,$BA$205^A54,IF(A54='Données projet'!$A$88,'Données projet'!$B$88,BD53+BC54-BL53)))</f>
        <v>86.250000000000028</v>
      </c>
      <c r="BE54" s="13">
        <f>BD54*VLOOKUP('Données projet'!$B$11,Paramètres!$A$1:$I$89,3,0)*VLOOKUP('Données projet'!$B$11,Paramètres!$A$1:$I$89,5,0)</f>
        <v>92.839500000000029</v>
      </c>
      <c r="BF54" s="13">
        <f t="shared" si="37"/>
        <v>25.248801069374874</v>
      </c>
      <c r="BG54" s="20">
        <f t="shared" si="7"/>
        <v>205.67045769582796</v>
      </c>
      <c r="BH54" s="59">
        <f t="shared" si="8"/>
        <v>499.00379102916128</v>
      </c>
      <c r="BI54" s="59">
        <f ca="1">AVERAGE(OFFSET($BH$3,0,0,'Données projet'!$E$11+1,1))-AVERAGE(OFFSET($H$3,0,0,'Données projet'!$E$11+1,1))</f>
        <v>465.70042953569703</v>
      </c>
      <c r="BJ54" s="59">
        <f t="shared" si="38"/>
        <v>97.459164776269915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9.375</v>
      </c>
      <c r="BY54" s="12">
        <f>IF('Données projet'!$A$114&gt;35,BY53+BX54-CG53,IF(A54&lt;'Données projet'!$A$114,$BV$205^A54,IF(A54='Données projet'!$A$114,'Données projet'!$B$114,BY53+BX54-CG53)))</f>
        <v>86.250000000000028</v>
      </c>
      <c r="BZ54" s="13">
        <f>BY54*VLOOKUP('Données projet'!$B$12,Paramètres!$A$1:$I$89,3,0)*VLOOKUP('Données projet'!$B$12,Paramètres!$A$1:$I$89,5,0)</f>
        <v>57.856500000000025</v>
      </c>
      <c r="CA54" s="13">
        <f t="shared" si="39"/>
        <v>16.625182882918978</v>
      </c>
      <c r="CB54" s="20">
        <f t="shared" si="10"/>
        <v>129.72226435441726</v>
      </c>
      <c r="CC54" s="59">
        <f t="shared" si="11"/>
        <v>423.05559768775061</v>
      </c>
      <c r="CD54" s="59">
        <f ca="1">AVERAGE(OFFSET($CC$3,0,0,'Données projet'!$E$12+1,1))-AVERAGE(OFFSET($H$3,0,0,'Données projet'!$E$12+1,1))</f>
        <v>305.81696680347807</v>
      </c>
      <c r="CE54" s="59">
        <f t="shared" si="40"/>
        <v>75.064936438329426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9.375</v>
      </c>
      <c r="CT54" s="12">
        <f>IF('Données projet'!$A$140&gt;35,CT53+CS54-DB53,IF(A54&lt;'Données projet'!$A$140,$CQ$205^A54,IF(A54='Données projet'!$A$140,'Données projet'!$B$140,CT53+CS54-DB53)))</f>
        <v>86.250000000000028</v>
      </c>
      <c r="CU54" s="17">
        <f>CT54*VLOOKUP('Données projet'!$B$13,Paramètres!$A$1:$I$89,3,0)*VLOOKUP('Données projet'!$B$13,Paramètres!$A$1:$I$89,5,0)</f>
        <v>83.421000000000021</v>
      </c>
      <c r="CV54" s="13">
        <f t="shared" si="41"/>
        <v>22.97158706718762</v>
      </c>
      <c r="CW54" s="20">
        <f t="shared" si="13"/>
        <v>185.30042247535178</v>
      </c>
      <c r="CX54" s="59">
        <f t="shared" si="14"/>
        <v>478.63375580868512</v>
      </c>
      <c r="CY54" s="59">
        <f ca="1">AVERAGE(OFFSET($CX$3,0,0,'Données projet'!$E$13+1,1))-AVERAGE(OFFSET($H$3,0,0,'Données projet'!$E$13+1,1))</f>
        <v>422.80313962874982</v>
      </c>
      <c r="CZ54" s="59">
        <f t="shared" si="42"/>
        <v>91.455608678290844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9.375</v>
      </c>
      <c r="DO54" s="12">
        <f>IF('Données projet'!$A$166&gt;35,DO53+DN54-DW53,IF(A54&lt;'Données projet'!$A$166,$DL$205^A54,IF(A54='Données projet'!$A$166,'Données projet'!$B$166,DO53+DN54-DW53)))</f>
        <v>86.250000000000028</v>
      </c>
      <c r="DP54" s="17">
        <f>DO54*VLOOKUP('Données projet'!$B$14,Paramètres!$A$1:$I$89,3,0)*VLOOKUP('Données projet'!$B$14,Paramètres!$A$1:$I$89,5,0)</f>
        <v>67.27500000000002</v>
      </c>
      <c r="DQ54" s="13">
        <f t="shared" si="43"/>
        <v>18.995188159468483</v>
      </c>
      <c r="DR54" s="20">
        <f t="shared" si="16"/>
        <v>150.25391104440766</v>
      </c>
      <c r="DS54" s="59">
        <f t="shared" si="17"/>
        <v>443.58724437774094</v>
      </c>
      <c r="DT54" s="59">
        <f ca="1">AVERAGE(OFFSET($DS$3,0,0,'Données projet'!$E$14+1,1))-AVERAGE(OFFSET($H$3,0,0,'Données projet'!$E$14+1,1))</f>
        <v>349.02319955271696</v>
      </c>
      <c r="DU54" s="59">
        <f t="shared" si="44"/>
        <v>81.121961804737509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1.7053025658242404E-13</v>
      </c>
      <c r="EK54" s="17">
        <f>EJ54*VLOOKUP('Données projet'!$B$15,Paramètres!$A$1:$I$89,3,0)*VLOOKUP('Données projet'!$B$15,Paramètres!$A$1:$I$89,5,0)</f>
        <v>1.250327841262333E-13</v>
      </c>
      <c r="EL54" s="13">
        <f t="shared" si="45"/>
        <v>1.8301318724634299E-12</v>
      </c>
      <c r="EM54" s="20">
        <f t="shared" si="19"/>
        <v>3.405245110226996E-12</v>
      </c>
      <c r="EN54" s="59">
        <f t="shared" si="20"/>
        <v>293.33333333333672</v>
      </c>
      <c r="EO54" s="59">
        <f ca="1">AVERAGE(OFFSET($EN$3,0,0,'Données projet'!$E$15+1,1))-AVERAGE(OFFSET($H$3,0,0,'Données projet'!$E$15+1,1))</f>
        <v>197.34725966440715</v>
      </c>
      <c r="EP54" s="59">
        <f t="shared" si="46"/>
        <v>240.16326570529532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60.60748411548817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60.60748411548817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9.625</v>
      </c>
      <c r="N55" s="13">
        <f>IF('Données projet'!$A$36&gt;35,N54+M55-V54,IF(A55&lt;'Données projet'!$A$36,$K$205^A55,IF(A55='Données projet'!$A$36,'Données projet'!$B$36,N54+M55-V54)))</f>
        <v>185.375</v>
      </c>
      <c r="O55" s="13">
        <f>N55*VLOOKUP('Données projet'!$B$9,Paramètres!$A$1:$I$89,3,0)*VLOOKUP('Données projet'!$B$9,Paramètres!$A$1:$I$89,5,0)</f>
        <v>167.72730000000001</v>
      </c>
      <c r="P55" s="13">
        <f t="shared" si="33"/>
        <v>42.58061636127843</v>
      </c>
      <c r="Q55" s="20">
        <f t="shared" si="53"/>
        <v>366.28628766255997</v>
      </c>
      <c r="R55" s="59">
        <f t="shared" si="0"/>
        <v>659.61962099589323</v>
      </c>
      <c r="S55" s="59">
        <f ca="1">AVERAGE(OFFSET($R$3,0,0,'Données projet'!$E$9+1,1))-AVERAGE(OFFSET($H$3,0,0,'Données projet'!$E$9+1,1))</f>
        <v>503.03615331676451</v>
      </c>
      <c r="T55" s="59">
        <f t="shared" si="34"/>
        <v>228.10723445837942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9.625</v>
      </c>
      <c r="AI55" s="13">
        <f>IF('Données projet'!$A$62&gt;35,AI54+AH55-AQ54,IF(A55&lt;'Données projet'!$A$62,$AF$205^A55,IF(A55='Données projet'!$A$62,'Données projet'!$B$62,AI54+AH55-AQ54)))</f>
        <v>185.375</v>
      </c>
      <c r="AJ55" s="13">
        <f>AI55*VLOOKUP('Données projet'!$B$10,Paramètres!$A$1:$I$89,3,0)*VLOOKUP('Données projet'!$B$10,Paramètres!$A$1:$I$89,5,0)</f>
        <v>187.97025000000002</v>
      </c>
      <c r="AK55" s="13">
        <f t="shared" si="35"/>
        <v>47.090923822406729</v>
      </c>
      <c r="AL55" s="20">
        <f t="shared" si="4"/>
        <v>409.39821107402508</v>
      </c>
      <c r="AM55" s="59">
        <f t="shared" si="5"/>
        <v>702.73154440735834</v>
      </c>
      <c r="AN55" s="59">
        <f ca="1">AVERAGE(OFFSET($AM$3,0,0,'Données projet'!$E$10+1,1))-AVERAGE(OFFSET($H$3,0,0,'Données projet'!$E$10+1,1))</f>
        <v>558.37211180917416</v>
      </c>
      <c r="AO55" s="59">
        <f t="shared" si="36"/>
        <v>250.60365718208192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9.375</v>
      </c>
      <c r="BD55" s="12">
        <f>IF('Données projet'!$A$88&gt;35,BD54+BC55-BL54,IF(A55&lt;'Données projet'!$A$88,$BA$205^A55,IF(A55='Données projet'!$A$88,'Données projet'!$B$88,BD54+BC55-BL54)))</f>
        <v>95.625000000000028</v>
      </c>
      <c r="BE55" s="13">
        <f>BD55*VLOOKUP('Données projet'!$B$11,Paramètres!$A$1:$I$89,3,0)*VLOOKUP('Données projet'!$B$11,Paramètres!$A$1:$I$89,5,0)</f>
        <v>102.93075000000003</v>
      </c>
      <c r="BF55" s="13">
        <f t="shared" si="37"/>
        <v>27.659030177019403</v>
      </c>
      <c r="BG55" s="20">
        <f t="shared" si="7"/>
        <v>227.44386714164219</v>
      </c>
      <c r="BH55" s="59">
        <f t="shared" si="8"/>
        <v>520.77720047497553</v>
      </c>
      <c r="BI55" s="59">
        <f ca="1">AVERAGE(OFFSET($BH$3,0,0,'Données projet'!$E$11+1,1))-AVERAGE(OFFSET($H$3,0,0,'Données projet'!$E$11+1,1))</f>
        <v>465.70042953569703</v>
      </c>
      <c r="BJ55" s="59">
        <f t="shared" si="38"/>
        <v>97.459164776269915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9.375</v>
      </c>
      <c r="BY55" s="12">
        <f>IF('Données projet'!$A$114&gt;35,BY54+BX55-CG54,IF(A55&lt;'Données projet'!$A$114,$BV$205^A55,IF(A55='Données projet'!$A$114,'Données projet'!$B$114,BY54+BX55-CG54)))</f>
        <v>95.625000000000028</v>
      </c>
      <c r="BZ55" s="13">
        <f>BY55*VLOOKUP('Données projet'!$B$12,Paramètres!$A$1:$I$89,3,0)*VLOOKUP('Données projet'!$B$12,Paramètres!$A$1:$I$89,5,0)</f>
        <v>64.145250000000019</v>
      </c>
      <c r="CA55" s="13">
        <f t="shared" si="39"/>
        <v>18.212208722055859</v>
      </c>
      <c r="CB55" s="20">
        <f t="shared" si="10"/>
        <v>143.43924060758064</v>
      </c>
      <c r="CC55" s="59">
        <f t="shared" si="11"/>
        <v>436.77257394091396</v>
      </c>
      <c r="CD55" s="59">
        <f ca="1">AVERAGE(OFFSET($CC$3,0,0,'Données projet'!$E$12+1,1))-AVERAGE(OFFSET($H$3,0,0,'Données projet'!$E$12+1,1))</f>
        <v>305.81696680347807</v>
      </c>
      <c r="CE55" s="59">
        <f t="shared" si="40"/>
        <v>75.064936438329426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9.375</v>
      </c>
      <c r="CT55" s="12">
        <f>IF('Données projet'!$A$140&gt;35,CT54+CS55-DB54,IF(A55&lt;'Données projet'!$A$140,$CQ$205^A55,IF(A55='Données projet'!$A$140,'Données projet'!$B$140,CT54+CS55-DB54)))</f>
        <v>95.625000000000028</v>
      </c>
      <c r="CU55" s="17">
        <f>CT55*VLOOKUP('Données projet'!$B$13,Paramètres!$A$1:$I$89,3,0)*VLOOKUP('Données projet'!$B$13,Paramètres!$A$1:$I$89,5,0)</f>
        <v>92.48850000000003</v>
      </c>
      <c r="CV55" s="13">
        <f t="shared" si="41"/>
        <v>25.164435260097765</v>
      </c>
      <c r="CW55" s="20">
        <f t="shared" si="13"/>
        <v>204.91219557800363</v>
      </c>
      <c r="CX55" s="59">
        <f t="shared" si="14"/>
        <v>498.24552891133692</v>
      </c>
      <c r="CY55" s="59">
        <f ca="1">AVERAGE(OFFSET($CX$3,0,0,'Données projet'!$E$13+1,1))-AVERAGE(OFFSET($H$3,0,0,'Données projet'!$E$13+1,1))</f>
        <v>422.80313962874982</v>
      </c>
      <c r="CZ55" s="59">
        <f t="shared" si="42"/>
        <v>91.455608678290844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9.375</v>
      </c>
      <c r="DO55" s="12">
        <f>IF('Données projet'!$A$166&gt;35,DO54+DN55-DW54,IF(A55&lt;'Données projet'!$A$166,$DL$205^A55,IF(A55='Données projet'!$A$166,'Données projet'!$B$166,DO54+DN55-DW54)))</f>
        <v>95.625000000000028</v>
      </c>
      <c r="DP55" s="17">
        <f>DO55*VLOOKUP('Données projet'!$B$14,Paramètres!$A$1:$I$89,3,0)*VLOOKUP('Données projet'!$B$14,Paramètres!$A$1:$I$89,5,0)</f>
        <v>74.58750000000002</v>
      </c>
      <c r="DQ55" s="13">
        <f t="shared" si="43"/>
        <v>20.808452689587781</v>
      </c>
      <c r="DR55" s="20">
        <f t="shared" si="16"/>
        <v>166.14795093436541</v>
      </c>
      <c r="DS55" s="59">
        <f t="shared" si="17"/>
        <v>459.4812842676987</v>
      </c>
      <c r="DT55" s="59">
        <f ca="1">AVERAGE(OFFSET($DS$3,0,0,'Données projet'!$E$14+1,1))-AVERAGE(OFFSET($H$3,0,0,'Données projet'!$E$14+1,1))</f>
        <v>349.02319955271696</v>
      </c>
      <c r="DU55" s="59">
        <f t="shared" si="44"/>
        <v>81.121961804737509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1.7053025658242404E-13</v>
      </c>
      <c r="EK55" s="17">
        <f>EJ55*VLOOKUP('Données projet'!$B$15,Paramètres!$A$1:$I$89,3,0)*VLOOKUP('Données projet'!$B$15,Paramètres!$A$1:$I$89,5,0)</f>
        <v>1.250327841262333E-13</v>
      </c>
      <c r="EL55" s="13">
        <f t="shared" si="45"/>
        <v>1.8301318724634299E-12</v>
      </c>
      <c r="EM55" s="20">
        <f t="shared" si="19"/>
        <v>3.405245110226996E-12</v>
      </c>
      <c r="EN55" s="59">
        <f t="shared" si="20"/>
        <v>293.33333333333672</v>
      </c>
      <c r="EO55" s="59">
        <f ca="1">AVERAGE(OFFSET($EN$3,0,0,'Données projet'!$E$15+1,1))-AVERAGE(OFFSET($H$3,0,0,'Données projet'!$E$15+1,1))</f>
        <v>197.34725966440715</v>
      </c>
      <c r="EP55" s="59">
        <f t="shared" si="46"/>
        <v>240.16326570529532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59.419008318898577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59.419008318898577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195</v>
      </c>
      <c r="L56" s="12">
        <f>VLOOKUP(A56,'Données projet'!$A$35:$I$55,9,0)</f>
        <v>9.625</v>
      </c>
      <c r="M56" s="12">
        <f t="array" ref="M56">INDEX(L:L,MIN(IF(ISNUMBER(L56:L252),ROW(L56:L252),"")))</f>
        <v>9.625</v>
      </c>
      <c r="N56" s="13">
        <f>IF('Données projet'!$A$36&gt;35,N55+M56-V55,IF(A56&lt;'Données projet'!$A$36,$K$205^A56,IF(A56='Données projet'!$A$36,'Données projet'!$B$36,N55+M56-V55)))</f>
        <v>195</v>
      </c>
      <c r="O56" s="13">
        <f>N56*VLOOKUP('Données projet'!$B$9,Paramètres!$A$1:$I$89,3,0)*VLOOKUP('Données projet'!$B$9,Paramètres!$A$1:$I$89,5,0)</f>
        <v>176.43600000000001</v>
      </c>
      <c r="P56" s="13">
        <f t="shared" si="33"/>
        <v>44.52834129105058</v>
      </c>
      <c r="Q56" s="20">
        <f t="shared" si="53"/>
        <v>384.84622774857968</v>
      </c>
      <c r="R56" s="59">
        <f t="shared" si="0"/>
        <v>678.17956108191299</v>
      </c>
      <c r="S56" s="59">
        <f ca="1">AVERAGE(OFFSET($R$3,0,0,'Données projet'!$E$9+1,1))-AVERAGE(OFFSET($H$3,0,0,'Données projet'!$E$9+1,1))</f>
        <v>503.03615331676451</v>
      </c>
      <c r="T56" s="59">
        <f t="shared" si="34"/>
        <v>228.10723445837942</v>
      </c>
      <c r="U56" s="15">
        <f>IF(ISNA(VLOOKUP(A56,'Données projet'!$A$35:$I$55,3,0)),0,VLOOKUP(A56,'Données projet'!$A$35:$I$55,3,0))</f>
        <v>3</v>
      </c>
      <c r="V56" s="15">
        <f>IF(ISNA(VLOOKUP(A56,'Données projet'!$A$35:$I$55,4,0)),0,VLOOKUP(A56,'Données projet'!$A$35:$I$55,4,0))</f>
        <v>45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195</v>
      </c>
      <c r="AG56" s="12">
        <f>VLOOKUP(A56,'Données projet'!$A$61:$I$81,9,0)</f>
        <v>9.625</v>
      </c>
      <c r="AH56" s="12">
        <f t="array" ref="AH56">INDEX(AG:AG,MIN(IF(ISNUMBER(AG56:AG252),ROW(AG56:AG252),"")))</f>
        <v>9.625</v>
      </c>
      <c r="AI56" s="13">
        <f>IF('Données projet'!$A$62&gt;35,AI55+AH56-AQ55,IF(A56&lt;'Données projet'!$A$62,$AF$205^A56,IF(A56='Données projet'!$A$62,'Données projet'!$B$62,AI55+AH56-AQ55)))</f>
        <v>195</v>
      </c>
      <c r="AJ56" s="13">
        <f>AI56*VLOOKUP('Données projet'!$B$10,Paramètres!$A$1:$I$89,3,0)*VLOOKUP('Données projet'!$B$10,Paramètres!$A$1:$I$89,5,0)</f>
        <v>197.73000000000002</v>
      </c>
      <c r="AK56" s="13">
        <f t="shared" si="35"/>
        <v>49.244959487759665</v>
      </c>
      <c r="AL56" s="20">
        <f t="shared" si="4"/>
        <v>430.14805444118139</v>
      </c>
      <c r="AM56" s="59">
        <f t="shared" si="5"/>
        <v>723.4813877745147</v>
      </c>
      <c r="AN56" s="59">
        <f ca="1">AVERAGE(OFFSET($AM$3,0,0,'Données projet'!$E$10+1,1))-AVERAGE(OFFSET($H$3,0,0,'Données projet'!$E$10+1,1))</f>
        <v>558.37211180917416</v>
      </c>
      <c r="AO56" s="59">
        <f t="shared" si="36"/>
        <v>250.60365718208192</v>
      </c>
      <c r="AP56" s="15">
        <f>IF(ISNA(VLOOKUP(A56,'Données projet'!$A$61:$I$81,3,0)),0,VLOOKUP(A56,'Données projet'!$A$61:$I$81,3,0))</f>
        <v>3</v>
      </c>
      <c r="AQ56" s="15">
        <f>IF(ISNA(VLOOKUP(A56,'Données projet'!$A$61:$I$81,4,0)),0,VLOOKUP(A56,'Données projet'!$A$61:$I$81,4,0))</f>
        <v>45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>
        <f>VLOOKUP(A56,'Données projet'!$A$87:$I$107,2,0)</f>
        <v>105</v>
      </c>
      <c r="BB56" s="12">
        <f>VLOOKUP(A56,'Données projet'!$A$87:$I$107,9,0)</f>
        <v>9.375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105.00000000000003</v>
      </c>
      <c r="BE56" s="13">
        <f>BD56*VLOOKUP('Données projet'!$B$11,Paramètres!$A$1:$I$89,3,0)*VLOOKUP('Données projet'!$B$11,Paramètres!$A$1:$I$89,5,0)</f>
        <v>113.02200000000003</v>
      </c>
      <c r="BF56" s="13">
        <f t="shared" si="37"/>
        <v>30.041864379091852</v>
      </c>
      <c r="BG56" s="20">
        <f t="shared" si="7"/>
        <v>249.16956379358498</v>
      </c>
      <c r="BH56" s="59">
        <f t="shared" si="8"/>
        <v>542.50289712691824</v>
      </c>
      <c r="BI56" s="59">
        <f ca="1">AVERAGE(OFFSET($BH$3,0,0,'Données projet'!$E$11+1,1))-AVERAGE(OFFSET($H$3,0,0,'Données projet'!$E$11+1,1))</f>
        <v>465.70042953569703</v>
      </c>
      <c r="BJ56" s="59">
        <f t="shared" si="38"/>
        <v>97.459164776269915</v>
      </c>
      <c r="BK56" s="15">
        <f>IF(ISNA(VLOOKUP(A56,'Données projet'!$A$87:$I$107,3,0)),0,VLOOKUP(A56,'Données projet'!$A$87:$I$107,3,0))</f>
        <v>2</v>
      </c>
      <c r="BL56" s="15">
        <f>IF(ISNA(VLOOKUP(A56,'Données projet'!$A$87:$I$107,4,0)),0,VLOOKUP(A56,'Données projet'!$A$87:$I$107,4,0))</f>
        <v>15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>
        <f>VLOOKUP(A56,'Données projet'!$A$113:$I$133,2,0)</f>
        <v>105</v>
      </c>
      <c r="BW56" s="12">
        <f>VLOOKUP(A56,'Données projet'!$A$113:$I$133,9,0)</f>
        <v>9.375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105.00000000000003</v>
      </c>
      <c r="BZ56" s="13">
        <f>BY56*VLOOKUP('Données projet'!$B$12,Paramètres!$A$1:$I$89,3,0)*VLOOKUP('Données projet'!$B$12,Paramètres!$A$1:$I$89,5,0)</f>
        <v>70.434000000000026</v>
      </c>
      <c r="CA56" s="13">
        <f t="shared" si="39"/>
        <v>19.78119626646561</v>
      </c>
      <c r="CB56" s="20">
        <f t="shared" si="10"/>
        <v>157.1248001640943</v>
      </c>
      <c r="CC56" s="59">
        <f t="shared" si="11"/>
        <v>450.45813349742764</v>
      </c>
      <c r="CD56" s="59">
        <f ca="1">AVERAGE(OFFSET($CC$3,0,0,'Données projet'!$E$12+1,1))-AVERAGE(OFFSET($H$3,0,0,'Données projet'!$E$12+1,1))</f>
        <v>305.81696680347807</v>
      </c>
      <c r="CE56" s="59">
        <f t="shared" si="40"/>
        <v>75.064936438329426</v>
      </c>
      <c r="CF56" s="15">
        <f>IF(ISNA(VLOOKUP(A56,'Données projet'!$A$113:$I$133,3,0)),0,VLOOKUP(A56,'Données projet'!$A$113:$I$133,3,0))</f>
        <v>2</v>
      </c>
      <c r="CG56" s="15">
        <f>IF(ISNA(VLOOKUP(A56,'Données projet'!$A$113:$I$133,4,0)),0,VLOOKUP(A56,'Données projet'!$A$113:$I$133,4,0))</f>
        <v>15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>
        <f>VLOOKUP(A56,'Données projet'!$A$139:$I$159,2,0)</f>
        <v>105</v>
      </c>
      <c r="CR56" s="12">
        <f>VLOOKUP(A56,'Données projet'!$A$139:$I$159,9,0)</f>
        <v>9.375</v>
      </c>
      <c r="CS56" s="12">
        <f t="array" ref="CS56">INDEX(CR:CR,MIN(IF(ISNUMBER(CR56:CR252),ROW(CR56:CR252),"")))</f>
        <v>9.375</v>
      </c>
      <c r="CT56" s="12">
        <f>IF('Données projet'!$A$140&gt;35,CT55+CS56-DB55,IF(A56&lt;'Données projet'!$A$140,$CQ$205^A56,IF(A56='Données projet'!$A$140,'Données projet'!$B$140,CT55+CS56-DB55)))</f>
        <v>105.00000000000003</v>
      </c>
      <c r="CU56" s="17">
        <f>CT56*VLOOKUP('Données projet'!$B$13,Paramètres!$A$1:$I$89,3,0)*VLOOKUP('Données projet'!$B$13,Paramètres!$A$1:$I$89,5,0)</f>
        <v>101.55600000000004</v>
      </c>
      <c r="CV56" s="13">
        <f t="shared" si="41"/>
        <v>27.332359320696934</v>
      </c>
      <c r="CW56" s="20">
        <f t="shared" si="13"/>
        <v>224.48055915021391</v>
      </c>
      <c r="CX56" s="59">
        <f t="shared" si="14"/>
        <v>517.81389248354719</v>
      </c>
      <c r="CY56" s="59">
        <f ca="1">AVERAGE(OFFSET($CX$3,0,0,'Données projet'!$E$13+1,1))-AVERAGE(OFFSET($H$3,0,0,'Données projet'!$E$13+1,1))</f>
        <v>422.80313962874982</v>
      </c>
      <c r="CZ56" s="59">
        <f t="shared" si="42"/>
        <v>91.455608678290844</v>
      </c>
      <c r="DA56" s="15">
        <f>IF(ISNA(VLOOKUP(A56,'Données projet'!$A$139:$I$159,3,0)),0,VLOOKUP(A56,'Données projet'!$A$139:$I$159,3,0))</f>
        <v>2</v>
      </c>
      <c r="DB56" s="15">
        <f>IF(ISNA(VLOOKUP(A56,'Données projet'!$A$139:$I$159,4,0)),0,VLOOKUP(A56,'Données projet'!$A$139:$I$159,4,0))</f>
        <v>15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>
        <f>VLOOKUP(A56,'Données projet'!$A$165:$I$185,2,0)</f>
        <v>105</v>
      </c>
      <c r="DM56" s="12">
        <f>VLOOKUP(A56,'Données projet'!$A$165:$I$185,9,0)</f>
        <v>9.375</v>
      </c>
      <c r="DN56" s="12">
        <f t="array" ref="DN56">INDEX(DM:DM,MIN(IF(ISNUMBER(DM56:DM252),ROW(DM56:DM252),"")))</f>
        <v>9.375</v>
      </c>
      <c r="DO56" s="12">
        <f>IF('Données projet'!$A$166&gt;35,DO55+DN56-DW55,IF(A56&lt;'Données projet'!$A$166,$DL$205^A56,IF(A56='Données projet'!$A$166,'Données projet'!$B$166,DO55+DN56-DW55)))</f>
        <v>105.00000000000003</v>
      </c>
      <c r="DP56" s="17">
        <f>DO56*VLOOKUP('Données projet'!$B$14,Paramètres!$A$1:$I$89,3,0)*VLOOKUP('Données projet'!$B$14,Paramètres!$A$1:$I$89,5,0)</f>
        <v>81.90000000000002</v>
      </c>
      <c r="DQ56" s="13">
        <f t="shared" si="43"/>
        <v>22.601107473346342</v>
      </c>
      <c r="DR56" s="20">
        <f t="shared" si="16"/>
        <v>182.00609551607826</v>
      </c>
      <c r="DS56" s="59">
        <f t="shared" si="17"/>
        <v>475.33942884941155</v>
      </c>
      <c r="DT56" s="59">
        <f ca="1">AVERAGE(OFFSET($DS$3,0,0,'Données projet'!$E$14+1,1))-AVERAGE(OFFSET($H$3,0,0,'Données projet'!$E$14+1,1))</f>
        <v>349.02319955271696</v>
      </c>
      <c r="DU56" s="59">
        <f t="shared" si="44"/>
        <v>81.121961804737509</v>
      </c>
      <c r="DV56" s="15">
        <f>IF(ISNA(VLOOKUP(A56,'Données projet'!$A$165:$I$185,3,0)),0,VLOOKUP(A56,'Données projet'!$A$165:$I$185,3,0))</f>
        <v>2</v>
      </c>
      <c r="DW56" s="15">
        <f>IF(ISNA(VLOOKUP(A56,'Données projet'!$A$165:$I$185,4,0)),0,VLOOKUP(A56,'Données projet'!$A$165:$I$185,4,0))</f>
        <v>15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1.7053025658242404E-13</v>
      </c>
      <c r="EK56" s="17">
        <f>EJ56*VLOOKUP('Données projet'!$B$15,Paramètres!$A$1:$I$89,3,0)*VLOOKUP('Données projet'!$B$15,Paramètres!$A$1:$I$89,5,0)</f>
        <v>1.250327841262333E-13</v>
      </c>
      <c r="EL56" s="13">
        <f t="shared" si="45"/>
        <v>1.8301318724634299E-12</v>
      </c>
      <c r="EM56" s="20">
        <f t="shared" si="19"/>
        <v>3.405245110226996E-12</v>
      </c>
      <c r="EN56" s="59">
        <f t="shared" si="20"/>
        <v>293.33333333333672</v>
      </c>
      <c r="EO56" s="59">
        <f ca="1">AVERAGE(OFFSET($EN$3,0,0,'Données projet'!$E$15+1,1))-AVERAGE(OFFSET($H$3,0,0,'Données projet'!$E$15+1,1))</f>
        <v>197.34725966440715</v>
      </c>
      <c r="EP56" s="59">
        <f t="shared" si="46"/>
        <v>240.16326570529532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58.253837807781451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58.253837807781451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8.5</v>
      </c>
      <c r="N57" s="13">
        <f>IF('Données projet'!$A$36&gt;35,N56+M57-V56,IF(A57&lt;'Données projet'!$A$36,$K$205^A57,IF(A57='Données projet'!$A$36,'Données projet'!$B$36,N56+M57-V56)))</f>
        <v>158.5</v>
      </c>
      <c r="O57" s="13">
        <f>N57*VLOOKUP('Données projet'!$B$9,Paramètres!$A$1:$I$89,3,0)*VLOOKUP('Données projet'!$B$9,Paramètres!$A$1:$I$89,5,0)</f>
        <v>143.41079999999999</v>
      </c>
      <c r="P57" s="13">
        <f t="shared" si="33"/>
        <v>37.07727388235331</v>
      </c>
      <c r="Q57" s="20">
        <f t="shared" si="53"/>
        <v>314.35006201176537</v>
      </c>
      <c r="R57" s="59">
        <f t="shared" si="0"/>
        <v>607.68339534509869</v>
      </c>
      <c r="S57" s="59">
        <f ca="1">AVERAGE(OFFSET($R$3,0,0,'Données projet'!$E$9+1,1))-AVERAGE(OFFSET($H$3,0,0,'Données projet'!$E$9+1,1))</f>
        <v>503.03615331676451</v>
      </c>
      <c r="T57" s="59">
        <f t="shared" si="34"/>
        <v>228.10723445837942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8.5</v>
      </c>
      <c r="AI57" s="13">
        <f>IF('Données projet'!$A$62&gt;35,AI56+AH57-AQ56,IF(A57&lt;'Données projet'!$A$62,$AF$205^A57,IF(A57='Données projet'!$A$62,'Données projet'!$B$62,AI56+AH57-AQ56)))</f>
        <v>158.5</v>
      </c>
      <c r="AJ57" s="13">
        <f>AI57*VLOOKUP('Données projet'!$B$10,Paramètres!$A$1:$I$89,3,0)*VLOOKUP('Données projet'!$B$10,Paramètres!$A$1:$I$89,5,0)</f>
        <v>160.71900000000002</v>
      </c>
      <c r="AK57" s="13">
        <f t="shared" si="35"/>
        <v>41.004645520447994</v>
      </c>
      <c r="AL57" s="20">
        <f t="shared" si="4"/>
        <v>351.33534928144695</v>
      </c>
      <c r="AM57" s="59">
        <f t="shared" si="5"/>
        <v>644.66868261478021</v>
      </c>
      <c r="AN57" s="59">
        <f ca="1">AVERAGE(OFFSET($AM$3,0,0,'Données projet'!$E$10+1,1))-AVERAGE(OFFSET($H$3,0,0,'Données projet'!$E$10+1,1))</f>
        <v>558.37211180917416</v>
      </c>
      <c r="AO57" s="59">
        <f t="shared" si="36"/>
        <v>250.60365718208192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8.375</v>
      </c>
      <c r="BD57" s="12">
        <f>IF('Données projet'!$A$88&gt;35,BD56+BC57-BL56,IF(A57&lt;'Données projet'!$A$88,$BA$205^A57,IF(A57='Données projet'!$A$88,'Données projet'!$B$88,BD56+BC57-BL56)))</f>
        <v>98.375000000000028</v>
      </c>
      <c r="BE57" s="13">
        <f>BD57*VLOOKUP('Données projet'!$B$11,Paramètres!$A$1:$I$89,3,0)*VLOOKUP('Données projet'!$B$11,Paramètres!$A$1:$I$89,5,0)</f>
        <v>105.89085000000001</v>
      </c>
      <c r="BF57" s="13">
        <f t="shared" si="37"/>
        <v>28.360702066135254</v>
      </c>
      <c r="BG57" s="20">
        <f t="shared" si="7"/>
        <v>233.82145318185226</v>
      </c>
      <c r="BH57" s="59">
        <f t="shared" si="8"/>
        <v>527.15478651518561</v>
      </c>
      <c r="BI57" s="59">
        <f ca="1">AVERAGE(OFFSET($BH$3,0,0,'Données projet'!$E$11+1,1))-AVERAGE(OFFSET($H$3,0,0,'Données projet'!$E$11+1,1))</f>
        <v>465.70042953569703</v>
      </c>
      <c r="BJ57" s="59">
        <f t="shared" si="38"/>
        <v>97.459164776269915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8.375</v>
      </c>
      <c r="BY57" s="12">
        <f>IF('Données projet'!$A$114&gt;35,BY56+BX57-CG56,IF(A57&lt;'Données projet'!$A$114,$BV$205^A57,IF(A57='Données projet'!$A$114,'Données projet'!$B$114,BY56+BX57-CG56)))</f>
        <v>98.375000000000028</v>
      </c>
      <c r="BZ57" s="13">
        <f>BY57*VLOOKUP('Données projet'!$B$12,Paramètres!$A$1:$I$89,3,0)*VLOOKUP('Données projet'!$B$12,Paramètres!$A$1:$I$89,5,0)</f>
        <v>65.989950000000022</v>
      </c>
      <c r="CA57" s="13">
        <f t="shared" si="39"/>
        <v>18.674227629341861</v>
      </c>
      <c r="CB57" s="20">
        <f t="shared" si="10"/>
        <v>147.45677603777042</v>
      </c>
      <c r="CC57" s="59">
        <f t="shared" si="11"/>
        <v>440.79010937110377</v>
      </c>
      <c r="CD57" s="59">
        <f ca="1">AVERAGE(OFFSET($CC$3,0,0,'Données projet'!$E$12+1,1))-AVERAGE(OFFSET($H$3,0,0,'Données projet'!$E$12+1,1))</f>
        <v>305.81696680347807</v>
      </c>
      <c r="CE57" s="59">
        <f t="shared" si="40"/>
        <v>75.064936438329426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8.375</v>
      </c>
      <c r="CT57" s="12">
        <f>IF('Données projet'!$A$140&gt;35,CT56+CS57-DB56,IF(A57&lt;'Données projet'!$A$140,$CQ$205^A57,IF(A57='Données projet'!$A$140,'Données projet'!$B$140,CT56+CS57-DB56)))</f>
        <v>98.375000000000028</v>
      </c>
      <c r="CU57" s="17">
        <f>CT57*VLOOKUP('Données projet'!$B$13,Paramètres!$A$1:$I$89,3,0)*VLOOKUP('Données projet'!$B$13,Paramètres!$A$1:$I$89,5,0)</f>
        <v>95.14830000000002</v>
      </c>
      <c r="CV57" s="13">
        <f t="shared" si="41"/>
        <v>25.802822676955092</v>
      </c>
      <c r="CW57" s="20">
        <f t="shared" si="13"/>
        <v>210.65653866236346</v>
      </c>
      <c r="CX57" s="59">
        <f t="shared" si="14"/>
        <v>503.98987199569677</v>
      </c>
      <c r="CY57" s="59">
        <f ca="1">AVERAGE(OFFSET($CX$3,0,0,'Données projet'!$E$13+1,1))-AVERAGE(OFFSET($H$3,0,0,'Données projet'!$E$13+1,1))</f>
        <v>422.80313962874982</v>
      </c>
      <c r="CZ57" s="59">
        <f t="shared" si="42"/>
        <v>91.455608678290844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8.375</v>
      </c>
      <c r="DO57" s="12">
        <f>IF('Données projet'!$A$166&gt;35,DO56+DN57-DW56,IF(A57&lt;'Données projet'!$A$166,$DL$205^A57,IF(A57='Données projet'!$A$166,'Données projet'!$B$166,DO56+DN57-DW56)))</f>
        <v>98.375000000000028</v>
      </c>
      <c r="DP57" s="17">
        <f>DO57*VLOOKUP('Données projet'!$B$14,Paramètres!$A$1:$I$89,3,0)*VLOOKUP('Données projet'!$B$14,Paramètres!$A$1:$I$89,5,0)</f>
        <v>76.73250000000003</v>
      </c>
      <c r="DQ57" s="13">
        <f t="shared" si="43"/>
        <v>21.336334766972112</v>
      </c>
      <c r="DR57" s="20">
        <f t="shared" si="16"/>
        <v>170.80322055247646</v>
      </c>
      <c r="DS57" s="59">
        <f t="shared" si="17"/>
        <v>464.1365538858098</v>
      </c>
      <c r="DT57" s="59">
        <f ca="1">AVERAGE(OFFSET($DS$3,0,0,'Données projet'!$E$14+1,1))-AVERAGE(OFFSET($H$3,0,0,'Données projet'!$E$14+1,1))</f>
        <v>349.02319955271696</v>
      </c>
      <c r="DU57" s="59">
        <f t="shared" si="44"/>
        <v>81.121961804737509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1.7053025658242404E-13</v>
      </c>
      <c r="EK57" s="17">
        <f>EJ57*VLOOKUP('Données projet'!$B$15,Paramètres!$A$1:$I$89,3,0)*VLOOKUP('Données projet'!$B$15,Paramètres!$A$1:$I$89,5,0)</f>
        <v>1.250327841262333E-13</v>
      </c>
      <c r="EL57" s="13">
        <f t="shared" si="45"/>
        <v>1.8301318724634299E-12</v>
      </c>
      <c r="EM57" s="20">
        <f t="shared" si="19"/>
        <v>3.405245110226996E-12</v>
      </c>
      <c r="EN57" s="59">
        <f t="shared" si="20"/>
        <v>293.33333333333672</v>
      </c>
      <c r="EO57" s="59">
        <f ca="1">AVERAGE(OFFSET($EN$3,0,0,'Données projet'!$E$15+1,1))-AVERAGE(OFFSET($H$3,0,0,'Données projet'!$E$15+1,1))</f>
        <v>197.34725966440715</v>
      </c>
      <c r="EP57" s="59">
        <f t="shared" si="46"/>
        <v>240.16326570529532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57.111515579703493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57.111515579703493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8.5</v>
      </c>
      <c r="N58" s="13">
        <f>IF('Données projet'!$A$36&gt;35,N57+M58-V57,IF(A58&lt;'Données projet'!$A$36,$K$205^A58,IF(A58='Données projet'!$A$36,'Données projet'!$B$36,N57+M58-V57)))</f>
        <v>167</v>
      </c>
      <c r="O58" s="13">
        <f>N58*VLOOKUP('Données projet'!$B$9,Paramètres!$A$1:$I$89,3,0)*VLOOKUP('Données projet'!$B$9,Paramètres!$A$1:$I$89,5,0)</f>
        <v>151.10159999999999</v>
      </c>
      <c r="P58" s="13">
        <f t="shared" si="33"/>
        <v>38.82882146347977</v>
      </c>
      <c r="Q58" s="20">
        <f t="shared" si="53"/>
        <v>330.79548404889391</v>
      </c>
      <c r="R58" s="59">
        <f t="shared" si="0"/>
        <v>624.12881738222723</v>
      </c>
      <c r="S58" s="59">
        <f ca="1">AVERAGE(OFFSET($R$3,0,0,'Données projet'!$E$9+1,1))-AVERAGE(OFFSET($H$3,0,0,'Données projet'!$E$9+1,1))</f>
        <v>503.03615331676451</v>
      </c>
      <c r="T58" s="59">
        <f t="shared" si="34"/>
        <v>228.10723445837942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8.5</v>
      </c>
      <c r="AI58" s="13">
        <f>IF('Données projet'!$A$62&gt;35,AI57+AH58-AQ57,IF(A58&lt;'Données projet'!$A$62,$AF$205^A58,IF(A58='Données projet'!$A$62,'Données projet'!$B$62,AI57+AH58-AQ57)))</f>
        <v>167</v>
      </c>
      <c r="AJ58" s="13">
        <f>AI58*VLOOKUP('Données projet'!$B$10,Paramètres!$A$1:$I$89,3,0)*VLOOKUP('Données projet'!$B$10,Paramètres!$A$1:$I$89,5,0)</f>
        <v>169.33799999999999</v>
      </c>
      <c r="AK58" s="13">
        <f t="shared" si="35"/>
        <v>42.941723955722921</v>
      </c>
      <c r="AL58" s="20">
        <f t="shared" si="4"/>
        <v>369.72051922288409</v>
      </c>
      <c r="AM58" s="59">
        <f t="shared" si="5"/>
        <v>663.05385255621741</v>
      </c>
      <c r="AN58" s="59">
        <f ca="1">AVERAGE(OFFSET($AM$3,0,0,'Données projet'!$E$10+1,1))-AVERAGE(OFFSET($H$3,0,0,'Données projet'!$E$10+1,1))</f>
        <v>558.37211180917416</v>
      </c>
      <c r="AO58" s="59">
        <f t="shared" si="36"/>
        <v>250.60365718208192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8.375</v>
      </c>
      <c r="BD58" s="12">
        <f>IF('Données projet'!$A$88&gt;35,BD57+BC58-BL57,IF(A58&lt;'Données projet'!$A$88,$BA$205^A58,IF(A58='Données projet'!$A$88,'Données projet'!$B$88,BD57+BC58-BL57)))</f>
        <v>106.75000000000003</v>
      </c>
      <c r="BE58" s="13">
        <f>BD58*VLOOKUP('Données projet'!$B$11,Paramètres!$A$1:$I$89,3,0)*VLOOKUP('Données projet'!$B$11,Paramètres!$A$1:$I$89,5,0)</f>
        <v>114.90570000000002</v>
      </c>
      <c r="BF58" s="13">
        <f t="shared" si="37"/>
        <v>30.483854396237273</v>
      </c>
      <c r="BG58" s="20">
        <f t="shared" si="7"/>
        <v>253.22014057344657</v>
      </c>
      <c r="BH58" s="59">
        <f t="shared" si="8"/>
        <v>546.55347390677991</v>
      </c>
      <c r="BI58" s="59">
        <f ca="1">AVERAGE(OFFSET($BH$3,0,0,'Données projet'!$E$11+1,1))-AVERAGE(OFFSET($H$3,0,0,'Données projet'!$E$11+1,1))</f>
        <v>465.70042953569703</v>
      </c>
      <c r="BJ58" s="59">
        <f t="shared" si="38"/>
        <v>97.459164776269915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8.375</v>
      </c>
      <c r="BY58" s="12">
        <f>IF('Données projet'!$A$114&gt;35,BY57+BX58-CG57,IF(A58&lt;'Données projet'!$A$114,$BV$205^A58,IF(A58='Données projet'!$A$114,'Données projet'!$B$114,BY57+BX58-CG57)))</f>
        <v>106.75000000000003</v>
      </c>
      <c r="BZ58" s="13">
        <f>BY58*VLOOKUP('Données projet'!$B$12,Paramètres!$A$1:$I$89,3,0)*VLOOKUP('Données projet'!$B$12,Paramètres!$A$1:$I$89,5,0)</f>
        <v>71.607900000000015</v>
      </c>
      <c r="CA58" s="13">
        <f t="shared" si="39"/>
        <v>20.072226515675339</v>
      </c>
      <c r="CB58" s="20">
        <f t="shared" si="10"/>
        <v>159.67622034813456</v>
      </c>
      <c r="CC58" s="59">
        <f t="shared" si="11"/>
        <v>453.00955368146788</v>
      </c>
      <c r="CD58" s="59">
        <f ca="1">AVERAGE(OFFSET($CC$3,0,0,'Données projet'!$E$12+1,1))-AVERAGE(OFFSET($H$3,0,0,'Données projet'!$E$12+1,1))</f>
        <v>305.81696680347807</v>
      </c>
      <c r="CE58" s="59">
        <f t="shared" si="40"/>
        <v>75.064936438329426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8.375</v>
      </c>
      <c r="CT58" s="12">
        <f>IF('Données projet'!$A$140&gt;35,CT57+CS58-DB57,IF(A58&lt;'Données projet'!$A$140,$CQ$205^A58,IF(A58='Données projet'!$A$140,'Données projet'!$B$140,CT57+CS58-DB57)))</f>
        <v>106.75000000000003</v>
      </c>
      <c r="CU58" s="17">
        <f>CT58*VLOOKUP('Données projet'!$B$13,Paramètres!$A$1:$I$89,3,0)*VLOOKUP('Données projet'!$B$13,Paramètres!$A$1:$I$89,5,0)</f>
        <v>103.24860000000002</v>
      </c>
      <c r="CV58" s="13">
        <f t="shared" si="41"/>
        <v>27.734485826972868</v>
      </c>
      <c r="CW58" s="20">
        <f t="shared" si="13"/>
        <v>228.12887448197773</v>
      </c>
      <c r="CX58" s="59">
        <f t="shared" si="14"/>
        <v>521.4622078153111</v>
      </c>
      <c r="CY58" s="59">
        <f ca="1">AVERAGE(OFFSET($CX$3,0,0,'Données projet'!$E$13+1,1))-AVERAGE(OFFSET($H$3,0,0,'Données projet'!$E$13+1,1))</f>
        <v>422.80313962874982</v>
      </c>
      <c r="CZ58" s="59">
        <f t="shared" si="42"/>
        <v>91.455608678290844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8.375</v>
      </c>
      <c r="DO58" s="12">
        <f>IF('Données projet'!$A$166&gt;35,DO57+DN58-DW57,IF(A58&lt;'Données projet'!$A$166,$DL$205^A58,IF(A58='Données projet'!$A$166,'Données projet'!$B$166,DO57+DN58-DW57)))</f>
        <v>106.75000000000003</v>
      </c>
      <c r="DP58" s="17">
        <f>DO58*VLOOKUP('Données projet'!$B$14,Paramètres!$A$1:$I$89,3,0)*VLOOKUP('Données projet'!$B$14,Paramètres!$A$1:$I$89,5,0)</f>
        <v>83.265000000000029</v>
      </c>
      <c r="DQ58" s="13">
        <f t="shared" si="43"/>
        <v>22.933625580531533</v>
      </c>
      <c r="DR58" s="20">
        <f t="shared" si="16"/>
        <v>184.96260621942579</v>
      </c>
      <c r="DS58" s="59">
        <f t="shared" si="17"/>
        <v>478.29593955275914</v>
      </c>
      <c r="DT58" s="59">
        <f ca="1">AVERAGE(OFFSET($DS$3,0,0,'Données projet'!$E$14+1,1))-AVERAGE(OFFSET($H$3,0,0,'Données projet'!$E$14+1,1))</f>
        <v>349.02319955271696</v>
      </c>
      <c r="DU58" s="59">
        <f t="shared" si="44"/>
        <v>81.121961804737509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1.7053025658242404E-13</v>
      </c>
      <c r="EK58" s="17">
        <f>EJ58*VLOOKUP('Données projet'!$B$15,Paramètres!$A$1:$I$89,3,0)*VLOOKUP('Données projet'!$B$15,Paramètres!$A$1:$I$89,5,0)</f>
        <v>1.250327841262333E-13</v>
      </c>
      <c r="EL58" s="13">
        <f t="shared" si="45"/>
        <v>1.8301318724634299E-12</v>
      </c>
      <c r="EM58" s="20">
        <f t="shared" si="19"/>
        <v>3.405245110226996E-12</v>
      </c>
      <c r="EN58" s="59">
        <f t="shared" si="20"/>
        <v>293.33333333333672</v>
      </c>
      <c r="EO58" s="59">
        <f ca="1">AVERAGE(OFFSET($EN$3,0,0,'Données projet'!$E$15+1,1))-AVERAGE(OFFSET($H$3,0,0,'Données projet'!$E$15+1,1))</f>
        <v>197.34725966440715</v>
      </c>
      <c r="EP58" s="59">
        <f t="shared" si="46"/>
        <v>240.16326570529532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55.991593593770382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55.991593593770382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8.5</v>
      </c>
      <c r="N59" s="13">
        <f>IF('Données projet'!$A$36&gt;35,N58+M59-V58,IF(A59&lt;'Données projet'!$A$36,$K$205^A59,IF(A59='Données projet'!$A$36,'Données projet'!$B$36,N58+M59-V58)))</f>
        <v>175.5</v>
      </c>
      <c r="O59" s="13">
        <f>N59*VLOOKUP('Données projet'!$B$9,Paramètres!$A$1:$I$89,3,0)*VLOOKUP('Données projet'!$B$9,Paramètres!$A$1:$I$89,5,0)</f>
        <v>158.79239999999999</v>
      </c>
      <c r="P59" s="13">
        <f t="shared" si="33"/>
        <v>40.570017872698244</v>
      </c>
      <c r="Q59" s="20">
        <f t="shared" si="53"/>
        <v>347.2228777949494</v>
      </c>
      <c r="R59" s="59">
        <f t="shared" si="0"/>
        <v>640.55621112828271</v>
      </c>
      <c r="S59" s="59">
        <f ca="1">AVERAGE(OFFSET($R$3,0,0,'Données projet'!$E$9+1,1))-AVERAGE(OFFSET($H$3,0,0,'Données projet'!$E$9+1,1))</f>
        <v>503.03615331676451</v>
      </c>
      <c r="T59" s="59">
        <f t="shared" si="34"/>
        <v>228.10723445837942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8.5</v>
      </c>
      <c r="AI59" s="13">
        <f>IF('Données projet'!$A$62&gt;35,AI58+AH59-AQ58,IF(A59&lt;'Données projet'!$A$62,$AF$205^A59,IF(A59='Données projet'!$A$62,'Données projet'!$B$62,AI58+AH59-AQ58)))</f>
        <v>175.5</v>
      </c>
      <c r="AJ59" s="13">
        <f>AI59*VLOOKUP('Données projet'!$B$10,Paramètres!$A$1:$I$89,3,0)*VLOOKUP('Données projet'!$B$10,Paramètres!$A$1:$I$89,5,0)</f>
        <v>177.95700000000002</v>
      </c>
      <c r="AK59" s="13">
        <f t="shared" si="35"/>
        <v>44.867354781981234</v>
      </c>
      <c r="AL59" s="20">
        <f t="shared" si="4"/>
        <v>388.08575124528397</v>
      </c>
      <c r="AM59" s="59">
        <f t="shared" si="5"/>
        <v>681.41908457861723</v>
      </c>
      <c r="AN59" s="59">
        <f ca="1">AVERAGE(OFFSET($AM$3,0,0,'Données projet'!$E$10+1,1))-AVERAGE(OFFSET($H$3,0,0,'Données projet'!$E$10+1,1))</f>
        <v>558.37211180917416</v>
      </c>
      <c r="AO59" s="59">
        <f t="shared" si="36"/>
        <v>250.60365718208192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8.375</v>
      </c>
      <c r="BD59" s="12">
        <f>IF('Données projet'!$A$88&gt;35,BD58+BC59-BL58,IF(A59&lt;'Données projet'!$A$88,$BA$205^A59,IF(A59='Données projet'!$A$88,'Données projet'!$B$88,BD58+BC59-BL58)))</f>
        <v>115.12500000000003</v>
      </c>
      <c r="BE59" s="13">
        <f>BD59*VLOOKUP('Données projet'!$B$11,Paramètres!$A$1:$I$89,3,0)*VLOOKUP('Données projet'!$B$11,Paramètres!$A$1:$I$89,5,0)</f>
        <v>123.92055000000003</v>
      </c>
      <c r="BF59" s="13">
        <f t="shared" si="37"/>
        <v>32.587685271444222</v>
      </c>
      <c r="BG59" s="20">
        <f t="shared" si="7"/>
        <v>272.58517643109872</v>
      </c>
      <c r="BH59" s="59">
        <f t="shared" si="8"/>
        <v>565.91850976443197</v>
      </c>
      <c r="BI59" s="59">
        <f ca="1">AVERAGE(OFFSET($BH$3,0,0,'Données projet'!$E$11+1,1))-AVERAGE(OFFSET($H$3,0,0,'Données projet'!$E$11+1,1))</f>
        <v>465.70042953569703</v>
      </c>
      <c r="BJ59" s="59">
        <f t="shared" si="38"/>
        <v>97.459164776269915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8.375</v>
      </c>
      <c r="BY59" s="12">
        <f>IF('Données projet'!$A$114&gt;35,BY58+BX59-CG58,IF(A59&lt;'Données projet'!$A$114,$BV$205^A59,IF(A59='Données projet'!$A$114,'Données projet'!$B$114,BY58+BX59-CG58)))</f>
        <v>115.12500000000003</v>
      </c>
      <c r="BZ59" s="13">
        <f>BY59*VLOOKUP('Données projet'!$B$12,Paramètres!$A$1:$I$89,3,0)*VLOOKUP('Données projet'!$B$12,Paramètres!$A$1:$I$89,5,0)</f>
        <v>77.225850000000023</v>
      </c>
      <c r="CA59" s="13">
        <f t="shared" si="39"/>
        <v>21.457503105995151</v>
      </c>
      <c r="CB59" s="20">
        <f t="shared" si="10"/>
        <v>171.87350665960824</v>
      </c>
      <c r="CC59" s="59">
        <f t="shared" si="11"/>
        <v>465.20683999294158</v>
      </c>
      <c r="CD59" s="59">
        <f ca="1">AVERAGE(OFFSET($CC$3,0,0,'Données projet'!$E$12+1,1))-AVERAGE(OFFSET($H$3,0,0,'Données projet'!$E$12+1,1))</f>
        <v>305.81696680347807</v>
      </c>
      <c r="CE59" s="59">
        <f t="shared" si="40"/>
        <v>75.064936438329426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8.375</v>
      </c>
      <c r="CT59" s="12">
        <f>IF('Données projet'!$A$140&gt;35,CT58+CS59-DB58,IF(A59&lt;'Données projet'!$A$140,$CQ$205^A59,IF(A59='Données projet'!$A$140,'Données projet'!$B$140,CT58+CS59-DB58)))</f>
        <v>115.12500000000003</v>
      </c>
      <c r="CU59" s="17">
        <f>CT59*VLOOKUP('Données projet'!$B$13,Paramètres!$A$1:$I$89,3,0)*VLOOKUP('Données projet'!$B$13,Paramètres!$A$1:$I$89,5,0)</f>
        <v>111.34890000000003</v>
      </c>
      <c r="CV59" s="13">
        <f t="shared" si="41"/>
        <v>29.648570142963315</v>
      </c>
      <c r="CW59" s="20">
        <f t="shared" si="13"/>
        <v>245.57059383232786</v>
      </c>
      <c r="CX59" s="59">
        <f t="shared" si="14"/>
        <v>538.90392716566112</v>
      </c>
      <c r="CY59" s="59">
        <f ca="1">AVERAGE(OFFSET($CX$3,0,0,'Données projet'!$E$13+1,1))-AVERAGE(OFFSET($H$3,0,0,'Données projet'!$E$13+1,1))</f>
        <v>422.80313962874982</v>
      </c>
      <c r="CZ59" s="59">
        <f t="shared" si="42"/>
        <v>91.455608678290844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8.375</v>
      </c>
      <c r="DO59" s="12">
        <f>IF('Données projet'!$A$166&gt;35,DO58+DN59-DW58,IF(A59&lt;'Données projet'!$A$166,$DL$205^A59,IF(A59='Données projet'!$A$166,'Données projet'!$B$166,DO58+DN59-DW58)))</f>
        <v>115.12500000000003</v>
      </c>
      <c r="DP59" s="17">
        <f>DO59*VLOOKUP('Données projet'!$B$14,Paramètres!$A$1:$I$89,3,0)*VLOOKUP('Données projet'!$B$14,Paramètres!$A$1:$I$89,5,0)</f>
        <v>89.797500000000028</v>
      </c>
      <c r="DQ59" s="13">
        <f t="shared" si="43"/>
        <v>24.516380469385524</v>
      </c>
      <c r="DR59" s="20">
        <f t="shared" si="16"/>
        <v>199.09667515084649</v>
      </c>
      <c r="DS59" s="59">
        <f t="shared" si="17"/>
        <v>492.43000848417978</v>
      </c>
      <c r="DT59" s="59">
        <f ca="1">AVERAGE(OFFSET($DS$3,0,0,'Données projet'!$E$14+1,1))-AVERAGE(OFFSET($H$3,0,0,'Données projet'!$E$14+1,1))</f>
        <v>349.02319955271696</v>
      </c>
      <c r="DU59" s="59">
        <f t="shared" si="44"/>
        <v>81.121961804737509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1.7053025658242404E-13</v>
      </c>
      <c r="EK59" s="17">
        <f>EJ59*VLOOKUP('Données projet'!$B$15,Paramètres!$A$1:$I$89,3,0)*VLOOKUP('Données projet'!$B$15,Paramètres!$A$1:$I$89,5,0)</f>
        <v>1.250327841262333E-13</v>
      </c>
      <c r="EL59" s="13">
        <f t="shared" si="45"/>
        <v>1.8301318724634299E-12</v>
      </c>
      <c r="EM59" s="20">
        <f t="shared" si="19"/>
        <v>3.405245110226996E-12</v>
      </c>
      <c r="EN59" s="59">
        <f t="shared" si="20"/>
        <v>293.33333333333672</v>
      </c>
      <c r="EO59" s="59">
        <f ca="1">AVERAGE(OFFSET($EN$3,0,0,'Données projet'!$E$15+1,1))-AVERAGE(OFFSET($H$3,0,0,'Données projet'!$E$15+1,1))</f>
        <v>197.34725966440715</v>
      </c>
      <c r="EP59" s="59">
        <f t="shared" si="46"/>
        <v>240.16326570529532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54.893632594896459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54.893632594896459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8.5</v>
      </c>
      <c r="N60" s="13">
        <f>IF('Données projet'!$A$36&gt;35,N59+M60-V59,IF(A60&lt;'Données projet'!$A$36,$K$205^A60,IF(A60='Données projet'!$A$36,'Données projet'!$B$36,N59+M60-V59)))</f>
        <v>184</v>
      </c>
      <c r="O60" s="13">
        <f>N60*VLOOKUP('Données projet'!$B$9,Paramètres!$A$1:$I$89,3,0)*VLOOKUP('Données projet'!$B$9,Paramètres!$A$1:$I$89,5,0)</f>
        <v>166.48320000000001</v>
      </c>
      <c r="P60" s="13">
        <f t="shared" si="33"/>
        <v>42.301421676867136</v>
      </c>
      <c r="Q60" s="20">
        <f t="shared" si="53"/>
        <v>363.63321608721026</v>
      </c>
      <c r="R60" s="59">
        <f t="shared" si="0"/>
        <v>656.96654942054352</v>
      </c>
      <c r="S60" s="59">
        <f ca="1">AVERAGE(OFFSET($R$3,0,0,'Données projet'!$E$9+1,1))-AVERAGE(OFFSET($H$3,0,0,'Données projet'!$E$9+1,1))</f>
        <v>503.03615331676451</v>
      </c>
      <c r="T60" s="59">
        <f t="shared" si="34"/>
        <v>228.10723445837942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8.5</v>
      </c>
      <c r="AI60" s="13">
        <f>IF('Données projet'!$A$62&gt;35,AI59+AH60-AQ59,IF(A60&lt;'Données projet'!$A$62,$AF$205^A60,IF(A60='Données projet'!$A$62,'Données projet'!$B$62,AI59+AH60-AQ59)))</f>
        <v>184</v>
      </c>
      <c r="AJ60" s="13">
        <f>AI60*VLOOKUP('Données projet'!$B$10,Paramètres!$A$1:$I$89,3,0)*VLOOKUP('Données projet'!$B$10,Paramètres!$A$1:$I$89,5,0)</f>
        <v>186.57600000000002</v>
      </c>
      <c r="AK60" s="13">
        <f t="shared" si="35"/>
        <v>46.782155731694274</v>
      </c>
      <c r="AL60" s="20">
        <f t="shared" si="4"/>
        <v>406.43212123270087</v>
      </c>
      <c r="AM60" s="59">
        <f t="shared" si="5"/>
        <v>699.76545456603412</v>
      </c>
      <c r="AN60" s="59">
        <f ca="1">AVERAGE(OFFSET($AM$3,0,0,'Données projet'!$E$10+1,1))-AVERAGE(OFFSET($H$3,0,0,'Données projet'!$E$10+1,1))</f>
        <v>558.37211180917416</v>
      </c>
      <c r="AO60" s="59">
        <f t="shared" si="36"/>
        <v>250.60365718208192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8.375</v>
      </c>
      <c r="BD60" s="12">
        <f>IF('Données projet'!$A$88&gt;35,BD59+BC60-BL59,IF(A60&lt;'Données projet'!$A$88,$BA$205^A60,IF(A60='Données projet'!$A$88,'Données projet'!$B$88,BD59+BC60-BL59)))</f>
        <v>123.50000000000003</v>
      </c>
      <c r="BE60" s="13">
        <f>BD60*VLOOKUP('Données projet'!$B$11,Paramètres!$A$1:$I$89,3,0)*VLOOKUP('Données projet'!$B$11,Paramètres!$A$1:$I$89,5,0)</f>
        <v>132.93540000000004</v>
      </c>
      <c r="BF60" s="13">
        <f t="shared" si="37"/>
        <v>34.673760116655764</v>
      </c>
      <c r="BG60" s="20">
        <f t="shared" si="7"/>
        <v>291.91928720317554</v>
      </c>
      <c r="BH60" s="59">
        <f t="shared" si="8"/>
        <v>585.25262053650886</v>
      </c>
      <c r="BI60" s="59">
        <f ca="1">AVERAGE(OFFSET($BH$3,0,0,'Données projet'!$E$11+1,1))-AVERAGE(OFFSET($H$3,0,0,'Données projet'!$E$11+1,1))</f>
        <v>465.70042953569703</v>
      </c>
      <c r="BJ60" s="59">
        <f t="shared" si="38"/>
        <v>97.459164776269915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8.375</v>
      </c>
      <c r="BY60" s="12">
        <f>IF('Données projet'!$A$114&gt;35,BY59+BX60-CG59,IF(A60&lt;'Données projet'!$A$114,$BV$205^A60,IF(A60='Données projet'!$A$114,'Données projet'!$B$114,BY59+BX60-CG59)))</f>
        <v>123.50000000000003</v>
      </c>
      <c r="BZ60" s="13">
        <f>BY60*VLOOKUP('Données projet'!$B$12,Paramètres!$A$1:$I$89,3,0)*VLOOKUP('Données projet'!$B$12,Paramètres!$A$1:$I$89,5,0)</f>
        <v>82.843800000000016</v>
      </c>
      <c r="CA60" s="13">
        <f t="shared" si="39"/>
        <v>22.831088161135273</v>
      </c>
      <c r="CB60" s="20">
        <f t="shared" si="10"/>
        <v>184.05043021397728</v>
      </c>
      <c r="CC60" s="59">
        <f t="shared" si="11"/>
        <v>477.38376354731059</v>
      </c>
      <c r="CD60" s="59">
        <f ca="1">AVERAGE(OFFSET($CC$3,0,0,'Données projet'!$E$12+1,1))-AVERAGE(OFFSET($H$3,0,0,'Données projet'!$E$12+1,1))</f>
        <v>305.81696680347807</v>
      </c>
      <c r="CE60" s="59">
        <f t="shared" si="40"/>
        <v>75.064936438329426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8.375</v>
      </c>
      <c r="CT60" s="12">
        <f>IF('Données projet'!$A$140&gt;35,CT59+CS60-DB59,IF(A60&lt;'Données projet'!$A$140,$CQ$205^A60,IF(A60='Données projet'!$A$140,'Données projet'!$B$140,CT59+CS60-DB59)))</f>
        <v>123.50000000000003</v>
      </c>
      <c r="CU60" s="17">
        <f>CT60*VLOOKUP('Données projet'!$B$13,Paramètres!$A$1:$I$89,3,0)*VLOOKUP('Données projet'!$B$13,Paramètres!$A$1:$I$89,5,0)</f>
        <v>119.44920000000003</v>
      </c>
      <c r="CV60" s="13">
        <f t="shared" si="41"/>
        <v>31.54649986262719</v>
      </c>
      <c r="CW60" s="20">
        <f t="shared" si="13"/>
        <v>262.9841772607424</v>
      </c>
      <c r="CX60" s="59">
        <f t="shared" si="14"/>
        <v>556.31751059407566</v>
      </c>
      <c r="CY60" s="59">
        <f ca="1">AVERAGE(OFFSET($CX$3,0,0,'Données projet'!$E$13+1,1))-AVERAGE(OFFSET($H$3,0,0,'Données projet'!$E$13+1,1))</f>
        <v>422.80313962874982</v>
      </c>
      <c r="CZ60" s="59">
        <f t="shared" si="42"/>
        <v>91.455608678290844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8.375</v>
      </c>
      <c r="DO60" s="12">
        <f>IF('Données projet'!$A$166&gt;35,DO59+DN60-DW59,IF(A60&lt;'Données projet'!$A$166,$DL$205^A60,IF(A60='Données projet'!$A$166,'Données projet'!$B$166,DO59+DN60-DW59)))</f>
        <v>123.50000000000003</v>
      </c>
      <c r="DP60" s="17">
        <f>DO60*VLOOKUP('Données projet'!$B$14,Paramètres!$A$1:$I$89,3,0)*VLOOKUP('Données projet'!$B$14,Paramètres!$A$1:$I$89,5,0)</f>
        <v>96.330000000000027</v>
      </c>
      <c r="DQ60" s="13">
        <f t="shared" si="43"/>
        <v>26.08577713462325</v>
      </c>
      <c r="DR60" s="20">
        <f t="shared" si="16"/>
        <v>213.20747850946887</v>
      </c>
      <c r="DS60" s="59">
        <f t="shared" si="17"/>
        <v>506.54081184280221</v>
      </c>
      <c r="DT60" s="59">
        <f ca="1">AVERAGE(OFFSET($DS$3,0,0,'Données projet'!$E$14+1,1))-AVERAGE(OFFSET($H$3,0,0,'Données projet'!$E$14+1,1))</f>
        <v>349.02319955271696</v>
      </c>
      <c r="DU60" s="59">
        <f t="shared" si="44"/>
        <v>81.121961804737509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1.7053025658242404E-13</v>
      </c>
      <c r="EK60" s="17">
        <f>EJ60*VLOOKUP('Données projet'!$B$15,Paramètres!$A$1:$I$89,3,0)*VLOOKUP('Données projet'!$B$15,Paramètres!$A$1:$I$89,5,0)</f>
        <v>1.250327841262333E-13</v>
      </c>
      <c r="EL60" s="13">
        <f t="shared" si="45"/>
        <v>1.8301318724634299E-12</v>
      </c>
      <c r="EM60" s="20">
        <f t="shared" si="19"/>
        <v>3.405245110226996E-12</v>
      </c>
      <c r="EN60" s="59">
        <f t="shared" si="20"/>
        <v>293.33333333333672</v>
      </c>
      <c r="EO60" s="59">
        <f ca="1">AVERAGE(OFFSET($EN$3,0,0,'Données projet'!$E$15+1,1))-AVERAGE(OFFSET($H$3,0,0,'Données projet'!$E$15+1,1))</f>
        <v>197.34725966440715</v>
      </c>
      <c r="EP60" s="59">
        <f t="shared" si="46"/>
        <v>240.16326570529532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53.817201941520366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53.817201941520366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8.5</v>
      </c>
      <c r="N61" s="13">
        <f>IF('Données projet'!$A$36&gt;35,N60+M61-V60,IF(A61&lt;'Données projet'!$A$36,$K$205^A61,IF(A61='Données projet'!$A$36,'Données projet'!$B$36,N60+M61-V60)))</f>
        <v>192.5</v>
      </c>
      <c r="O61" s="13">
        <f>N61*VLOOKUP('Données projet'!$B$9,Paramètres!$A$1:$I$89,3,0)*VLOOKUP('Données projet'!$B$9,Paramètres!$A$1:$I$89,5,0)</f>
        <v>174.17400000000001</v>
      </c>
      <c r="P61" s="13">
        <f t="shared" si="33"/>
        <v>44.023536919386274</v>
      </c>
      <c r="Q61" s="20">
        <f t="shared" si="53"/>
        <v>380.02737680126438</v>
      </c>
      <c r="R61" s="59">
        <f t="shared" si="0"/>
        <v>673.36071013459764</v>
      </c>
      <c r="S61" s="59">
        <f ca="1">AVERAGE(OFFSET($R$3,0,0,'Données projet'!$E$9+1,1))-AVERAGE(OFFSET($H$3,0,0,'Données projet'!$E$9+1,1))</f>
        <v>503.03615331676451</v>
      </c>
      <c r="T61" s="59">
        <f t="shared" si="34"/>
        <v>228.10723445837942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8.5</v>
      </c>
      <c r="AI61" s="13">
        <f>IF('Données projet'!$A$62&gt;35,AI60+AH61-AQ60,IF(A61&lt;'Données projet'!$A$62,$AF$205^A61,IF(A61='Données projet'!$A$62,'Données projet'!$B$62,AI60+AH61-AQ60)))</f>
        <v>192.5</v>
      </c>
      <c r="AJ61" s="13">
        <f>AI61*VLOOKUP('Données projet'!$B$10,Paramètres!$A$1:$I$89,3,0)*VLOOKUP('Données projet'!$B$10,Paramètres!$A$1:$I$89,5,0)</f>
        <v>195.19499999999999</v>
      </c>
      <c r="AK61" s="13">
        <f t="shared" si="35"/>
        <v>48.686684238534276</v>
      </c>
      <c r="AL61" s="20">
        <f t="shared" si="4"/>
        <v>424.76060004878042</v>
      </c>
      <c r="AM61" s="59">
        <f t="shared" si="5"/>
        <v>718.09393338211373</v>
      </c>
      <c r="AN61" s="59">
        <f ca="1">AVERAGE(OFFSET($AM$3,0,0,'Données projet'!$E$10+1,1))-AVERAGE(OFFSET($H$3,0,0,'Données projet'!$E$10+1,1))</f>
        <v>558.37211180917416</v>
      </c>
      <c r="AO61" s="59">
        <f t="shared" si="36"/>
        <v>250.60365718208192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8.375</v>
      </c>
      <c r="BD61" s="12">
        <f>IF('Données projet'!$A$88&gt;35,BD60+BC61-BL60,IF(A61&lt;'Données projet'!$A$88,$BA$205^A61,IF(A61='Données projet'!$A$88,'Données projet'!$B$88,BD60+BC61-BL60)))</f>
        <v>131.87500000000003</v>
      </c>
      <c r="BE61" s="13">
        <f>BD61*VLOOKUP('Données projet'!$B$11,Paramètres!$A$1:$I$89,3,0)*VLOOKUP('Données projet'!$B$11,Paramètres!$A$1:$I$89,5,0)</f>
        <v>141.95025000000001</v>
      </c>
      <c r="BF61" s="13">
        <f t="shared" si="37"/>
        <v>36.74342002640882</v>
      </c>
      <c r="BG61" s="20">
        <f t="shared" si="7"/>
        <v>311.22480862932872</v>
      </c>
      <c r="BH61" s="59">
        <f t="shared" si="8"/>
        <v>604.55814196266203</v>
      </c>
      <c r="BI61" s="59">
        <f ca="1">AVERAGE(OFFSET($BH$3,0,0,'Données projet'!$E$11+1,1))-AVERAGE(OFFSET($H$3,0,0,'Données projet'!$E$11+1,1))</f>
        <v>465.70042953569703</v>
      </c>
      <c r="BJ61" s="59">
        <f t="shared" si="38"/>
        <v>97.459164776269915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8.375</v>
      </c>
      <c r="BY61" s="12">
        <f>IF('Données projet'!$A$114&gt;35,BY60+BX61-CG60,IF(A61&lt;'Données projet'!$A$114,$BV$205^A61,IF(A61='Données projet'!$A$114,'Données projet'!$B$114,BY60+BX61-CG60)))</f>
        <v>131.87500000000003</v>
      </c>
      <c r="BZ61" s="13">
        <f>BY61*VLOOKUP('Données projet'!$B$12,Paramètres!$A$1:$I$89,3,0)*VLOOKUP('Données projet'!$B$12,Paramètres!$A$1:$I$89,5,0)</f>
        <v>88.461750000000023</v>
      </c>
      <c r="CA61" s="13">
        <f t="shared" si="39"/>
        <v>24.193864730626519</v>
      </c>
      <c r="CB61" s="20">
        <f t="shared" si="10"/>
        <v>196.20852898917454</v>
      </c>
      <c r="CC61" s="59">
        <f t="shared" si="11"/>
        <v>489.54186232250788</v>
      </c>
      <c r="CD61" s="59">
        <f ca="1">AVERAGE(OFFSET($CC$3,0,0,'Données projet'!$E$12+1,1))-AVERAGE(OFFSET($H$3,0,0,'Données projet'!$E$12+1,1))</f>
        <v>305.81696680347807</v>
      </c>
      <c r="CE61" s="59">
        <f t="shared" si="40"/>
        <v>75.064936438329426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8.375</v>
      </c>
      <c r="CT61" s="12">
        <f>IF('Données projet'!$A$140&gt;35,CT60+CS61-DB60,IF(A61&lt;'Données projet'!$A$140,$CQ$205^A61,IF(A61='Données projet'!$A$140,'Données projet'!$B$140,CT60+CS61-DB60)))</f>
        <v>131.87500000000003</v>
      </c>
      <c r="CU61" s="17">
        <f>CT61*VLOOKUP('Données projet'!$B$13,Paramètres!$A$1:$I$89,3,0)*VLOOKUP('Données projet'!$B$13,Paramètres!$A$1:$I$89,5,0)</f>
        <v>127.54950000000004</v>
      </c>
      <c r="CV61" s="13">
        <f t="shared" si="41"/>
        <v>33.429495125876585</v>
      </c>
      <c r="CW61" s="20">
        <f t="shared" si="13"/>
        <v>280.37174984423513</v>
      </c>
      <c r="CX61" s="59">
        <f t="shared" si="14"/>
        <v>573.70508317756844</v>
      </c>
      <c r="CY61" s="59">
        <f ca="1">AVERAGE(OFFSET($CX$3,0,0,'Données projet'!$E$13+1,1))-AVERAGE(OFFSET($H$3,0,0,'Données projet'!$E$13+1,1))</f>
        <v>422.80313962874982</v>
      </c>
      <c r="CZ61" s="59">
        <f t="shared" si="42"/>
        <v>91.455608678290844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8.375</v>
      </c>
      <c r="DO61" s="12">
        <f>IF('Données projet'!$A$166&gt;35,DO60+DN61-DW60,IF(A61&lt;'Données projet'!$A$166,$DL$205^A61,IF(A61='Données projet'!$A$166,'Données projet'!$B$166,DO60+DN61-DW60)))</f>
        <v>131.87500000000003</v>
      </c>
      <c r="DP61" s="17">
        <f>DO61*VLOOKUP('Données projet'!$B$14,Paramètres!$A$1:$I$89,3,0)*VLOOKUP('Données projet'!$B$14,Paramètres!$A$1:$I$89,5,0)</f>
        <v>102.86250000000003</v>
      </c>
      <c r="DQ61" s="13">
        <f t="shared" si="43"/>
        <v>27.642824509025196</v>
      </c>
      <c r="DR61" s="20">
        <f t="shared" si="16"/>
        <v>227.29677351988562</v>
      </c>
      <c r="DS61" s="59">
        <f t="shared" si="17"/>
        <v>520.63010685321888</v>
      </c>
      <c r="DT61" s="59">
        <f ca="1">AVERAGE(OFFSET($DS$3,0,0,'Données projet'!$E$14+1,1))-AVERAGE(OFFSET($H$3,0,0,'Données projet'!$E$14+1,1))</f>
        <v>349.02319955271696</v>
      </c>
      <c r="DU61" s="59">
        <f t="shared" si="44"/>
        <v>81.121961804737509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1.7053025658242404E-13</v>
      </c>
      <c r="EK61" s="17">
        <f>EJ61*VLOOKUP('Données projet'!$B$15,Paramètres!$A$1:$I$89,3,0)*VLOOKUP('Données projet'!$B$15,Paramètres!$A$1:$I$89,5,0)</f>
        <v>1.250327841262333E-13</v>
      </c>
      <c r="EL61" s="13">
        <f t="shared" si="45"/>
        <v>1.8301318724634299E-12</v>
      </c>
      <c r="EM61" s="20">
        <f t="shared" si="19"/>
        <v>3.405245110226996E-12</v>
      </c>
      <c r="EN61" s="59">
        <f t="shared" si="20"/>
        <v>293.33333333333672</v>
      </c>
      <c r="EO61" s="59">
        <f ca="1">AVERAGE(OFFSET($EN$3,0,0,'Données projet'!$E$15+1,1))-AVERAGE(OFFSET($H$3,0,0,'Données projet'!$E$15+1,1))</f>
        <v>197.34725966440715</v>
      </c>
      <c r="EP61" s="59">
        <f t="shared" si="46"/>
        <v>240.16326570529532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52.761879436699111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52.761879436699111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8.5</v>
      </c>
      <c r="N62" s="13">
        <f>IF('Données projet'!$A$36&gt;35,N61+M62-V61,IF(A62&lt;'Données projet'!$A$36,$K$205^A62,IF(A62='Données projet'!$A$36,'Données projet'!$B$36,N61+M62-V61)))</f>
        <v>201</v>
      </c>
      <c r="O62" s="13">
        <f>N62*VLOOKUP('Données projet'!$B$9,Paramètres!$A$1:$I$89,3,0)*VLOOKUP('Données projet'!$B$9,Paramètres!$A$1:$I$89,5,0)</f>
        <v>181.8648</v>
      </c>
      <c r="P62" s="13">
        <f t="shared" si="33"/>
        <v>45.73682061391029</v>
      </c>
      <c r="Q62" s="20">
        <f t="shared" si="53"/>
        <v>396.40615590256039</v>
      </c>
      <c r="R62" s="59">
        <f t="shared" si="0"/>
        <v>689.73948923589364</v>
      </c>
      <c r="S62" s="59">
        <f ca="1">AVERAGE(OFFSET($R$3,0,0,'Données projet'!$E$9+1,1))-AVERAGE(OFFSET($H$3,0,0,'Données projet'!$E$9+1,1))</f>
        <v>503.03615331676451</v>
      </c>
      <c r="T62" s="59">
        <f t="shared" si="34"/>
        <v>228.10723445837942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8.5</v>
      </c>
      <c r="AI62" s="13">
        <f>IF('Données projet'!$A$62&gt;35,AI61+AH62-AQ61,IF(A62&lt;'Données projet'!$A$62,$AF$205^A62,IF(A62='Données projet'!$A$62,'Données projet'!$B$62,AI61+AH62-AQ61)))</f>
        <v>201</v>
      </c>
      <c r="AJ62" s="13">
        <f>AI62*VLOOKUP('Données projet'!$B$10,Paramètres!$A$1:$I$89,3,0)*VLOOKUP('Données projet'!$B$10,Paramètres!$A$1:$I$89,5,0)</f>
        <v>203.81400000000002</v>
      </c>
      <c r="AK62" s="13">
        <f t="shared" si="35"/>
        <v>50.581445724851562</v>
      </c>
      <c r="AL62" s="20">
        <f t="shared" si="4"/>
        <v>443.07206797078311</v>
      </c>
      <c r="AM62" s="59">
        <f t="shared" si="5"/>
        <v>736.40540130411637</v>
      </c>
      <c r="AN62" s="59">
        <f ca="1">AVERAGE(OFFSET($AM$3,0,0,'Données projet'!$E$10+1,1))-AVERAGE(OFFSET($H$3,0,0,'Données projet'!$E$10+1,1))</f>
        <v>558.37211180917416</v>
      </c>
      <c r="AO62" s="59">
        <f t="shared" si="36"/>
        <v>250.60365718208192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8.375</v>
      </c>
      <c r="BD62" s="12">
        <f>IF('Données projet'!$A$88&gt;35,BD61+BC62-BL61,IF(A62&lt;'Données projet'!$A$88,$BA$205^A62,IF(A62='Données projet'!$A$88,'Données projet'!$B$88,BD61+BC62-BL61)))</f>
        <v>140.25000000000003</v>
      </c>
      <c r="BE62" s="13">
        <f>BD62*VLOOKUP('Données projet'!$B$11,Paramètres!$A$1:$I$89,3,0)*VLOOKUP('Données projet'!$B$11,Paramètres!$A$1:$I$89,5,0)</f>
        <v>150.96510000000001</v>
      </c>
      <c r="BF62" s="13">
        <f t="shared" si="37"/>
        <v>38.797826127737636</v>
      </c>
      <c r="BG62" s="20">
        <f t="shared" si="7"/>
        <v>330.50376300580973</v>
      </c>
      <c r="BH62" s="59">
        <f t="shared" si="8"/>
        <v>623.83709633914305</v>
      </c>
      <c r="BI62" s="59">
        <f ca="1">AVERAGE(OFFSET($BH$3,0,0,'Données projet'!$E$11+1,1))-AVERAGE(OFFSET($H$3,0,0,'Données projet'!$E$11+1,1))</f>
        <v>465.70042953569703</v>
      </c>
      <c r="BJ62" s="59">
        <f t="shared" si="38"/>
        <v>97.459164776269915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8.375</v>
      </c>
      <c r="BY62" s="12">
        <f>IF('Données projet'!$A$114&gt;35,BY61+BX62-CG61,IF(A62&lt;'Données projet'!$A$114,$BV$205^A62,IF(A62='Données projet'!$A$114,'Données projet'!$B$114,BY61+BX62-CG61)))</f>
        <v>140.25000000000003</v>
      </c>
      <c r="BZ62" s="13">
        <f>BY62*VLOOKUP('Données projet'!$B$12,Paramètres!$A$1:$I$89,3,0)*VLOOKUP('Données projet'!$B$12,Paramètres!$A$1:$I$89,5,0)</f>
        <v>94.079700000000017</v>
      </c>
      <c r="CA62" s="13">
        <f t="shared" si="39"/>
        <v>25.546597363614953</v>
      </c>
      <c r="CB62" s="20">
        <f t="shared" si="10"/>
        <v>208.3491345749627</v>
      </c>
      <c r="CC62" s="59">
        <f t="shared" si="11"/>
        <v>501.68246790829602</v>
      </c>
      <c r="CD62" s="59">
        <f ca="1">AVERAGE(OFFSET($CC$3,0,0,'Données projet'!$E$12+1,1))-AVERAGE(OFFSET($H$3,0,0,'Données projet'!$E$12+1,1))</f>
        <v>305.81696680347807</v>
      </c>
      <c r="CE62" s="59">
        <f t="shared" si="40"/>
        <v>75.064936438329426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8.375</v>
      </c>
      <c r="CT62" s="12">
        <f>IF('Données projet'!$A$140&gt;35,CT61+CS62-DB61,IF(A62&lt;'Données projet'!$A$140,$CQ$205^A62,IF(A62='Données projet'!$A$140,'Données projet'!$B$140,CT61+CS62-DB61)))</f>
        <v>140.25000000000003</v>
      </c>
      <c r="CU62" s="17">
        <f>CT62*VLOOKUP('Données projet'!$B$13,Paramètres!$A$1:$I$89,3,0)*VLOOKUP('Données projet'!$B$13,Paramètres!$A$1:$I$89,5,0)</f>
        <v>135.64980000000003</v>
      </c>
      <c r="CV62" s="13">
        <f t="shared" si="41"/>
        <v>35.298612336565846</v>
      </c>
      <c r="CW62" s="20">
        <f t="shared" si="13"/>
        <v>297.73515148618554</v>
      </c>
      <c r="CX62" s="59">
        <f t="shared" si="14"/>
        <v>591.06848481951886</v>
      </c>
      <c r="CY62" s="59">
        <f ca="1">AVERAGE(OFFSET($CX$3,0,0,'Données projet'!$E$13+1,1))-AVERAGE(OFFSET($H$3,0,0,'Données projet'!$E$13+1,1))</f>
        <v>422.80313962874982</v>
      </c>
      <c r="CZ62" s="59">
        <f t="shared" si="42"/>
        <v>91.455608678290844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8.375</v>
      </c>
      <c r="DO62" s="12">
        <f>IF('Données projet'!$A$166&gt;35,DO61+DN62-DW61,IF(A62&lt;'Données projet'!$A$166,$DL$205^A62,IF(A62='Données projet'!$A$166,'Données projet'!$B$166,DO61+DN62-DW61)))</f>
        <v>140.25000000000003</v>
      </c>
      <c r="DP62" s="17">
        <f>DO62*VLOOKUP('Données projet'!$B$14,Paramètres!$A$1:$I$89,3,0)*VLOOKUP('Données projet'!$B$14,Paramètres!$A$1:$I$89,5,0)</f>
        <v>109.39500000000002</v>
      </c>
      <c r="DQ62" s="13">
        <f t="shared" si="43"/>
        <v>29.188396132148121</v>
      </c>
      <c r="DR62" s="20">
        <f t="shared" si="16"/>
        <v>241.36608159682473</v>
      </c>
      <c r="DS62" s="59">
        <f t="shared" si="17"/>
        <v>534.69941493015801</v>
      </c>
      <c r="DT62" s="59">
        <f ca="1">AVERAGE(OFFSET($DS$3,0,0,'Données projet'!$E$14+1,1))-AVERAGE(OFFSET($H$3,0,0,'Données projet'!$E$14+1,1))</f>
        <v>349.02319955271696</v>
      </c>
      <c r="DU62" s="59">
        <f t="shared" si="44"/>
        <v>81.121961804737509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1.7053025658242404E-13</v>
      </c>
      <c r="EK62" s="17">
        <f>EJ62*VLOOKUP('Données projet'!$B$15,Paramètres!$A$1:$I$89,3,0)*VLOOKUP('Données projet'!$B$15,Paramètres!$A$1:$I$89,5,0)</f>
        <v>1.250327841262333E-13</v>
      </c>
      <c r="EL62" s="13">
        <f t="shared" si="45"/>
        <v>1.8301318724634299E-12</v>
      </c>
      <c r="EM62" s="20">
        <f t="shared" si="19"/>
        <v>3.405245110226996E-12</v>
      </c>
      <c r="EN62" s="59">
        <f t="shared" si="20"/>
        <v>293.33333333333672</v>
      </c>
      <c r="EO62" s="59">
        <f ca="1">AVERAGE(OFFSET($EN$3,0,0,'Données projet'!$E$15+1,1))-AVERAGE(OFFSET($H$3,0,0,'Données projet'!$E$15+1,1))</f>
        <v>197.34725966440715</v>
      </c>
      <c r="EP62" s="59">
        <f t="shared" si="46"/>
        <v>240.16326570529532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51.727251162514229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51.727251162514229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8.5</v>
      </c>
      <c r="N63" s="13">
        <f>IF('Données projet'!$A$36&gt;35,N62+M63-V62,IF(A63&lt;'Données projet'!$A$36,$K$205^A63,IF(A63='Données projet'!$A$36,'Données projet'!$B$36,N62+M63-V62)))</f>
        <v>209.5</v>
      </c>
      <c r="O63" s="13">
        <f>N63*VLOOKUP('Données projet'!$B$9,Paramètres!$A$1:$I$89,3,0)*VLOOKUP('Données projet'!$B$9,Paramètres!$A$1:$I$89,5,0)</f>
        <v>189.5556</v>
      </c>
      <c r="P63" s="13">
        <f t="shared" si="33"/>
        <v>47.441688934734636</v>
      </c>
      <c r="Q63" s="20">
        <f t="shared" si="53"/>
        <v>412.77027822799613</v>
      </c>
      <c r="R63" s="59">
        <f t="shared" si="0"/>
        <v>706.10361156132944</v>
      </c>
      <c r="S63" s="59">
        <f ca="1">AVERAGE(OFFSET($R$3,0,0,'Données projet'!$E$9+1,1))-AVERAGE(OFFSET($H$3,0,0,'Données projet'!$E$9+1,1))</f>
        <v>503.03615331676451</v>
      </c>
      <c r="T63" s="59">
        <f t="shared" si="34"/>
        <v>228.10723445837942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</v>
      </c>
      <c r="AI63" s="13">
        <f>IF('Données projet'!$A$62&gt;35,AI62+AH63-AQ62,IF(A63&lt;'Données projet'!$A$62,$AF$205^A63,IF(A63='Données projet'!$A$62,'Données projet'!$B$62,AI62+AH63-AQ62)))</f>
        <v>209.5</v>
      </c>
      <c r="AJ63" s="13">
        <f>AI63*VLOOKUP('Données projet'!$B$10,Paramètres!$A$1:$I$89,3,0)*VLOOKUP('Données projet'!$B$10,Paramètres!$A$1:$I$89,5,0)</f>
        <v>212.43300000000002</v>
      </c>
      <c r="AK63" s="13">
        <f t="shared" si="35"/>
        <v>52.466900447770541</v>
      </c>
      <c r="AL63" s="20">
        <f t="shared" si="4"/>
        <v>461.36732661320042</v>
      </c>
      <c r="AM63" s="59">
        <f t="shared" si="5"/>
        <v>754.70065994653373</v>
      </c>
      <c r="AN63" s="59">
        <f ca="1">AVERAGE(OFFSET($AM$3,0,0,'Données projet'!$E$10+1,1))-AVERAGE(OFFSET($H$3,0,0,'Données projet'!$E$10+1,1))</f>
        <v>558.37211180917416</v>
      </c>
      <c r="AO63" s="59">
        <f t="shared" si="36"/>
        <v>250.60365718208192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8.375</v>
      </c>
      <c r="BD63" s="12">
        <f>IF('Données projet'!$A$88&gt;35,BD62+BC63-BL62,IF(A63&lt;'Données projet'!$A$88,$BA$205^A63,IF(A63='Données projet'!$A$88,'Données projet'!$B$88,BD62+BC63-BL62)))</f>
        <v>148.62500000000003</v>
      </c>
      <c r="BE63" s="13">
        <f>BD63*VLOOKUP('Données projet'!$B$11,Paramètres!$A$1:$I$89,3,0)*VLOOKUP('Données projet'!$B$11,Paramètres!$A$1:$I$89,5,0)</f>
        <v>159.97995000000003</v>
      </c>
      <c r="BF63" s="13">
        <f t="shared" si="37"/>
        <v>40.837993040245834</v>
      </c>
      <c r="BG63" s="20">
        <f t="shared" si="7"/>
        <v>349.75791746176156</v>
      </c>
      <c r="BH63" s="59">
        <f t="shared" si="8"/>
        <v>643.09125079509488</v>
      </c>
      <c r="BI63" s="59">
        <f ca="1">AVERAGE(OFFSET($BH$3,0,0,'Données projet'!$E$11+1,1))-AVERAGE(OFFSET($H$3,0,0,'Données projet'!$E$11+1,1))</f>
        <v>465.70042953569703</v>
      </c>
      <c r="BJ63" s="59">
        <f t="shared" si="38"/>
        <v>97.459164776269915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8.375</v>
      </c>
      <c r="BY63" s="12">
        <f>IF('Données projet'!$A$114&gt;35,BY62+BX63-CG62,IF(A63&lt;'Données projet'!$A$114,$BV$205^A63,IF(A63='Données projet'!$A$114,'Données projet'!$B$114,BY62+BX63-CG62)))</f>
        <v>148.62500000000003</v>
      </c>
      <c r="BZ63" s="13">
        <f>BY63*VLOOKUP('Données projet'!$B$12,Paramètres!$A$1:$I$89,3,0)*VLOOKUP('Données projet'!$B$12,Paramètres!$A$1:$I$89,5,0)</f>
        <v>99.697650000000024</v>
      </c>
      <c r="CA63" s="13">
        <f t="shared" si="39"/>
        <v>26.889954140791549</v>
      </c>
      <c r="CB63" s="20">
        <f t="shared" si="10"/>
        <v>220.47341054521198</v>
      </c>
      <c r="CC63" s="59">
        <f t="shared" si="11"/>
        <v>513.80674387854526</v>
      </c>
      <c r="CD63" s="59">
        <f ca="1">AVERAGE(OFFSET($CC$3,0,0,'Données projet'!$E$12+1,1))-AVERAGE(OFFSET($H$3,0,0,'Données projet'!$E$12+1,1))</f>
        <v>305.81696680347807</v>
      </c>
      <c r="CE63" s="59">
        <f t="shared" si="40"/>
        <v>75.064936438329426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8.375</v>
      </c>
      <c r="CT63" s="12">
        <f>IF('Données projet'!$A$140&gt;35,CT62+CS63-DB62,IF(A63&lt;'Données projet'!$A$140,$CQ$205^A63,IF(A63='Données projet'!$A$140,'Données projet'!$B$140,CT62+CS63-DB62)))</f>
        <v>148.62500000000003</v>
      </c>
      <c r="CU63" s="17">
        <f>CT63*VLOOKUP('Données projet'!$B$13,Paramètres!$A$1:$I$89,3,0)*VLOOKUP('Données projet'!$B$13,Paramètres!$A$1:$I$89,5,0)</f>
        <v>143.75010000000003</v>
      </c>
      <c r="CV63" s="13">
        <f t="shared" si="41"/>
        <v>37.154774604766445</v>
      </c>
      <c r="CW63" s="20">
        <f t="shared" si="13"/>
        <v>315.07598993663493</v>
      </c>
      <c r="CX63" s="59">
        <f t="shared" si="14"/>
        <v>608.40932326996824</v>
      </c>
      <c r="CY63" s="59">
        <f ca="1">AVERAGE(OFFSET($CX$3,0,0,'Données projet'!$E$13+1,1))-AVERAGE(OFFSET($H$3,0,0,'Données projet'!$E$13+1,1))</f>
        <v>422.80313962874982</v>
      </c>
      <c r="CZ63" s="59">
        <f t="shared" si="42"/>
        <v>91.455608678290844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8.375</v>
      </c>
      <c r="DO63" s="12">
        <f>IF('Données projet'!$A$166&gt;35,DO62+DN63-DW62,IF(A63&lt;'Données projet'!$A$166,$DL$205^A63,IF(A63='Données projet'!$A$166,'Données projet'!$B$166,DO62+DN63-DW62)))</f>
        <v>148.62500000000003</v>
      </c>
      <c r="DP63" s="17">
        <f>DO63*VLOOKUP('Données projet'!$B$14,Paramètres!$A$1:$I$89,3,0)*VLOOKUP('Données projet'!$B$14,Paramètres!$A$1:$I$89,5,0)</f>
        <v>115.92750000000002</v>
      </c>
      <c r="DQ63" s="13">
        <f t="shared" si="43"/>
        <v>30.723255323019576</v>
      </c>
      <c r="DR63" s="20">
        <f t="shared" si="16"/>
        <v>255.41673218759249</v>
      </c>
      <c r="DS63" s="59">
        <f t="shared" si="17"/>
        <v>548.75006552092577</v>
      </c>
      <c r="DT63" s="59">
        <f ca="1">AVERAGE(OFFSET($DS$3,0,0,'Données projet'!$E$14+1,1))-AVERAGE(OFFSET($H$3,0,0,'Données projet'!$E$14+1,1))</f>
        <v>349.02319955271696</v>
      </c>
      <c r="DU63" s="59">
        <f t="shared" si="44"/>
        <v>81.121961804737509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1.7053025658242404E-13</v>
      </c>
      <c r="EK63" s="17">
        <f>EJ63*VLOOKUP('Données projet'!$B$15,Paramètres!$A$1:$I$89,3,0)*VLOOKUP('Données projet'!$B$15,Paramètres!$A$1:$I$89,5,0)</f>
        <v>1.250327841262333E-13</v>
      </c>
      <c r="EL63" s="13">
        <f t="shared" si="45"/>
        <v>1.8301318724634299E-12</v>
      </c>
      <c r="EM63" s="20">
        <f t="shared" si="19"/>
        <v>3.405245110226996E-12</v>
      </c>
      <c r="EN63" s="59">
        <f t="shared" si="20"/>
        <v>293.33333333333672</v>
      </c>
      <c r="EO63" s="59">
        <f ca="1">AVERAGE(OFFSET($EN$3,0,0,'Données projet'!$E$15+1,1))-AVERAGE(OFFSET($H$3,0,0,'Données projet'!$E$15+1,1))</f>
        <v>197.34725966440715</v>
      </c>
      <c r="EP63" s="59">
        <f t="shared" si="46"/>
        <v>240.16326570529532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50.71291131772518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50.71291131772518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218</v>
      </c>
      <c r="L64" s="12">
        <f>VLOOKUP(A64,'Données projet'!$A$35:$I$55,9,0)</f>
        <v>8.5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218</v>
      </c>
      <c r="O64" s="13">
        <f>N64*VLOOKUP('Données projet'!$B$9,Paramètres!$A$1:$I$89,3,0)*VLOOKUP('Données projet'!$B$9,Paramètres!$A$1:$I$89,5,0)</f>
        <v>197.24639999999999</v>
      </c>
      <c r="P64" s="13">
        <f t="shared" si="33"/>
        <v>49.138522374247202</v>
      </c>
      <c r="Q64" s="20">
        <f t="shared" si="53"/>
        <v>429.12040646848055</v>
      </c>
      <c r="R64" s="59">
        <f t="shared" si="0"/>
        <v>722.45373980181387</v>
      </c>
      <c r="S64" s="59">
        <f ca="1">AVERAGE(OFFSET($R$3,0,0,'Données projet'!$E$9+1,1))-AVERAGE(OFFSET($H$3,0,0,'Données projet'!$E$9+1,1))</f>
        <v>503.03615331676451</v>
      </c>
      <c r="T64" s="59">
        <f t="shared" si="34"/>
        <v>228.10723445837942</v>
      </c>
      <c r="U64" s="15">
        <f>IF(ISNA(VLOOKUP(A64,'Données projet'!$A$35:$I$55,3,0)),0,VLOOKUP(A64,'Données projet'!$A$35:$I$55,3,0))</f>
        <v>4</v>
      </c>
      <c r="V64" s="15">
        <f>IF(ISNA(VLOOKUP(A64,'Données projet'!$A$35:$I$55,4,0)),0,VLOOKUP(A64,'Données projet'!$A$35:$I$55,4,0))</f>
        <v>47</v>
      </c>
      <c r="W64" s="16">
        <f>IF(ISNA(VLOOKUP(A64,'Données projet'!$A$35:$I$55,5,0)),0%,VLOOKUP(A64,'Données projet'!$A$35:$I$55,5,0)*VLOOKUP('Données projet'!$B$9,Paramètres!$A$1:$I$89,7,0))</f>
        <v>0.30099999999999999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14.15024814273179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14.15024814273179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218</v>
      </c>
      <c r="AG64" s="12">
        <f>VLOOKUP(A64,'Données projet'!$A$61:$I$81,9,0)</f>
        <v>8.5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218</v>
      </c>
      <c r="AJ64" s="13">
        <f>AI64*VLOOKUP('Données projet'!$B$10,Paramètres!$A$1:$I$89,3,0)*VLOOKUP('Données projet'!$B$10,Paramètres!$A$1:$I$89,5,0)</f>
        <v>221.05200000000002</v>
      </c>
      <c r="AK64" s="13">
        <f t="shared" si="35"/>
        <v>54.343469202939254</v>
      </c>
      <c r="AL64" s="20">
        <f t="shared" si="4"/>
        <v>479.64710886178597</v>
      </c>
      <c r="AM64" s="59">
        <f t="shared" si="5"/>
        <v>772.98044219511928</v>
      </c>
      <c r="AN64" s="59">
        <f ca="1">AVERAGE(OFFSET($AM$3,0,0,'Données projet'!$E$10+1,1))-AVERAGE(OFFSET($H$3,0,0,'Données projet'!$E$10+1,1))</f>
        <v>558.37211180917416</v>
      </c>
      <c r="AO64" s="59">
        <f t="shared" si="36"/>
        <v>250.60365718208192</v>
      </c>
      <c r="AP64" s="15">
        <f>IF(ISNA(VLOOKUP(A64,'Données projet'!$A$61:$I$81,3,0)),0,VLOOKUP(A64,'Données projet'!$A$61:$I$81,3,0))</f>
        <v>4</v>
      </c>
      <c r="AQ64" s="15">
        <f>IF(ISNA(VLOOKUP(A64,'Données projet'!$A$61:$I$81,4,0)),0,VLOOKUP(A64,'Données projet'!$A$61:$I$81,4,0))</f>
        <v>47</v>
      </c>
      <c r="AR64" s="16">
        <f>IF(ISNA(VLOOKUP(A64,'Données projet'!$A$61:$I$81,5,0)),0%,VLOOKUP(A64,'Données projet'!$A$61:$I$81,5,0)*VLOOKUP('Données projet'!$B$10,Paramètres!$A$1:$I$89,7,0))</f>
        <v>0.30099999999999999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15.858036711682182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15.858036711682182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157</v>
      </c>
      <c r="BB64" s="12">
        <f>VLOOKUP(A64,'Données projet'!$A$87:$I$107,9,0)</f>
        <v>8.375</v>
      </c>
      <c r="BC64" s="12">
        <f t="array" ref="BC64">INDEX(BB:BB,MIN(IF(ISNUMBER(BB64:BB260),ROW(BB64:BB260),"")))</f>
        <v>8.375</v>
      </c>
      <c r="BD64" s="12">
        <f>IF('Données projet'!$A$88&gt;35,BD63+BC64-BL63,IF(A64&lt;'Données projet'!$A$88,$BA$205^A64,IF(A64='Données projet'!$A$88,'Données projet'!$B$88,BD63+BC64-BL63)))</f>
        <v>157.00000000000003</v>
      </c>
      <c r="BE64" s="13">
        <f>BD64*VLOOKUP('Données projet'!$B$11,Paramètres!$A$1:$I$89,3,0)*VLOOKUP('Données projet'!$B$11,Paramètres!$A$1:$I$89,5,0)</f>
        <v>168.99480000000003</v>
      </c>
      <c r="BF64" s="13">
        <f t="shared" si="37"/>
        <v>42.864814577758281</v>
      </c>
      <c r="BG64" s="20">
        <f t="shared" si="7"/>
        <v>368.98882872292899</v>
      </c>
      <c r="BH64" s="59">
        <f t="shared" si="8"/>
        <v>662.3221620562623</v>
      </c>
      <c r="BI64" s="59">
        <f ca="1">AVERAGE(OFFSET($BH$3,0,0,'Données projet'!$E$11+1,1))-AVERAGE(OFFSET($H$3,0,0,'Données projet'!$E$11+1,1))</f>
        <v>465.70042953569703</v>
      </c>
      <c r="BJ64" s="59">
        <f t="shared" si="38"/>
        <v>97.459164776269915</v>
      </c>
      <c r="BK64" s="15">
        <f>IF(ISNA(VLOOKUP(A64,'Données projet'!$A$87:$I$107,3,0)),0,VLOOKUP(A64,'Données projet'!$A$87:$I$107,3,0))</f>
        <v>3</v>
      </c>
      <c r="BL64" s="15">
        <f>IF(ISNA(VLOOKUP(A64,'Données projet'!$A$87:$I$107,4,0)),0,VLOOKUP(A64,'Données projet'!$A$87:$I$107,4,0))</f>
        <v>31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157</v>
      </c>
      <c r="BW64" s="12">
        <f>VLOOKUP(A64,'Données projet'!$A$113:$I$133,9,0)</f>
        <v>8.375</v>
      </c>
      <c r="BX64" s="12">
        <f t="array" ref="BX64">INDEX(BW:BW,MIN(IF(ISNUMBER(BW64:BW260),ROW(BW64:BW260),"")))</f>
        <v>8.375</v>
      </c>
      <c r="BY64" s="12">
        <f>IF('Données projet'!$A$114&gt;35,BY63+BX64-CG63,IF(A64&lt;'Données projet'!$A$114,$BV$205^A64,IF(A64='Données projet'!$A$114,'Données projet'!$B$114,BY63+BX64-CG63)))</f>
        <v>157.00000000000003</v>
      </c>
      <c r="BZ64" s="13">
        <f>BY64*VLOOKUP('Données projet'!$B$12,Paramètres!$A$1:$I$89,3,0)*VLOOKUP('Données projet'!$B$12,Paramètres!$A$1:$I$89,5,0)</f>
        <v>105.31560000000002</v>
      </c>
      <c r="CA64" s="13">
        <f t="shared" si="39"/>
        <v>28.224523597756967</v>
      </c>
      <c r="CB64" s="20">
        <f t="shared" si="10"/>
        <v>232.58238193276006</v>
      </c>
      <c r="CC64" s="59">
        <f t="shared" si="11"/>
        <v>525.91571526609334</v>
      </c>
      <c r="CD64" s="59">
        <f ca="1">AVERAGE(OFFSET($CC$3,0,0,'Données projet'!$E$12+1,1))-AVERAGE(OFFSET($H$3,0,0,'Données projet'!$E$12+1,1))</f>
        <v>305.81696680347807</v>
      </c>
      <c r="CE64" s="59">
        <f t="shared" si="40"/>
        <v>75.064936438329426</v>
      </c>
      <c r="CF64" s="15">
        <f>IF(ISNA(VLOOKUP(A64,'Données projet'!$A$113:$I$133,3,0)),0,VLOOKUP(A64,'Données projet'!$A$113:$I$133,3,0))</f>
        <v>3</v>
      </c>
      <c r="CG64" s="15">
        <f>IF(ISNA(VLOOKUP(A64,'Données projet'!$A$113:$I$133,4,0)),0,VLOOKUP(A64,'Données projet'!$A$113:$I$133,4,0))</f>
        <v>31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>
        <f>VLOOKUP(A64,'Données projet'!$A$139:$I$159,2,0)</f>
        <v>157</v>
      </c>
      <c r="CR64" s="12">
        <f>VLOOKUP(A64,'Données projet'!$A$139:$I$159,9,0)</f>
        <v>8.375</v>
      </c>
      <c r="CS64" s="12">
        <f t="array" ref="CS64">INDEX(CR:CR,MIN(IF(ISNUMBER(CR64:CR260),ROW(CR64:CR260),"")))</f>
        <v>8.375</v>
      </c>
      <c r="CT64" s="12">
        <f>IF('Données projet'!$A$140&gt;35,CT63+CS64-DB63,IF(A64&lt;'Données projet'!$A$140,$CQ$205^A64,IF(A64='Données projet'!$A$140,'Données projet'!$B$140,CT63+CS64-DB63)))</f>
        <v>157.00000000000003</v>
      </c>
      <c r="CU64" s="17">
        <f>CT64*VLOOKUP('Données projet'!$B$13,Paramètres!$A$1:$I$89,3,0)*VLOOKUP('Données projet'!$B$13,Paramètres!$A$1:$I$89,5,0)</f>
        <v>151.85040000000004</v>
      </c>
      <c r="CV64" s="13">
        <f t="shared" si="41"/>
        <v>38.998795130362446</v>
      </c>
      <c r="CW64" s="20">
        <f t="shared" si="13"/>
        <v>332.39568151871464</v>
      </c>
      <c r="CX64" s="59">
        <f t="shared" si="14"/>
        <v>625.72901485204795</v>
      </c>
      <c r="CY64" s="59">
        <f ca="1">AVERAGE(OFFSET($CX$3,0,0,'Données projet'!$E$13+1,1))-AVERAGE(OFFSET($H$3,0,0,'Données projet'!$E$13+1,1))</f>
        <v>422.80313962874982</v>
      </c>
      <c r="CZ64" s="59">
        <f t="shared" si="42"/>
        <v>91.455608678290844</v>
      </c>
      <c r="DA64" s="15">
        <f>IF(ISNA(VLOOKUP(A64,'Données projet'!$A$139:$I$159,3,0)),0,VLOOKUP(A64,'Données projet'!$A$139:$I$159,3,0))</f>
        <v>3</v>
      </c>
      <c r="DB64" s="15">
        <f>IF(ISNA(VLOOKUP(A64,'Données projet'!$A$139:$I$159,4,0)),0,VLOOKUP(A64,'Données projet'!$A$139:$I$159,4,0))</f>
        <v>31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>
        <f>VLOOKUP(A64,'Données projet'!$A$165:$I$185,2,0)</f>
        <v>157</v>
      </c>
      <c r="DM64" s="12">
        <f>VLOOKUP(A64,'Données projet'!$A$165:$I$185,9,0)</f>
        <v>8.375</v>
      </c>
      <c r="DN64" s="12">
        <f t="array" ref="DN64">INDEX(DM:DM,MIN(IF(ISNUMBER(DM64:DM260),ROW(DM64:DM260),"")))</f>
        <v>8.375</v>
      </c>
      <c r="DO64" s="12">
        <f>IF('Données projet'!$A$166&gt;35,DO63+DN64-DW63,IF(A64&lt;'Données projet'!$A$166,$DL$205^A64,IF(A64='Données projet'!$A$166,'Données projet'!$B$166,DO63+DN64-DW63)))</f>
        <v>157.00000000000003</v>
      </c>
      <c r="DP64" s="17">
        <f>DO64*VLOOKUP('Données projet'!$B$14,Paramètres!$A$1:$I$89,3,0)*VLOOKUP('Données projet'!$B$14,Paramètres!$A$1:$I$89,5,0)</f>
        <v>122.46000000000002</v>
      </c>
      <c r="DQ64" s="13">
        <f t="shared" si="43"/>
        <v>32.248074516015237</v>
      </c>
      <c r="DR64" s="20">
        <f t="shared" si="16"/>
        <v>269.44989644872652</v>
      </c>
      <c r="DS64" s="59">
        <f t="shared" si="17"/>
        <v>562.78322978205983</v>
      </c>
      <c r="DT64" s="59">
        <f ca="1">AVERAGE(OFFSET($DS$3,0,0,'Données projet'!$E$14+1,1))-AVERAGE(OFFSET($H$3,0,0,'Données projet'!$E$14+1,1))</f>
        <v>349.02319955271696</v>
      </c>
      <c r="DU64" s="59">
        <f t="shared" si="44"/>
        <v>81.121961804737509</v>
      </c>
      <c r="DV64" s="15">
        <f>IF(ISNA(VLOOKUP(A64,'Données projet'!$A$165:$I$185,3,0)),0,VLOOKUP(A64,'Données projet'!$A$165:$I$185,3,0))</f>
        <v>3</v>
      </c>
      <c r="DW64" s="15">
        <f>IF(ISNA(VLOOKUP(A64,'Données projet'!$A$165:$I$185,4,0)),0,VLOOKUP(A64,'Données projet'!$A$165:$I$185,4,0))</f>
        <v>31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1.7053025658242404E-13</v>
      </c>
      <c r="EK64" s="17">
        <f>EJ64*VLOOKUP('Données projet'!$B$15,Paramètres!$A$1:$I$89,3,0)*VLOOKUP('Données projet'!$B$15,Paramètres!$A$1:$I$89,5,0)</f>
        <v>1.250327841262333E-13</v>
      </c>
      <c r="EL64" s="13">
        <f t="shared" si="45"/>
        <v>1.8301318724634299E-12</v>
      </c>
      <c r="EM64" s="20">
        <f t="shared" si="19"/>
        <v>3.405245110226996E-12</v>
      </c>
      <c r="EN64" s="59">
        <f t="shared" si="20"/>
        <v>293.33333333333672</v>
      </c>
      <c r="EO64" s="59">
        <f ca="1">AVERAGE(OFFSET($EN$3,0,0,'Données projet'!$E$15+1,1))-AVERAGE(OFFSET($H$3,0,0,'Données projet'!$E$15+1,1))</f>
        <v>197.34725966440715</v>
      </c>
      <c r="EP64" s="59">
        <f t="shared" si="46"/>
        <v>240.16326570529532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49.718462058606228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49.718462058606228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8.125</v>
      </c>
      <c r="N65" s="13">
        <f>IF('Données projet'!$A$36&gt;35,N64+M65-V64,IF(A65&lt;'Données projet'!$A$36,$K$205^A65,IF(A65='Données projet'!$A$36,'Données projet'!$B$36,N64+M65-V64)))</f>
        <v>179.125</v>
      </c>
      <c r="O65" s="13">
        <f>N65*VLOOKUP('Données projet'!$B$9,Paramètres!$A$1:$I$89,3,0)*VLOOKUP('Données projet'!$B$9,Paramètres!$A$1:$I$89,5,0)</f>
        <v>162.07230000000001</v>
      </c>
      <c r="P65" s="13">
        <f t="shared" si="33"/>
        <v>41.309577807279609</v>
      </c>
      <c r="Q65" s="20">
        <f t="shared" si="53"/>
        <v>354.223437181012</v>
      </c>
      <c r="R65" s="59">
        <f t="shared" si="0"/>
        <v>647.55677051434532</v>
      </c>
      <c r="S65" s="59">
        <f ca="1">AVERAGE(OFFSET($R$3,0,0,'Données projet'!$E$9+1,1))-AVERAGE(OFFSET($H$3,0,0,'Données projet'!$E$9+1,1))</f>
        <v>503.03615331676451</v>
      </c>
      <c r="T65" s="59">
        <f t="shared" si="34"/>
        <v>228.10723445837942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13.872770407451966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13.872770407451966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8.125</v>
      </c>
      <c r="AI65" s="13">
        <f>IF('Données projet'!$A$62&gt;35,AI64+AH65-AQ64,IF(A65&lt;'Données projet'!$A$62,$AF$205^A65,IF(A65='Données projet'!$A$62,'Données projet'!$B$62,AI64+AH65-AQ64)))</f>
        <v>179.125</v>
      </c>
      <c r="AJ65" s="13">
        <f>AI65*VLOOKUP('Données projet'!$B$10,Paramètres!$A$1:$I$89,3,0)*VLOOKUP('Données projet'!$B$10,Paramètres!$A$1:$I$89,5,0)</f>
        <v>181.63275000000002</v>
      </c>
      <c r="AK65" s="13">
        <f t="shared" si="35"/>
        <v>45.685251832742189</v>
      </c>
      <c r="AL65" s="20">
        <f t="shared" si="4"/>
        <v>395.91218652535935</v>
      </c>
      <c r="AM65" s="59">
        <f t="shared" si="5"/>
        <v>689.24551985869266</v>
      </c>
      <c r="AN65" s="59">
        <f ca="1">AVERAGE(OFFSET($AM$3,0,0,'Données projet'!$E$10+1,1))-AVERAGE(OFFSET($H$3,0,0,'Données projet'!$E$10+1,1))</f>
        <v>558.37211180917416</v>
      </c>
      <c r="AO65" s="59">
        <f t="shared" si="36"/>
        <v>250.60365718208192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15.547070284213413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15.547070284213413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6.125</v>
      </c>
      <c r="BD65" s="12">
        <f>IF('Données projet'!$A$88&gt;35,BD64+BC65-BL64,IF(A65&lt;'Données projet'!$A$88,$BA$205^A65,IF(A65='Données projet'!$A$88,'Données projet'!$B$88,BD64+BC65-BL64)))</f>
        <v>132.12500000000003</v>
      </c>
      <c r="BE65" s="13">
        <f>BD65*VLOOKUP('Données projet'!$B$11,Paramètres!$A$1:$I$89,3,0)*VLOOKUP('Données projet'!$B$11,Paramètres!$A$1:$I$89,5,0)</f>
        <v>142.21935000000005</v>
      </c>
      <c r="BF65" s="13">
        <f t="shared" si="37"/>
        <v>36.804961081149109</v>
      </c>
      <c r="BG65" s="20">
        <f t="shared" si="7"/>
        <v>311.80067513300145</v>
      </c>
      <c r="BH65" s="59">
        <f t="shared" si="8"/>
        <v>605.13400846633476</v>
      </c>
      <c r="BI65" s="59">
        <f ca="1">AVERAGE(OFFSET($BH$3,0,0,'Données projet'!$E$11+1,1))-AVERAGE(OFFSET($H$3,0,0,'Données projet'!$E$11+1,1))</f>
        <v>465.70042953569703</v>
      </c>
      <c r="BJ65" s="59">
        <f t="shared" si="38"/>
        <v>97.459164776269915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6.125</v>
      </c>
      <c r="BY65" s="12">
        <f>IF('Données projet'!$A$114&gt;35,BY64+BX65-CG64,IF(A65&lt;'Données projet'!$A$114,$BV$205^A65,IF(A65='Données projet'!$A$114,'Données projet'!$B$114,BY64+BX65-CG64)))</f>
        <v>132.12500000000003</v>
      </c>
      <c r="BZ65" s="13">
        <f>BY65*VLOOKUP('Données projet'!$B$12,Paramètres!$A$1:$I$89,3,0)*VLOOKUP('Données projet'!$B$12,Paramètres!$A$1:$I$89,5,0)</f>
        <v>88.62945000000002</v>
      </c>
      <c r="CA65" s="13">
        <f t="shared" si="39"/>
        <v>24.234386705790971</v>
      </c>
      <c r="CB65" s="20">
        <f t="shared" si="10"/>
        <v>196.57118226258595</v>
      </c>
      <c r="CC65" s="59">
        <f t="shared" si="11"/>
        <v>489.90451559591929</v>
      </c>
      <c r="CD65" s="59">
        <f ca="1">AVERAGE(OFFSET($CC$3,0,0,'Données projet'!$E$12+1,1))-AVERAGE(OFFSET($H$3,0,0,'Données projet'!$E$12+1,1))</f>
        <v>305.81696680347807</v>
      </c>
      <c r="CE65" s="59">
        <f t="shared" si="40"/>
        <v>75.064936438329426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6.125</v>
      </c>
      <c r="CT65" s="12">
        <f>IF('Données projet'!$A$140&gt;35,CT64+CS65-DB64,IF(A65&lt;'Données projet'!$A$140,$CQ$205^A65,IF(A65='Données projet'!$A$140,'Données projet'!$B$140,CT64+CS65-DB64)))</f>
        <v>132.12500000000003</v>
      </c>
      <c r="CU65" s="17">
        <f>CT65*VLOOKUP('Données projet'!$B$13,Paramètres!$A$1:$I$89,3,0)*VLOOKUP('Données projet'!$B$13,Paramètres!$A$1:$I$89,5,0)</f>
        <v>127.79130000000004</v>
      </c>
      <c r="CV65" s="13">
        <f t="shared" si="41"/>
        <v>33.48548573284797</v>
      </c>
      <c r="CW65" s="20">
        <f t="shared" si="13"/>
        <v>280.89040181804359</v>
      </c>
      <c r="CX65" s="59">
        <f t="shared" si="14"/>
        <v>574.2237351513769</v>
      </c>
      <c r="CY65" s="59">
        <f ca="1">AVERAGE(OFFSET($CX$3,0,0,'Données projet'!$E$13+1,1))-AVERAGE(OFFSET($H$3,0,0,'Données projet'!$E$13+1,1))</f>
        <v>422.80313962874982</v>
      </c>
      <c r="CZ65" s="59">
        <f t="shared" si="42"/>
        <v>91.455608678290844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6.125</v>
      </c>
      <c r="DO65" s="12">
        <f>IF('Données projet'!$A$166&gt;35,DO64+DN65-DW64,IF(A65&lt;'Données projet'!$A$166,$DL$205^A65,IF(A65='Données projet'!$A$166,'Données projet'!$B$166,DO64+DN65-DW64)))</f>
        <v>132.12500000000003</v>
      </c>
      <c r="DP65" s="17">
        <f>DO65*VLOOKUP('Données projet'!$B$14,Paramètres!$A$1:$I$89,3,0)*VLOOKUP('Données projet'!$B$14,Paramètres!$A$1:$I$89,5,0)</f>
        <v>103.05750000000002</v>
      </c>
      <c r="DQ65" s="13">
        <f t="shared" si="43"/>
        <v>27.689123100039978</v>
      </c>
      <c r="DR65" s="20">
        <f t="shared" si="16"/>
        <v>227.71703523256963</v>
      </c>
      <c r="DS65" s="59">
        <f t="shared" si="17"/>
        <v>521.050368565903</v>
      </c>
      <c r="DT65" s="59">
        <f ca="1">AVERAGE(OFFSET($DS$3,0,0,'Données projet'!$E$14+1,1))-AVERAGE(OFFSET($H$3,0,0,'Données projet'!$E$14+1,1))</f>
        <v>349.02319955271696</v>
      </c>
      <c r="DU65" s="59">
        <f t="shared" si="44"/>
        <v>81.121961804737509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1.7053025658242404E-13</v>
      </c>
      <c r="EK65" s="17">
        <f>EJ65*VLOOKUP('Données projet'!$B$15,Paramètres!$A$1:$I$89,3,0)*VLOOKUP('Données projet'!$B$15,Paramètres!$A$1:$I$89,5,0)</f>
        <v>1.250327841262333E-13</v>
      </c>
      <c r="EL65" s="13">
        <f t="shared" si="45"/>
        <v>1.8301318724634299E-12</v>
      </c>
      <c r="EM65" s="20">
        <f t="shared" si="19"/>
        <v>3.405245110226996E-12</v>
      </c>
      <c r="EN65" s="59">
        <f t="shared" si="20"/>
        <v>293.33333333333672</v>
      </c>
      <c r="EO65" s="59">
        <f ca="1">AVERAGE(OFFSET($EN$3,0,0,'Données projet'!$E$15+1,1))-AVERAGE(OFFSET($H$3,0,0,'Données projet'!$E$15+1,1))</f>
        <v>197.34725966440715</v>
      </c>
      <c r="EP65" s="59">
        <f t="shared" si="46"/>
        <v>240.16326570529532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48.743513342904443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48.743513342904443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8.125</v>
      </c>
      <c r="N66" s="13">
        <f>IF('Données projet'!$A$36&gt;35,N65+M66-V65,IF(A66&lt;'Données projet'!$A$36,$K$205^A66,IF(A66='Données projet'!$A$36,'Données projet'!$B$36,N65+M66-V65)))</f>
        <v>187.25</v>
      </c>
      <c r="O66" s="13">
        <f>N66*VLOOKUP('Données projet'!$B$9,Paramètres!$A$1:$I$89,3,0)*VLOOKUP('Données projet'!$B$9,Paramètres!$A$1:$I$89,5,0)</f>
        <v>169.4238</v>
      </c>
      <c r="P66" s="13">
        <f t="shared" si="33"/>
        <v>42.960948463994995</v>
      </c>
      <c r="Q66" s="20">
        <f t="shared" si="53"/>
        <v>369.9034369081246</v>
      </c>
      <c r="R66" s="59">
        <f t="shared" si="0"/>
        <v>663.23677024145786</v>
      </c>
      <c r="S66" s="59">
        <f ca="1">AVERAGE(OFFSET($R$3,0,0,'Données projet'!$E$9+1,1))-AVERAGE(OFFSET($H$3,0,0,'Données projet'!$E$9+1,1))</f>
        <v>503.03615331676451</v>
      </c>
      <c r="T66" s="59">
        <f t="shared" si="34"/>
        <v>228.10723445837942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13.600733841316273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13.600733841316273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8.125</v>
      </c>
      <c r="AI66" s="13">
        <f>IF('Données projet'!$A$62&gt;35,AI65+AH66-AQ65,IF(A66&lt;'Données projet'!$A$62,$AF$205^A66,IF(A66='Données projet'!$A$62,'Données projet'!$B$62,AI65+AH66-AQ65)))</f>
        <v>187.25</v>
      </c>
      <c r="AJ66" s="13">
        <f>AI66*VLOOKUP('Données projet'!$B$10,Paramètres!$A$1:$I$89,3,0)*VLOOKUP('Données projet'!$B$10,Paramètres!$A$1:$I$89,5,0)</f>
        <v>189.87150000000003</v>
      </c>
      <c r="AK66" s="13">
        <f t="shared" si="35"/>
        <v>47.511542207173235</v>
      </c>
      <c r="AL66" s="20">
        <f t="shared" si="4"/>
        <v>413.44213184416009</v>
      </c>
      <c r="AM66" s="59">
        <f t="shared" si="5"/>
        <v>706.7754651774934</v>
      </c>
      <c r="AN66" s="59">
        <f ca="1">AVERAGE(OFFSET($AM$3,0,0,'Données projet'!$E$10+1,1))-AVERAGE(OFFSET($H$3,0,0,'Données projet'!$E$10+1,1))</f>
        <v>558.37211180917416</v>
      </c>
      <c r="AO66" s="59">
        <f t="shared" si="36"/>
        <v>250.60365718208192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15.242201718716515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15.242201718716515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6.125</v>
      </c>
      <c r="BD66" s="12">
        <f>IF('Données projet'!$A$88&gt;35,BD65+BC66-BL65,IF(A66&lt;'Données projet'!$A$88,$BA$205^A66,IF(A66='Données projet'!$A$88,'Données projet'!$B$88,BD65+BC66-BL65)))</f>
        <v>138.25000000000003</v>
      </c>
      <c r="BE66" s="13">
        <f>BD66*VLOOKUP('Données projet'!$B$11,Paramètres!$A$1:$I$89,3,0)*VLOOKUP('Données projet'!$B$11,Paramètres!$A$1:$I$89,5,0)</f>
        <v>148.81230000000002</v>
      </c>
      <c r="BF66" s="13">
        <f t="shared" si="37"/>
        <v>38.308551784357427</v>
      </c>
      <c r="BG66" s="20">
        <f t="shared" si="7"/>
        <v>325.90215019108922</v>
      </c>
      <c r="BH66" s="59">
        <f t="shared" si="8"/>
        <v>619.23548352442253</v>
      </c>
      <c r="BI66" s="59">
        <f ca="1">AVERAGE(OFFSET($BH$3,0,0,'Données projet'!$E$11+1,1))-AVERAGE(OFFSET($H$3,0,0,'Données projet'!$E$11+1,1))</f>
        <v>465.70042953569703</v>
      </c>
      <c r="BJ66" s="59">
        <f t="shared" si="38"/>
        <v>97.459164776269915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6.125</v>
      </c>
      <c r="BY66" s="12">
        <f>IF('Données projet'!$A$114&gt;35,BY65+BX66-CG65,IF(A66&lt;'Données projet'!$A$114,$BV$205^A66,IF(A66='Données projet'!$A$114,'Données projet'!$B$114,BY65+BX66-CG65)))</f>
        <v>138.25000000000003</v>
      </c>
      <c r="BZ66" s="13">
        <f>BY66*VLOOKUP('Données projet'!$B$12,Paramètres!$A$1:$I$89,3,0)*VLOOKUP('Données projet'!$B$12,Paramètres!$A$1:$I$89,5,0)</f>
        <v>92.738100000000017</v>
      </c>
      <c r="CA66" s="13">
        <f t="shared" si="39"/>
        <v>25.224432544134359</v>
      </c>
      <c r="CB66" s="20">
        <f t="shared" si="10"/>
        <v>205.45141084770069</v>
      </c>
      <c r="CC66" s="59">
        <f t="shared" si="11"/>
        <v>498.784744181034</v>
      </c>
      <c r="CD66" s="59">
        <f ca="1">AVERAGE(OFFSET($CC$3,0,0,'Données projet'!$E$12+1,1))-AVERAGE(OFFSET($H$3,0,0,'Données projet'!$E$12+1,1))</f>
        <v>305.81696680347807</v>
      </c>
      <c r="CE66" s="59">
        <f t="shared" si="40"/>
        <v>75.064936438329426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6.125</v>
      </c>
      <c r="CT66" s="12">
        <f>IF('Données projet'!$A$140&gt;35,CT65+CS66-DB65,IF(A66&lt;'Données projet'!$A$140,$CQ$205^A66,IF(A66='Données projet'!$A$140,'Données projet'!$B$140,CT65+CS66-DB65)))</f>
        <v>138.25000000000003</v>
      </c>
      <c r="CU66" s="17">
        <f>CT66*VLOOKUP('Données projet'!$B$13,Paramètres!$A$1:$I$89,3,0)*VLOOKUP('Données projet'!$B$13,Paramètres!$A$1:$I$89,5,0)</f>
        <v>133.71540000000005</v>
      </c>
      <c r="CV66" s="13">
        <f t="shared" si="41"/>
        <v>34.853466123570691</v>
      </c>
      <c r="CW66" s="20">
        <f t="shared" si="13"/>
        <v>293.59077516521899</v>
      </c>
      <c r="CX66" s="59">
        <f t="shared" si="14"/>
        <v>586.9241084985523</v>
      </c>
      <c r="CY66" s="59">
        <f ca="1">AVERAGE(OFFSET($CX$3,0,0,'Données projet'!$E$13+1,1))-AVERAGE(OFFSET($H$3,0,0,'Données projet'!$E$13+1,1))</f>
        <v>422.80313962874982</v>
      </c>
      <c r="CZ66" s="59">
        <f t="shared" si="42"/>
        <v>91.455608678290844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6.125</v>
      </c>
      <c r="DO66" s="12">
        <f>IF('Données projet'!$A$166&gt;35,DO65+DN66-DW65,IF(A66&lt;'Données projet'!$A$166,$DL$205^A66,IF(A66='Données projet'!$A$166,'Données projet'!$B$166,DO65+DN66-DW65)))</f>
        <v>138.25000000000003</v>
      </c>
      <c r="DP66" s="17">
        <f>DO66*VLOOKUP('Données projet'!$B$14,Paramètres!$A$1:$I$89,3,0)*VLOOKUP('Données projet'!$B$14,Paramètres!$A$1:$I$89,5,0)</f>
        <v>107.83500000000002</v>
      </c>
      <c r="DQ66" s="13">
        <f t="shared" si="43"/>
        <v>28.820305061662388</v>
      </c>
      <c r="DR66" s="20">
        <f t="shared" si="16"/>
        <v>238.00798964906201</v>
      </c>
      <c r="DS66" s="59">
        <f t="shared" si="17"/>
        <v>531.34132298239535</v>
      </c>
      <c r="DT66" s="59">
        <f ca="1">AVERAGE(OFFSET($DS$3,0,0,'Données projet'!$E$14+1,1))-AVERAGE(OFFSET($H$3,0,0,'Données projet'!$E$14+1,1))</f>
        <v>349.02319955271696</v>
      </c>
      <c r="DU66" s="59">
        <f t="shared" si="44"/>
        <v>81.121961804737509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1.7053025658242404E-13</v>
      </c>
      <c r="EK66" s="17">
        <f>EJ66*VLOOKUP('Données projet'!$B$15,Paramètres!$A$1:$I$89,3,0)*VLOOKUP('Données projet'!$B$15,Paramètres!$A$1:$I$89,5,0)</f>
        <v>1.250327841262333E-13</v>
      </c>
      <c r="EL66" s="13">
        <f t="shared" si="45"/>
        <v>1.8301318724634299E-12</v>
      </c>
      <c r="EM66" s="20">
        <f t="shared" si="19"/>
        <v>3.405245110226996E-12</v>
      </c>
      <c r="EN66" s="59">
        <f t="shared" si="20"/>
        <v>293.33333333333672</v>
      </c>
      <c r="EO66" s="59">
        <f ca="1">AVERAGE(OFFSET($EN$3,0,0,'Données projet'!$E$15+1,1))-AVERAGE(OFFSET($H$3,0,0,'Données projet'!$E$15+1,1))</f>
        <v>197.34725966440715</v>
      </c>
      <c r="EP66" s="59">
        <f t="shared" si="46"/>
        <v>240.16326570529532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47.787682776857572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47.787682776857572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8.125</v>
      </c>
      <c r="N67" s="13">
        <f>IF('Données projet'!$A$36&gt;35,N66+M67-V66,IF(A67&lt;'Données projet'!$A$36,$K$205^A67,IF(A67='Données projet'!$A$36,'Données projet'!$B$36,N66+M67-V66)))</f>
        <v>195.375</v>
      </c>
      <c r="O67" s="13">
        <f>N67*VLOOKUP('Données projet'!$B$9,Paramètres!$A$1:$I$89,3,0)*VLOOKUP('Données projet'!$B$9,Paramètres!$A$1:$I$89,5,0)</f>
        <v>176.77529999999999</v>
      </c>
      <c r="P67" s="13">
        <f t="shared" si="33"/>
        <v>44.603996756189858</v>
      </c>
      <c r="Q67" s="20">
        <f t="shared" ref="Q67:Q98" si="54">(O67+P67)*0.475*44/12</f>
        <v>385.56894185036396</v>
      </c>
      <c r="R67" s="59">
        <f t="shared" ref="R67:R130" si="55">Q67+(I67+J67)*44/12</f>
        <v>678.90227518369727</v>
      </c>
      <c r="S67" s="59">
        <f ca="1">AVERAGE(OFFSET($R$3,0,0,'Données projet'!$E$9+1,1))-AVERAGE(OFFSET($H$3,0,0,'Données projet'!$E$9+1,1))</f>
        <v>503.03615331676451</v>
      </c>
      <c r="T67" s="59">
        <f t="shared" si="34"/>
        <v>228.10723445837942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13.33403174631658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13.33403174631658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8.125</v>
      </c>
      <c r="AI67" s="13">
        <f>IF('Données projet'!$A$62&gt;35,AI66+AH67-AQ66,IF(A67&lt;'Données projet'!$A$62,$AF$205^A67,IF(A67='Données projet'!$A$62,'Données projet'!$B$62,AI66+AH67-AQ66)))</f>
        <v>195.375</v>
      </c>
      <c r="AJ67" s="13">
        <f>AI67*VLOOKUP('Données projet'!$B$10,Paramètres!$A$1:$I$89,3,0)*VLOOKUP('Données projet'!$B$10,Paramètres!$A$1:$I$89,5,0)</f>
        <v>198.11025000000001</v>
      </c>
      <c r="AK67" s="13">
        <f t="shared" si="35"/>
        <v>49.328628679285515</v>
      </c>
      <c r="AL67" s="20">
        <f t="shared" si="4"/>
        <v>430.95604703308896</v>
      </c>
      <c r="AM67" s="59">
        <f t="shared" si="5"/>
        <v>724.28938036642228</v>
      </c>
      <c r="AN67" s="59">
        <f ca="1">AVERAGE(OFFSET($AM$3,0,0,'Données projet'!$E$10+1,1))-AVERAGE(OFFSET($H$3,0,0,'Données projet'!$E$10+1,1))</f>
        <v>558.37211180917416</v>
      </c>
      <c r="AO67" s="59">
        <f t="shared" si="36"/>
        <v>250.60365718208192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14.943311439837547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14.943311439837547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6.125</v>
      </c>
      <c r="BD67" s="12">
        <f>IF('Données projet'!$A$88&gt;35,BD66+BC67-BL66,IF(A67&lt;'Données projet'!$A$88,$BA$205^A67,IF(A67='Données projet'!$A$88,'Données projet'!$B$88,BD66+BC67-BL66)))</f>
        <v>144.37500000000003</v>
      </c>
      <c r="BE67" s="13">
        <f>BD67*VLOOKUP('Données projet'!$B$11,Paramètres!$A$1:$I$89,3,0)*VLOOKUP('Données projet'!$B$11,Paramètres!$A$1:$I$89,5,0)</f>
        <v>155.40525000000002</v>
      </c>
      <c r="BF67" s="13">
        <f t="shared" si="37"/>
        <v>39.804405813890583</v>
      </c>
      <c r="BG67" s="20">
        <f t="shared" si="7"/>
        <v>339.99015054252612</v>
      </c>
      <c r="BH67" s="59">
        <f t="shared" si="8"/>
        <v>633.32348387585944</v>
      </c>
      <c r="BI67" s="59">
        <f ca="1">AVERAGE(OFFSET($BH$3,0,0,'Données projet'!$E$11+1,1))-AVERAGE(OFFSET($H$3,0,0,'Données projet'!$E$11+1,1))</f>
        <v>465.70042953569703</v>
      </c>
      <c r="BJ67" s="59">
        <f t="shared" si="38"/>
        <v>97.459164776269915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6.125</v>
      </c>
      <c r="BY67" s="12">
        <f>IF('Données projet'!$A$114&gt;35,BY66+BX67-CG66,IF(A67&lt;'Données projet'!$A$114,$BV$205^A67,IF(A67='Données projet'!$A$114,'Données projet'!$B$114,BY66+BX67-CG66)))</f>
        <v>144.37500000000003</v>
      </c>
      <c r="BZ67" s="13">
        <f>BY67*VLOOKUP('Données projet'!$B$12,Paramètres!$A$1:$I$89,3,0)*VLOOKUP('Données projet'!$B$12,Paramètres!$A$1:$I$89,5,0)</f>
        <v>96.846750000000014</v>
      </c>
      <c r="CA67" s="13">
        <f t="shared" si="39"/>
        <v>26.209384136045955</v>
      </c>
      <c r="CB67" s="20">
        <f t="shared" si="10"/>
        <v>214.32276695361338</v>
      </c>
      <c r="CC67" s="59">
        <f t="shared" si="11"/>
        <v>507.6561002869467</v>
      </c>
      <c r="CD67" s="59">
        <f ca="1">AVERAGE(OFFSET($CC$3,0,0,'Données projet'!$E$12+1,1))-AVERAGE(OFFSET($H$3,0,0,'Données projet'!$E$12+1,1))</f>
        <v>305.81696680347807</v>
      </c>
      <c r="CE67" s="59">
        <f t="shared" si="40"/>
        <v>75.064936438329426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6.125</v>
      </c>
      <c r="CT67" s="12">
        <f>IF('Données projet'!$A$140&gt;35,CT66+CS67-DB66,IF(A67&lt;'Données projet'!$A$140,$CQ$205^A67,IF(A67='Données projet'!$A$140,'Données projet'!$B$140,CT66+CS67-DB66)))</f>
        <v>144.37500000000003</v>
      </c>
      <c r="CU67" s="17">
        <f>CT67*VLOOKUP('Données projet'!$B$13,Paramètres!$A$1:$I$89,3,0)*VLOOKUP('Données projet'!$B$13,Paramètres!$A$1:$I$89,5,0)</f>
        <v>139.63950000000003</v>
      </c>
      <c r="CV67" s="13">
        <f t="shared" si="41"/>
        <v>36.214407618765222</v>
      </c>
      <c r="CW67" s="20">
        <f t="shared" si="13"/>
        <v>306.27888910268274</v>
      </c>
      <c r="CX67" s="59">
        <f t="shared" si="14"/>
        <v>599.61222243601605</v>
      </c>
      <c r="CY67" s="59">
        <f ca="1">AVERAGE(OFFSET($CX$3,0,0,'Données projet'!$E$13+1,1))-AVERAGE(OFFSET($H$3,0,0,'Données projet'!$E$13+1,1))</f>
        <v>422.80313962874982</v>
      </c>
      <c r="CZ67" s="59">
        <f t="shared" si="42"/>
        <v>91.455608678290844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6.125</v>
      </c>
      <c r="DO67" s="12">
        <f>IF('Données projet'!$A$166&gt;35,DO66+DN67-DW66,IF(A67&lt;'Données projet'!$A$166,$DL$205^A67,IF(A67='Données projet'!$A$166,'Données projet'!$B$166,DO66+DN67-DW66)))</f>
        <v>144.37500000000003</v>
      </c>
      <c r="DP67" s="17">
        <f>DO67*VLOOKUP('Données projet'!$B$14,Paramètres!$A$1:$I$89,3,0)*VLOOKUP('Données projet'!$B$14,Paramètres!$A$1:$I$89,5,0)</f>
        <v>112.61250000000003</v>
      </c>
      <c r="DQ67" s="13">
        <f t="shared" si="43"/>
        <v>29.945666565838753</v>
      </c>
      <c r="DR67" s="20">
        <f t="shared" si="16"/>
        <v>248.28880676883588</v>
      </c>
      <c r="DS67" s="59">
        <f t="shared" si="17"/>
        <v>541.62214010216917</v>
      </c>
      <c r="DT67" s="59">
        <f ca="1">AVERAGE(OFFSET($DS$3,0,0,'Données projet'!$E$14+1,1))-AVERAGE(OFFSET($H$3,0,0,'Données projet'!$E$14+1,1))</f>
        <v>349.02319955271696</v>
      </c>
      <c r="DU67" s="59">
        <f t="shared" si="44"/>
        <v>81.121961804737509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1.7053025658242404E-13</v>
      </c>
      <c r="EK67" s="17">
        <f>EJ67*VLOOKUP('Données projet'!$B$15,Paramètres!$A$1:$I$89,3,0)*VLOOKUP('Données projet'!$B$15,Paramètres!$A$1:$I$89,5,0)</f>
        <v>1.250327841262333E-13</v>
      </c>
      <c r="EL67" s="13">
        <f t="shared" si="45"/>
        <v>1.8301318724634299E-12</v>
      </c>
      <c r="EM67" s="20">
        <f t="shared" si="19"/>
        <v>3.405245110226996E-12</v>
      </c>
      <c r="EN67" s="59">
        <f t="shared" si="20"/>
        <v>293.33333333333672</v>
      </c>
      <c r="EO67" s="59">
        <f ca="1">AVERAGE(OFFSET($EN$3,0,0,'Données projet'!$E$15+1,1))-AVERAGE(OFFSET($H$3,0,0,'Données projet'!$E$15+1,1))</f>
        <v>197.34725966440715</v>
      </c>
      <c r="EP67" s="59">
        <f t="shared" si="46"/>
        <v>240.16326570529532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46.850595465211804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46.850595465211804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8.125</v>
      </c>
      <c r="N68" s="13">
        <f>IF('Données projet'!$A$36&gt;35,N67+M68-V67,IF(A68&lt;'Données projet'!$A$36,$K$205^A68,IF(A68='Données projet'!$A$36,'Données projet'!$B$36,N67+M68-V67)))</f>
        <v>203.5</v>
      </c>
      <c r="O68" s="13">
        <f>N68*VLOOKUP('Données projet'!$B$9,Paramètres!$A$1:$I$89,3,0)*VLOOKUP('Données projet'!$B$9,Paramètres!$A$1:$I$89,5,0)</f>
        <v>184.12679999999997</v>
      </c>
      <c r="P68" s="13">
        <f t="shared" si="33"/>
        <v>46.239108362516738</v>
      </c>
      <c r="Q68" s="20">
        <f t="shared" si="54"/>
        <v>401.22062373138323</v>
      </c>
      <c r="R68" s="59">
        <f t="shared" si="55"/>
        <v>694.55395706471654</v>
      </c>
      <c r="S68" s="59">
        <f ca="1">AVERAGE(OFFSET($R$3,0,0,'Données projet'!$E$9+1,1))-AVERAGE(OFFSET($H$3,0,0,'Données projet'!$E$9+1,1))</f>
        <v>503.03615331676451</v>
      </c>
      <c r="T68" s="59">
        <f t="shared" si="34"/>
        <v>228.10723445837942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13.072559516727614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13.072559516727614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8.125</v>
      </c>
      <c r="AI68" s="13">
        <f>IF('Données projet'!$A$62&gt;35,AI67+AH68-AQ67,IF(A68&lt;'Données projet'!$A$62,$AF$205^A68,IF(A68='Données projet'!$A$62,'Données projet'!$B$62,AI67+AH68-AQ67)))</f>
        <v>203.5</v>
      </c>
      <c r="AJ68" s="13">
        <f>AI68*VLOOKUP('Données projet'!$B$10,Paramètres!$A$1:$I$89,3,0)*VLOOKUP('Données projet'!$B$10,Paramètres!$A$1:$I$89,5,0)</f>
        <v>206.34900000000002</v>
      </c>
      <c r="AK68" s="13">
        <f t="shared" si="35"/>
        <v>51.136937780341476</v>
      </c>
      <c r="AL68" s="20">
        <f t="shared" ref="AL68:AL131" si="58">(AJ68+AK68)*0.475*44/12</f>
        <v>448.45467496742805</v>
      </c>
      <c r="AM68" s="59">
        <f t="shared" ref="AM68:AM131" si="59">AL68+(AD68+AE68)*44/12</f>
        <v>741.78800830076136</v>
      </c>
      <c r="AN68" s="59">
        <f ca="1">AVERAGE(OFFSET($AM$3,0,0,'Données projet'!$E$10+1,1))-AVERAGE(OFFSET($H$3,0,0,'Données projet'!$E$10+1,1))</f>
        <v>558.37211180917416</v>
      </c>
      <c r="AO68" s="59">
        <f t="shared" si="36"/>
        <v>250.60365718208192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14.650282217022328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14.650282217022328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6.125</v>
      </c>
      <c r="BD68" s="12">
        <f>IF('Données projet'!$A$88&gt;35,BD67+BC68-BL67,IF(A68&lt;'Données projet'!$A$88,$BA$205^A68,IF(A68='Données projet'!$A$88,'Données projet'!$B$88,BD67+BC68-BL67)))</f>
        <v>150.50000000000003</v>
      </c>
      <c r="BE68" s="13">
        <f>BD68*VLOOKUP('Données projet'!$B$11,Paramètres!$A$1:$I$89,3,0)*VLOOKUP('Données projet'!$B$11,Paramètres!$A$1:$I$89,5,0)</f>
        <v>161.99820000000003</v>
      </c>
      <c r="BF68" s="13">
        <f t="shared" si="37"/>
        <v>41.292888917964135</v>
      </c>
      <c r="BG68" s="20">
        <f t="shared" ref="BG68:BG131" si="61">(BE68+BF68)*0.475*44/12</f>
        <v>354.06531319878758</v>
      </c>
      <c r="BH68" s="59">
        <f t="shared" ref="BH68:BH131" si="62">BG68+(AY68+AZ68)*44/12</f>
        <v>647.39864653212089</v>
      </c>
      <c r="BI68" s="59">
        <f ca="1">AVERAGE(OFFSET($BH$3,0,0,'Données projet'!$E$11+1,1))-AVERAGE(OFFSET($H$3,0,0,'Données projet'!$E$11+1,1))</f>
        <v>465.70042953569703</v>
      </c>
      <c r="BJ68" s="59">
        <f t="shared" si="38"/>
        <v>97.459164776269915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6.125</v>
      </c>
      <c r="BY68" s="12">
        <f>IF('Données projet'!$A$114&gt;35,BY67+BX68-CG67,IF(A68&lt;'Données projet'!$A$114,$BV$205^A68,IF(A68='Données projet'!$A$114,'Données projet'!$B$114,BY67+BX68-CG67)))</f>
        <v>150.50000000000003</v>
      </c>
      <c r="BZ68" s="13">
        <f>BY68*VLOOKUP('Données projet'!$B$12,Paramètres!$A$1:$I$89,3,0)*VLOOKUP('Données projet'!$B$12,Paramètres!$A$1:$I$89,5,0)</f>
        <v>100.95540000000003</v>
      </c>
      <c r="CA68" s="13">
        <f t="shared" si="39"/>
        <v>27.189482310029113</v>
      </c>
      <c r="CB68" s="20">
        <f t="shared" ref="CB68:CB131" si="64">(BZ68+CA68)*0.475*44/12</f>
        <v>223.18567002330073</v>
      </c>
      <c r="CC68" s="59">
        <f t="shared" ref="CC68:CC131" si="65">CB68+(BT68+BU68)*44/12</f>
        <v>516.51900335663402</v>
      </c>
      <c r="CD68" s="59">
        <f ca="1">AVERAGE(OFFSET($CC$3,0,0,'Données projet'!$E$12+1,1))-AVERAGE(OFFSET($H$3,0,0,'Données projet'!$E$12+1,1))</f>
        <v>305.81696680347807</v>
      </c>
      <c r="CE68" s="59">
        <f t="shared" si="40"/>
        <v>75.064936438329426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6.125</v>
      </c>
      <c r="CT68" s="12">
        <f>IF('Données projet'!$A$140&gt;35,CT67+CS68-DB67,IF(A68&lt;'Données projet'!$A$140,$CQ$205^A68,IF(A68='Données projet'!$A$140,'Données projet'!$B$140,CT67+CS68-DB67)))</f>
        <v>150.50000000000003</v>
      </c>
      <c r="CU68" s="17">
        <f>CT68*VLOOKUP('Données projet'!$B$13,Paramètres!$A$1:$I$89,3,0)*VLOOKUP('Données projet'!$B$13,Paramètres!$A$1:$I$89,5,0)</f>
        <v>145.56360000000004</v>
      </c>
      <c r="CV68" s="13">
        <f t="shared" si="41"/>
        <v>37.568642979458758</v>
      </c>
      <c r="CW68" s="20">
        <f t="shared" ref="CW68:CW131" si="67">(CU68+CV68)*0.475*44/12</f>
        <v>318.95532318922403</v>
      </c>
      <c r="CX68" s="59">
        <f t="shared" ref="CX68:CX131" si="68">CW68+(CO68+CP68)*44/12</f>
        <v>612.2886565225574</v>
      </c>
      <c r="CY68" s="59">
        <f ca="1">AVERAGE(OFFSET($CX$3,0,0,'Données projet'!$E$13+1,1))-AVERAGE(OFFSET($H$3,0,0,'Données projet'!$E$13+1,1))</f>
        <v>422.80313962874982</v>
      </c>
      <c r="CZ68" s="59">
        <f t="shared" si="42"/>
        <v>91.455608678290844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6.125</v>
      </c>
      <c r="DO68" s="12">
        <f>IF('Données projet'!$A$166&gt;35,DO67+DN68-DW67,IF(A68&lt;'Données projet'!$A$166,$DL$205^A68,IF(A68='Données projet'!$A$166,'Données projet'!$B$166,DO67+DN68-DW67)))</f>
        <v>150.50000000000003</v>
      </c>
      <c r="DP68" s="17">
        <f>DO68*VLOOKUP('Données projet'!$B$14,Paramètres!$A$1:$I$89,3,0)*VLOOKUP('Données projet'!$B$14,Paramètres!$A$1:$I$89,5,0)</f>
        <v>117.39000000000003</v>
      </c>
      <c r="DQ68" s="13">
        <f t="shared" si="43"/>
        <v>31.065482772413461</v>
      </c>
      <c r="DR68" s="20">
        <f t="shared" ref="DR68:DR131" si="70">(DP68+DQ68)*0.475*44/12</f>
        <v>258.55996582862014</v>
      </c>
      <c r="DS68" s="59">
        <f t="shared" ref="DS68:DS131" si="71">DR68+(DJ68+DK68)*44/12</f>
        <v>551.89329916195345</v>
      </c>
      <c r="DT68" s="59">
        <f ca="1">AVERAGE(OFFSET($DS$3,0,0,'Données projet'!$E$14+1,1))-AVERAGE(OFFSET($H$3,0,0,'Données projet'!$E$14+1,1))</f>
        <v>349.02319955271696</v>
      </c>
      <c r="DU68" s="59">
        <f t="shared" si="44"/>
        <v>81.121961804737509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1.7053025658242404E-13</v>
      </c>
      <c r="EK68" s="17">
        <f>EJ68*VLOOKUP('Données projet'!$B$15,Paramètres!$A$1:$I$89,3,0)*VLOOKUP('Données projet'!$B$15,Paramètres!$A$1:$I$89,5,0)</f>
        <v>1.250327841262333E-13</v>
      </c>
      <c r="EL68" s="13">
        <f t="shared" si="45"/>
        <v>1.8301318724634299E-12</v>
      </c>
      <c r="EM68" s="20">
        <f t="shared" ref="EM68:EM131" si="73">(EK68+EL68)*0.475*44/12</f>
        <v>3.405245110226996E-12</v>
      </c>
      <c r="EN68" s="59">
        <f t="shared" ref="EN68:EN131" si="74">EM68+(EE68+EF68)*44/12</f>
        <v>293.33333333333672</v>
      </c>
      <c r="EO68" s="59">
        <f ca="1">AVERAGE(OFFSET($EN$3,0,0,'Données projet'!$E$15+1,1))-AVERAGE(OFFSET($H$3,0,0,'Données projet'!$E$15+1,1))</f>
        <v>197.34725966440715</v>
      </c>
      <c r="EP68" s="59">
        <f t="shared" si="46"/>
        <v>240.16326570529532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45.931883864180584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45.931883864180584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8.125</v>
      </c>
      <c r="N69" s="13">
        <f>IF('Données projet'!$A$36&gt;35,N68+M69-V68,IF(A69&lt;'Données projet'!$A$36,$K$205^A69,IF(A69='Données projet'!$A$36,'Données projet'!$B$36,N68+M69-V68)))</f>
        <v>211.625</v>
      </c>
      <c r="O69" s="13">
        <f>N69*VLOOKUP('Données projet'!$B$9,Paramètres!$A$1:$I$89,3,0)*VLOOKUP('Données projet'!$B$9,Paramètres!$A$1:$I$89,5,0)</f>
        <v>191.47829999999999</v>
      </c>
      <c r="P69" s="13">
        <f t="shared" ref="P69:P132" si="87">EXP(-1.0587+0.8836*LN(O69)+0.284)</f>
        <v>47.866636420920138</v>
      </c>
      <c r="Q69" s="20">
        <f t="shared" si="54"/>
        <v>416.8590975997692</v>
      </c>
      <c r="R69" s="59">
        <f t="shared" si="55"/>
        <v>710.19243093310251</v>
      </c>
      <c r="S69" s="59">
        <f ca="1">AVERAGE(OFFSET($R$3,0,0,'Données projet'!$E$9+1,1))-AVERAGE(OFFSET($H$3,0,0,'Données projet'!$E$9+1,1))</f>
        <v>503.03615331676451</v>
      </c>
      <c r="T69" s="59">
        <f t="shared" ref="T69:T132" si="88">$T$3</f>
        <v>228.10723445837942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12.816214598078576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12.816214598078576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8.125</v>
      </c>
      <c r="AI69" s="13">
        <f>IF('Données projet'!$A$62&gt;35,AI68+AH69-AQ68,IF(A69&lt;'Données projet'!$A$62,$AF$205^A69,IF(A69='Données projet'!$A$62,'Données projet'!$B$62,AI68+AH69-AQ68)))</f>
        <v>211.625</v>
      </c>
      <c r="AJ69" s="13">
        <f>AI69*VLOOKUP('Données projet'!$B$10,Paramètres!$A$1:$I$89,3,0)*VLOOKUP('Données projet'!$B$10,Paramètres!$A$1:$I$89,5,0)</f>
        <v>214.58775000000003</v>
      </c>
      <c r="AK69" s="13">
        <f t="shared" ref="AK69:AK132" si="89">EXP(-1.0587+0.8836*LN(AJ69)+0.284)</f>
        <v>52.936860054054783</v>
      </c>
      <c r="AL69" s="20">
        <f t="shared" si="58"/>
        <v>465.93869584414534</v>
      </c>
      <c r="AM69" s="59">
        <f t="shared" si="59"/>
        <v>759.27202917747866</v>
      </c>
      <c r="AN69" s="59">
        <f ca="1">AVERAGE(OFFSET($AM$3,0,0,'Données projet'!$E$10+1,1))-AVERAGE(OFFSET($H$3,0,0,'Données projet'!$E$10+1,1))</f>
        <v>558.37211180917416</v>
      </c>
      <c r="AO69" s="59">
        <f t="shared" ref="AO69:AO132" si="90">$AO$3</f>
        <v>250.60365718208192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14.362999118536337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14.362999118536337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6.125</v>
      </c>
      <c r="BD69" s="12">
        <f>IF('Données projet'!$A$88&gt;35,BD68+BC69-BL68,IF(A69&lt;'Données projet'!$A$88,$BA$205^A69,IF(A69='Données projet'!$A$88,'Données projet'!$B$88,BD68+BC69-BL68)))</f>
        <v>156.62500000000003</v>
      </c>
      <c r="BE69" s="13">
        <f>BD69*VLOOKUP('Données projet'!$B$11,Paramètres!$A$1:$I$89,3,0)*VLOOKUP('Données projet'!$B$11,Paramètres!$A$1:$I$89,5,0)</f>
        <v>168.59115000000003</v>
      </c>
      <c r="BF69" s="13">
        <f t="shared" ref="BF69:BF132" si="91">EXP(-1.0587+0.8836*LN(BE69)+0.284)</f>
        <v>42.774335389853171</v>
      </c>
      <c r="BG69" s="20">
        <f t="shared" si="61"/>
        <v>368.12822038732764</v>
      </c>
      <c r="BH69" s="59">
        <f t="shared" si="62"/>
        <v>661.46155372066096</v>
      </c>
      <c r="BI69" s="59">
        <f ca="1">AVERAGE(OFFSET($BH$3,0,0,'Données projet'!$E$11+1,1))-AVERAGE(OFFSET($H$3,0,0,'Données projet'!$E$11+1,1))</f>
        <v>465.70042953569703</v>
      </c>
      <c r="BJ69" s="59">
        <f t="shared" ref="BJ69:BJ132" si="92">$BJ$3</f>
        <v>97.459164776269915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6.125</v>
      </c>
      <c r="BY69" s="12">
        <f>IF('Données projet'!$A$114&gt;35,BY68+BX69-CG68,IF(A69&lt;'Données projet'!$A$114,$BV$205^A69,IF(A69='Données projet'!$A$114,'Données projet'!$B$114,BY68+BX69-CG68)))</f>
        <v>156.62500000000003</v>
      </c>
      <c r="BZ69" s="13">
        <f>BY69*VLOOKUP('Données projet'!$B$12,Paramètres!$A$1:$I$89,3,0)*VLOOKUP('Données projet'!$B$12,Paramètres!$A$1:$I$89,5,0)</f>
        <v>105.06405000000002</v>
      </c>
      <c r="CA69" s="13">
        <f t="shared" ref="CA69:CA132" si="93">EXP(-1.0587+0.8836*LN(BZ69)+0.284)</f>
        <v>28.16494718294474</v>
      </c>
      <c r="CB69" s="20">
        <f t="shared" si="64"/>
        <v>232.04050342696212</v>
      </c>
      <c r="CC69" s="59">
        <f t="shared" si="65"/>
        <v>525.37383676029549</v>
      </c>
      <c r="CD69" s="59">
        <f ca="1">AVERAGE(OFFSET($CC$3,0,0,'Données projet'!$E$12+1,1))-AVERAGE(OFFSET($H$3,0,0,'Données projet'!$E$12+1,1))</f>
        <v>305.81696680347807</v>
      </c>
      <c r="CE69" s="59">
        <f t="shared" ref="CE69:CE132" si="94">$CE$3</f>
        <v>75.064936438329426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6.125</v>
      </c>
      <c r="CT69" s="12">
        <f>IF('Données projet'!$A$140&gt;35,CT68+CS69-DB68,IF(A69&lt;'Données projet'!$A$140,$CQ$205^A69,IF(A69='Données projet'!$A$140,'Données projet'!$B$140,CT68+CS69-DB68)))</f>
        <v>156.62500000000003</v>
      </c>
      <c r="CU69" s="17">
        <f>CT69*VLOOKUP('Données projet'!$B$13,Paramètres!$A$1:$I$89,3,0)*VLOOKUP('Données projet'!$B$13,Paramètres!$A$1:$I$89,5,0)</f>
        <v>151.48770000000002</v>
      </c>
      <c r="CV69" s="13">
        <f t="shared" ref="CV69:CV132" si="95">EXP(-1.0587+0.8836*LN(CU69)+0.284)</f>
        <v>38.916476348689613</v>
      </c>
      <c r="CW69" s="20">
        <f t="shared" si="67"/>
        <v>331.62060714063449</v>
      </c>
      <c r="CX69" s="59">
        <f t="shared" si="68"/>
        <v>624.9539404739678</v>
      </c>
      <c r="CY69" s="59">
        <f ca="1">AVERAGE(OFFSET($CX$3,0,0,'Données projet'!$E$13+1,1))-AVERAGE(OFFSET($H$3,0,0,'Données projet'!$E$13+1,1))</f>
        <v>422.80313962874982</v>
      </c>
      <c r="CZ69" s="59">
        <f t="shared" ref="CZ69:CZ132" si="96">$CZ$3</f>
        <v>91.455608678290844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6.125</v>
      </c>
      <c r="DO69" s="12">
        <f>IF('Données projet'!$A$166&gt;35,DO68+DN69-DW68,IF(A69&lt;'Données projet'!$A$166,$DL$205^A69,IF(A69='Données projet'!$A$166,'Données projet'!$B$166,DO68+DN69-DW68)))</f>
        <v>156.62500000000003</v>
      </c>
      <c r="DP69" s="17">
        <f>DO69*VLOOKUP('Données projet'!$B$14,Paramètres!$A$1:$I$89,3,0)*VLOOKUP('Données projet'!$B$14,Paramètres!$A$1:$I$89,5,0)</f>
        <v>122.16750000000003</v>
      </c>
      <c r="DQ69" s="13">
        <f t="shared" ref="DQ69:DQ132" si="97">EXP(-1.0587+0.8836*LN(DP69)+0.284)</f>
        <v>32.180005177037472</v>
      </c>
      <c r="DR69" s="20">
        <f t="shared" si="70"/>
        <v>268.821904850007</v>
      </c>
      <c r="DS69" s="59">
        <f t="shared" si="71"/>
        <v>562.15523818334032</v>
      </c>
      <c r="DT69" s="59">
        <f ca="1">AVERAGE(OFFSET($DS$3,0,0,'Données projet'!$E$14+1,1))-AVERAGE(OFFSET($H$3,0,0,'Données projet'!$E$14+1,1))</f>
        <v>349.02319955271696</v>
      </c>
      <c r="DU69" s="59">
        <f t="shared" ref="DU69:DU132" si="98">$DU$3</f>
        <v>81.121961804737509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1.7053025658242404E-13</v>
      </c>
      <c r="EK69" s="17">
        <f>EJ69*VLOOKUP('Données projet'!$B$15,Paramètres!$A$1:$I$89,3,0)*VLOOKUP('Données projet'!$B$15,Paramètres!$A$1:$I$89,5,0)</f>
        <v>1.250327841262333E-13</v>
      </c>
      <c r="EL69" s="13">
        <f t="shared" ref="EL69:EL132" si="99">EXP(-1.0587+0.8836*LN(EK69)+0.284)</f>
        <v>1.8301318724634299E-12</v>
      </c>
      <c r="EM69" s="20">
        <f t="shared" si="73"/>
        <v>3.405245110226996E-12</v>
      </c>
      <c r="EN69" s="59">
        <f t="shared" si="74"/>
        <v>293.33333333333672</v>
      </c>
      <c r="EO69" s="59">
        <f ca="1">AVERAGE(OFFSET($EN$3,0,0,'Données projet'!$E$15+1,1))-AVERAGE(OFFSET($H$3,0,0,'Données projet'!$E$15+1,1))</f>
        <v>197.34725966440715</v>
      </c>
      <c r="EP69" s="59">
        <f t="shared" ref="EP69:EP132" si="100">$EP$3</f>
        <v>240.16326570529532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45.031187637286841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45.031187637286841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8.125</v>
      </c>
      <c r="N70" s="13">
        <f>IF('Données projet'!$A$36&gt;35,N69+M70-V69,IF(A70&lt;'Données projet'!$A$36,$K$205^A70,IF(A70='Données projet'!$A$36,'Données projet'!$B$36,N69+M70-V69)))</f>
        <v>219.75</v>
      </c>
      <c r="O70" s="13">
        <f>N70*VLOOKUP('Données projet'!$B$9,Paramètres!$A$1:$I$89,3,0)*VLOOKUP('Données projet'!$B$9,Paramètres!$A$1:$I$89,5,0)</f>
        <v>198.82980000000001</v>
      </c>
      <c r="P70" s="13">
        <f t="shared" si="87"/>
        <v>49.486905417355814</v>
      </c>
      <c r="Q70" s="20">
        <f t="shared" si="54"/>
        <v>432.48492860189475</v>
      </c>
      <c r="R70" s="59">
        <f t="shared" si="55"/>
        <v>725.81826193522807</v>
      </c>
      <c r="S70" s="59">
        <f ca="1">AVERAGE(OFFSET($R$3,0,0,'Données projet'!$E$9+1,1))-AVERAGE(OFFSET($H$3,0,0,'Données projet'!$E$9+1,1))</f>
        <v>503.03615331676451</v>
      </c>
      <c r="T70" s="59">
        <f t="shared" si="88"/>
        <v>228.10723445837942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12.564896446929284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12.564896446929284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8.125</v>
      </c>
      <c r="AI70" s="13">
        <f>IF('Données projet'!$A$62&gt;35,AI69+AH70-AQ69,IF(A70&lt;'Données projet'!$A$62,$AF$205^A70,IF(A70='Données projet'!$A$62,'Données projet'!$B$62,AI69+AH70-AQ69)))</f>
        <v>219.75</v>
      </c>
      <c r="AJ70" s="13">
        <f>AI70*VLOOKUP('Données projet'!$B$10,Paramètres!$A$1:$I$89,3,0)*VLOOKUP('Données projet'!$B$10,Paramètres!$A$1:$I$89,5,0)</f>
        <v>222.82650000000001</v>
      </c>
      <c r="AK70" s="13">
        <f t="shared" si="89"/>
        <v>54.728754357218108</v>
      </c>
      <c r="AL70" s="20">
        <f t="shared" si="58"/>
        <v>483.40873467215488</v>
      </c>
      <c r="AM70" s="59">
        <f t="shared" si="59"/>
        <v>776.74206800548814</v>
      </c>
      <c r="AN70" s="59">
        <f ca="1">AVERAGE(OFFSET($AM$3,0,0,'Données projet'!$E$10+1,1))-AVERAGE(OFFSET($H$3,0,0,'Données projet'!$E$10+1,1))</f>
        <v>558.37211180917416</v>
      </c>
      <c r="AO70" s="59">
        <f t="shared" si="90"/>
        <v>250.60365718208192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14.081349466386268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14.081349466386268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6.125</v>
      </c>
      <c r="BD70" s="12">
        <f>IF('Données projet'!$A$88&gt;35,BD69+BC70-BL69,IF(A70&lt;'Données projet'!$A$88,$BA$205^A70,IF(A70='Données projet'!$A$88,'Données projet'!$B$88,BD69+BC70-BL69)))</f>
        <v>162.75000000000003</v>
      </c>
      <c r="BE70" s="13">
        <f>BD70*VLOOKUP('Données projet'!$B$11,Paramètres!$A$1:$I$89,3,0)*VLOOKUP('Données projet'!$B$11,Paramètres!$A$1:$I$89,5,0)</f>
        <v>175.18410000000003</v>
      </c>
      <c r="BF70" s="13">
        <f t="shared" si="91"/>
        <v>44.249051896634072</v>
      </c>
      <c r="BG70" s="20">
        <f t="shared" si="61"/>
        <v>382.17940621997104</v>
      </c>
      <c r="BH70" s="59">
        <f t="shared" si="62"/>
        <v>675.5127395533043</v>
      </c>
      <c r="BI70" s="59">
        <f ca="1">AVERAGE(OFFSET($BH$3,0,0,'Données projet'!$E$11+1,1))-AVERAGE(OFFSET($H$3,0,0,'Données projet'!$E$11+1,1))</f>
        <v>465.70042953569703</v>
      </c>
      <c r="BJ70" s="59">
        <f t="shared" si="92"/>
        <v>97.459164776269915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6.125</v>
      </c>
      <c r="BY70" s="12">
        <f>IF('Données projet'!$A$114&gt;35,BY69+BX70-CG69,IF(A70&lt;'Données projet'!$A$114,$BV$205^A70,IF(A70='Données projet'!$A$114,'Données projet'!$B$114,BY69+BX70-CG69)))</f>
        <v>162.75000000000003</v>
      </c>
      <c r="BZ70" s="13">
        <f>BY70*VLOOKUP('Données projet'!$B$12,Paramètres!$A$1:$I$89,3,0)*VLOOKUP('Données projet'!$B$12,Paramètres!$A$1:$I$89,5,0)</f>
        <v>109.17270000000003</v>
      </c>
      <c r="CA70" s="13">
        <f t="shared" si="93"/>
        <v>29.135980681063213</v>
      </c>
      <c r="CB70" s="20">
        <f t="shared" si="64"/>
        <v>240.8876188528518</v>
      </c>
      <c r="CC70" s="59">
        <f t="shared" si="65"/>
        <v>534.22095218618506</v>
      </c>
      <c r="CD70" s="59">
        <f ca="1">AVERAGE(OFFSET($CC$3,0,0,'Données projet'!$E$12+1,1))-AVERAGE(OFFSET($H$3,0,0,'Données projet'!$E$12+1,1))</f>
        <v>305.81696680347807</v>
      </c>
      <c r="CE70" s="59">
        <f t="shared" si="94"/>
        <v>75.064936438329426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6.125</v>
      </c>
      <c r="CT70" s="12">
        <f>IF('Données projet'!$A$140&gt;35,CT69+CS70-DB69,IF(A70&lt;'Données projet'!$A$140,$CQ$205^A70,IF(A70='Données projet'!$A$140,'Données projet'!$B$140,CT69+CS70-DB69)))</f>
        <v>162.75000000000003</v>
      </c>
      <c r="CU70" s="17">
        <f>CT70*VLOOKUP('Données projet'!$B$13,Paramètres!$A$1:$I$89,3,0)*VLOOKUP('Données projet'!$B$13,Paramètres!$A$1:$I$89,5,0)</f>
        <v>157.41180000000003</v>
      </c>
      <c r="CV70" s="13">
        <f t="shared" si="95"/>
        <v>40.258186734931598</v>
      </c>
      <c r="CW70" s="20">
        <f t="shared" si="67"/>
        <v>344.27522689667256</v>
      </c>
      <c r="CX70" s="59">
        <f t="shared" si="68"/>
        <v>637.60856023000588</v>
      </c>
      <c r="CY70" s="59">
        <f ca="1">AVERAGE(OFFSET($CX$3,0,0,'Données projet'!$E$13+1,1))-AVERAGE(OFFSET($H$3,0,0,'Données projet'!$E$13+1,1))</f>
        <v>422.80313962874982</v>
      </c>
      <c r="CZ70" s="59">
        <f t="shared" si="96"/>
        <v>91.455608678290844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6.125</v>
      </c>
      <c r="DO70" s="12">
        <f>IF('Données projet'!$A$166&gt;35,DO69+DN70-DW69,IF(A70&lt;'Données projet'!$A$166,$DL$205^A70,IF(A70='Données projet'!$A$166,'Données projet'!$B$166,DO69+DN70-DW69)))</f>
        <v>162.75000000000003</v>
      </c>
      <c r="DP70" s="17">
        <f>DO70*VLOOKUP('Données projet'!$B$14,Paramètres!$A$1:$I$89,3,0)*VLOOKUP('Données projet'!$B$14,Paramètres!$A$1:$I$89,5,0)</f>
        <v>126.94500000000002</v>
      </c>
      <c r="DQ70" s="13">
        <f t="shared" si="97"/>
        <v>33.289464491608832</v>
      </c>
      <c r="DR70" s="20">
        <f t="shared" si="70"/>
        <v>279.07502565621871</v>
      </c>
      <c r="DS70" s="59">
        <f t="shared" si="71"/>
        <v>572.40835898955197</v>
      </c>
      <c r="DT70" s="59">
        <f ca="1">AVERAGE(OFFSET($DS$3,0,0,'Données projet'!$E$14+1,1))-AVERAGE(OFFSET($H$3,0,0,'Données projet'!$E$14+1,1))</f>
        <v>349.02319955271696</v>
      </c>
      <c r="DU70" s="59">
        <f t="shared" si="98"/>
        <v>81.121961804737509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1.7053025658242404E-13</v>
      </c>
      <c r="EK70" s="17">
        <f>EJ70*VLOOKUP('Données projet'!$B$15,Paramètres!$A$1:$I$89,3,0)*VLOOKUP('Données projet'!$B$15,Paramètres!$A$1:$I$89,5,0)</f>
        <v>1.250327841262333E-13</v>
      </c>
      <c r="EL70" s="13">
        <f t="shared" si="99"/>
        <v>1.8301318724634299E-12</v>
      </c>
      <c r="EM70" s="20">
        <f t="shared" si="73"/>
        <v>3.405245110226996E-12</v>
      </c>
      <c r="EN70" s="59">
        <f t="shared" si="74"/>
        <v>293.33333333333672</v>
      </c>
      <c r="EO70" s="59">
        <f ca="1">AVERAGE(OFFSET($EN$3,0,0,'Données projet'!$E$15+1,1))-AVERAGE(OFFSET($H$3,0,0,'Données projet'!$E$15+1,1))</f>
        <v>197.34725966440715</v>
      </c>
      <c r="EP70" s="59">
        <f t="shared" si="100"/>
        <v>240.16326570529532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44.148153514032032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44.148153514032032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8.125</v>
      </c>
      <c r="N71" s="13">
        <f>IF('Données projet'!$A$36&gt;35,N70+M71-V70,IF(A71&lt;'Données projet'!$A$36,$K$205^A71,IF(A71='Données projet'!$A$36,'Données projet'!$B$36,N70+M71-V70)))</f>
        <v>227.875</v>
      </c>
      <c r="O71" s="13">
        <f>N71*VLOOKUP('Données projet'!$B$9,Paramètres!$A$1:$I$89,3,0)*VLOOKUP('Données projet'!$B$9,Paramètres!$A$1:$I$89,5,0)</f>
        <v>206.18129999999999</v>
      </c>
      <c r="P71" s="13">
        <f t="shared" si="87"/>
        <v>51.100214483218906</v>
      </c>
      <c r="Q71" s="20">
        <f t="shared" si="54"/>
        <v>448.09863772493946</v>
      </c>
      <c r="R71" s="59">
        <f t="shared" si="55"/>
        <v>741.43197105827278</v>
      </c>
      <c r="S71" s="59">
        <f ca="1">AVERAGE(OFFSET($R$3,0,0,'Données projet'!$E$9+1,1))-AVERAGE(OFFSET($H$3,0,0,'Données projet'!$E$9+1,1))</f>
        <v>503.03615331676451</v>
      </c>
      <c r="T71" s="59">
        <f t="shared" si="88"/>
        <v>228.10723445837942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12.318506491435093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12.318506491435093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8.125</v>
      </c>
      <c r="AI71" s="13">
        <f>IF('Données projet'!$A$62&gt;35,AI70+AH71-AQ70,IF(A71&lt;'Données projet'!$A$62,$AF$205^A71,IF(A71='Données projet'!$A$62,'Données projet'!$B$62,AI70+AH71-AQ70)))</f>
        <v>227.875</v>
      </c>
      <c r="AJ71" s="13">
        <f>AI71*VLOOKUP('Données projet'!$B$10,Paramètres!$A$1:$I$89,3,0)*VLOOKUP('Données projet'!$B$10,Paramètres!$A$1:$I$89,5,0)</f>
        <v>231.06525000000002</v>
      </c>
      <c r="AK71" s="13">
        <f t="shared" si="89"/>
        <v>56.512951506408363</v>
      </c>
      <c r="AL71" s="20">
        <f t="shared" si="58"/>
        <v>500.86536762366126</v>
      </c>
      <c r="AM71" s="59">
        <f t="shared" si="59"/>
        <v>794.19870095699457</v>
      </c>
      <c r="AN71" s="59">
        <f ca="1">AVERAGE(OFFSET($AM$3,0,0,'Données projet'!$E$10+1,1))-AVERAGE(OFFSET($H$3,0,0,'Données projet'!$E$10+1,1))</f>
        <v>558.37211180917416</v>
      </c>
      <c r="AO71" s="59">
        <f t="shared" si="90"/>
        <v>250.60365718208192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13.805222792125537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13.805222792125537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6.125</v>
      </c>
      <c r="BD71" s="12">
        <f>IF('Données projet'!$A$88&gt;35,BD70+BC71-BL70,IF(A71&lt;'Données projet'!$A$88,$BA$205^A71,IF(A71='Données projet'!$A$88,'Données projet'!$B$88,BD70+BC71-BL70)))</f>
        <v>168.87500000000003</v>
      </c>
      <c r="BE71" s="13">
        <f>BD71*VLOOKUP('Données projet'!$B$11,Paramètres!$A$1:$I$89,3,0)*VLOOKUP('Données projet'!$B$11,Paramètres!$A$1:$I$89,5,0)</f>
        <v>181.77705</v>
      </c>
      <c r="BF71" s="13">
        <f t="shared" si="91"/>
        <v>45.717320715351114</v>
      </c>
      <c r="BG71" s="20">
        <f t="shared" si="61"/>
        <v>396.2193623292365</v>
      </c>
      <c r="BH71" s="59">
        <f t="shared" si="62"/>
        <v>689.55269566256982</v>
      </c>
      <c r="BI71" s="59">
        <f ca="1">AVERAGE(OFFSET($BH$3,0,0,'Données projet'!$E$11+1,1))-AVERAGE(OFFSET($H$3,0,0,'Données projet'!$E$11+1,1))</f>
        <v>465.70042953569703</v>
      </c>
      <c r="BJ71" s="59">
        <f t="shared" si="92"/>
        <v>97.459164776269915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6.125</v>
      </c>
      <c r="BY71" s="12">
        <f>IF('Données projet'!$A$114&gt;35,BY70+BX71-CG70,IF(A71&lt;'Données projet'!$A$114,$BV$205^A71,IF(A71='Données projet'!$A$114,'Données projet'!$B$114,BY70+BX71-CG70)))</f>
        <v>168.87500000000003</v>
      </c>
      <c r="BZ71" s="13">
        <f>BY71*VLOOKUP('Données projet'!$B$12,Paramètres!$A$1:$I$89,3,0)*VLOOKUP('Données projet'!$B$12,Paramètres!$A$1:$I$89,5,0)</f>
        <v>113.28135000000002</v>
      </c>
      <c r="CA71" s="13">
        <f t="shared" si="93"/>
        <v>30.102768670932015</v>
      </c>
      <c r="CB71" s="20">
        <f t="shared" si="64"/>
        <v>249.72734001853993</v>
      </c>
      <c r="CC71" s="59">
        <f t="shared" si="65"/>
        <v>543.06067335187322</v>
      </c>
      <c r="CD71" s="59">
        <f ca="1">AVERAGE(OFFSET($CC$3,0,0,'Données projet'!$E$12+1,1))-AVERAGE(OFFSET($H$3,0,0,'Données projet'!$E$12+1,1))</f>
        <v>305.81696680347807</v>
      </c>
      <c r="CE71" s="59">
        <f t="shared" si="94"/>
        <v>75.064936438329426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6.125</v>
      </c>
      <c r="CT71" s="12">
        <f>IF('Données projet'!$A$140&gt;35,CT70+CS71-DB70,IF(A71&lt;'Données projet'!$A$140,$CQ$205^A71,IF(A71='Données projet'!$A$140,'Données projet'!$B$140,CT70+CS71-DB70)))</f>
        <v>168.87500000000003</v>
      </c>
      <c r="CU71" s="17">
        <f>CT71*VLOOKUP('Données projet'!$B$13,Paramètres!$A$1:$I$89,3,0)*VLOOKUP('Données projet'!$B$13,Paramètres!$A$1:$I$89,5,0)</f>
        <v>163.33590000000004</v>
      </c>
      <c r="CV71" s="13">
        <f t="shared" si="95"/>
        <v>41.594030956386725</v>
      </c>
      <c r="CW71" s="20">
        <f t="shared" si="67"/>
        <v>356.91962974904027</v>
      </c>
      <c r="CX71" s="59">
        <f t="shared" si="68"/>
        <v>650.25296308237353</v>
      </c>
      <c r="CY71" s="59">
        <f ca="1">AVERAGE(OFFSET($CX$3,0,0,'Données projet'!$E$13+1,1))-AVERAGE(OFFSET($H$3,0,0,'Données projet'!$E$13+1,1))</f>
        <v>422.80313962874982</v>
      </c>
      <c r="CZ71" s="59">
        <f t="shared" si="96"/>
        <v>91.455608678290844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6.125</v>
      </c>
      <c r="DO71" s="12">
        <f>IF('Données projet'!$A$166&gt;35,DO70+DN71-DW70,IF(A71&lt;'Données projet'!$A$166,$DL$205^A71,IF(A71='Données projet'!$A$166,'Données projet'!$B$166,DO70+DN71-DW70)))</f>
        <v>168.87500000000003</v>
      </c>
      <c r="DP71" s="17">
        <f>DO71*VLOOKUP('Données projet'!$B$14,Paramètres!$A$1:$I$89,3,0)*VLOOKUP('Données projet'!$B$14,Paramètres!$A$1:$I$89,5,0)</f>
        <v>131.72250000000003</v>
      </c>
      <c r="DQ71" s="13">
        <f t="shared" si="97"/>
        <v>34.394073078906843</v>
      </c>
      <c r="DR71" s="20">
        <f t="shared" si="70"/>
        <v>289.31969811242942</v>
      </c>
      <c r="DS71" s="59">
        <f t="shared" si="71"/>
        <v>582.65303144576274</v>
      </c>
      <c r="DT71" s="59">
        <f ca="1">AVERAGE(OFFSET($DS$3,0,0,'Données projet'!$E$14+1,1))-AVERAGE(OFFSET($H$3,0,0,'Données projet'!$E$14+1,1))</f>
        <v>349.02319955271696</v>
      </c>
      <c r="DU71" s="59">
        <f t="shared" si="98"/>
        <v>81.121961804737509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1.7053025658242404E-13</v>
      </c>
      <c r="EK71" s="17">
        <f>EJ71*VLOOKUP('Données projet'!$B$15,Paramètres!$A$1:$I$89,3,0)*VLOOKUP('Données projet'!$B$15,Paramètres!$A$1:$I$89,5,0)</f>
        <v>1.250327841262333E-13</v>
      </c>
      <c r="EL71" s="13">
        <f t="shared" si="99"/>
        <v>1.8301318724634299E-12</v>
      </c>
      <c r="EM71" s="20">
        <f t="shared" si="73"/>
        <v>3.405245110226996E-12</v>
      </c>
      <c r="EN71" s="59">
        <f t="shared" si="74"/>
        <v>293.33333333333672</v>
      </c>
      <c r="EO71" s="59">
        <f ca="1">AVERAGE(OFFSET($EN$3,0,0,'Données projet'!$E$15+1,1))-AVERAGE(OFFSET($H$3,0,0,'Données projet'!$E$15+1,1))</f>
        <v>197.34725966440715</v>
      </c>
      <c r="EP71" s="59">
        <f t="shared" si="100"/>
        <v>240.16326570529532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43.282435151336614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43.282435151336614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236</v>
      </c>
      <c r="L72" s="12">
        <f>VLOOKUP(A72,'Données projet'!$A$35:$I$55,9,0)</f>
        <v>8.125</v>
      </c>
      <c r="M72" s="12">
        <f t="array" ref="M72">INDEX(L:L,MIN(IF(ISNUMBER(L72:L268),ROW(L72:L268),"")))</f>
        <v>8.125</v>
      </c>
      <c r="N72" s="13">
        <f>IF('Données projet'!$A$36&gt;35,N71+M72-V71,IF(A72&lt;'Données projet'!$A$36,$K$205^A72,IF(A72='Données projet'!$A$36,'Données projet'!$B$36,N71+M72-V71)))</f>
        <v>236</v>
      </c>
      <c r="O72" s="13">
        <f>N72*VLOOKUP('Données projet'!$B$9,Paramètres!$A$1:$I$89,3,0)*VLOOKUP('Données projet'!$B$9,Paramètres!$A$1:$I$89,5,0)</f>
        <v>213.53280000000001</v>
      </c>
      <c r="P72" s="13">
        <f t="shared" si="87"/>
        <v>52.706840209271235</v>
      </c>
      <c r="Q72" s="20">
        <f t="shared" si="54"/>
        <v>463.70070669781398</v>
      </c>
      <c r="R72" s="59">
        <f t="shared" si="55"/>
        <v>757.03404003114724</v>
      </c>
      <c r="S72" s="59">
        <f ca="1">AVERAGE(OFFSET($R$3,0,0,'Données projet'!$E$9+1,1))-AVERAGE(OFFSET($H$3,0,0,'Données projet'!$E$9+1,1))</f>
        <v>503.03615331676451</v>
      </c>
      <c r="T72" s="59">
        <f t="shared" si="88"/>
        <v>228.10723445837942</v>
      </c>
      <c r="U72" s="15">
        <f>IF(ISNA(VLOOKUP(A72,'Données projet'!$A$35:$I$55,3,0)),0,VLOOKUP(A72,'Données projet'!$A$35:$I$55,3,0))</f>
        <v>5</v>
      </c>
      <c r="V72" s="15">
        <f>IF(ISNA(VLOOKUP(A72,'Données projet'!$A$35:$I$55,4,0)),0,VLOOKUP(A72,'Données projet'!$A$35:$I$55,4,0))</f>
        <v>43</v>
      </c>
      <c r="W72" s="16">
        <f>IF(ISNA(VLOOKUP(A72,'Données projet'!$A$35:$I$55,5,0)),0%,VLOOKUP(A72,'Données projet'!$A$35:$I$55,5,0)*VLOOKUP('Données projet'!$B$9,Paramètres!$A$1:$I$89,7,0))</f>
        <v>0.30099999999999999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25.0229197977376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25.0229197977376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236</v>
      </c>
      <c r="AG72" s="12">
        <f>VLOOKUP(A72,'Données projet'!$A$61:$I$81,9,0)</f>
        <v>8.125</v>
      </c>
      <c r="AH72" s="12">
        <f t="array" ref="AH72">INDEX(AG:AG,MIN(IF(ISNUMBER(AG72:AG268),ROW(AG72:AG268),"")))</f>
        <v>8.125</v>
      </c>
      <c r="AI72" s="13">
        <f>IF('Données projet'!$A$62&gt;35,AI71+AH72-AQ71,IF(A72&lt;'Données projet'!$A$62,$AF$205^A72,IF(A72='Données projet'!$A$62,'Données projet'!$B$62,AI71+AH72-AQ71)))</f>
        <v>236</v>
      </c>
      <c r="AJ72" s="13">
        <f>AI72*VLOOKUP('Données projet'!$B$10,Paramètres!$A$1:$I$89,3,0)*VLOOKUP('Données projet'!$B$10,Paramètres!$A$1:$I$89,5,0)</f>
        <v>239.30400000000003</v>
      </c>
      <c r="AK72" s="13">
        <f t="shared" si="89"/>
        <v>58.28975738997584</v>
      </c>
      <c r="AL72" s="20">
        <f t="shared" si="58"/>
        <v>518.3091274542079</v>
      </c>
      <c r="AM72" s="59">
        <f t="shared" si="59"/>
        <v>811.64246078754127</v>
      </c>
      <c r="AN72" s="59">
        <f ca="1">AVERAGE(OFFSET($AM$3,0,0,'Données projet'!$E$10+1,1))-AVERAGE(OFFSET($H$3,0,0,'Données projet'!$E$10+1,1))</f>
        <v>558.37211180917416</v>
      </c>
      <c r="AO72" s="59">
        <f t="shared" si="90"/>
        <v>250.60365718208192</v>
      </c>
      <c r="AP72" s="15">
        <f>IF(ISNA(VLOOKUP(A72,'Données projet'!$A$61:$I$81,3,0)),0,VLOOKUP(A72,'Données projet'!$A$61:$I$81,3,0))</f>
        <v>5</v>
      </c>
      <c r="AQ72" s="15">
        <f>IF(ISNA(VLOOKUP(A72,'Données projet'!$A$61:$I$81,4,0)),0,VLOOKUP(A72,'Données projet'!$A$61:$I$81,4,0))</f>
        <v>43</v>
      </c>
      <c r="AR72" s="16">
        <f>IF(ISNA(VLOOKUP(A72,'Données projet'!$A$61:$I$81,5,0)),0%,VLOOKUP(A72,'Données projet'!$A$61:$I$81,5,0)*VLOOKUP('Données projet'!$B$10,Paramètres!$A$1:$I$89,7,0))</f>
        <v>0.30099999999999999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28.042927359533518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28.042927359533518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175</v>
      </c>
      <c r="BB72" s="12">
        <f>VLOOKUP(A72,'Données projet'!$A$87:$I$107,9,0)</f>
        <v>6.125</v>
      </c>
      <c r="BC72" s="12">
        <f t="array" ref="BC72">INDEX(BB:BB,MIN(IF(ISNUMBER(BB72:BB268),ROW(BB72:BB268),"")))</f>
        <v>6.125</v>
      </c>
      <c r="BD72" s="12">
        <f>IF('Données projet'!$A$88&gt;35,BD71+BC72-BL71,IF(A72&lt;'Données projet'!$A$88,$BA$205^A72,IF(A72='Données projet'!$A$88,'Données projet'!$B$88,BD71+BC72-BL71)))</f>
        <v>175.00000000000003</v>
      </c>
      <c r="BE72" s="13">
        <f>BD72*VLOOKUP('Données projet'!$B$11,Paramètres!$A$1:$I$89,3,0)*VLOOKUP('Données projet'!$B$11,Paramètres!$A$1:$I$89,5,0)</f>
        <v>188.37000000000003</v>
      </c>
      <c r="BF72" s="13">
        <f t="shared" si="91"/>
        <v>47.179402486491298</v>
      </c>
      <c r="BG72" s="20">
        <f t="shared" si="61"/>
        <v>410.24854266397239</v>
      </c>
      <c r="BH72" s="59">
        <f t="shared" si="62"/>
        <v>703.5818759973057</v>
      </c>
      <c r="BI72" s="59">
        <f ca="1">AVERAGE(OFFSET($BH$3,0,0,'Données projet'!$E$11+1,1))-AVERAGE(OFFSET($H$3,0,0,'Données projet'!$E$11+1,1))</f>
        <v>465.70042953569703</v>
      </c>
      <c r="BJ72" s="59">
        <f t="shared" si="92"/>
        <v>97.459164776269915</v>
      </c>
      <c r="BK72" s="15">
        <f>IF(ISNA(VLOOKUP(A72,'Données projet'!$A$87:$I$107,3,0)),0,VLOOKUP(A72,'Données projet'!$A$87:$I$107,3,0))</f>
        <v>4</v>
      </c>
      <c r="BL72" s="15">
        <f>IF(ISNA(VLOOKUP(A72,'Données projet'!$A$87:$I$107,4,0)),0,VLOOKUP(A72,'Données projet'!$A$87:$I$107,4,0))</f>
        <v>31</v>
      </c>
      <c r="BM72" s="16">
        <f>IF(ISNA(VLOOKUP(A72,'Données projet'!$A$87:$I$107,5,0)),0%,VLOOKUP(A72,'Données projet'!$A$87:$I$107,5,0)*VLOOKUP('Données projet'!$B$11,Paramètres!$A$1:$I$89,7,0))</f>
        <v>0.30099999999999999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11.103221121534594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11.103221121534594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175</v>
      </c>
      <c r="BW72" s="12">
        <f>VLOOKUP(A72,'Données projet'!$A$113:$I$133,9,0)</f>
        <v>6.125</v>
      </c>
      <c r="BX72" s="12">
        <f t="array" ref="BX72">INDEX(BW:BW,MIN(IF(ISNUMBER(BW72:BW268),ROW(BW72:BW268),"")))</f>
        <v>6.125</v>
      </c>
      <c r="BY72" s="12">
        <f>IF('Données projet'!$A$114&gt;35,BY71+BX72-CG71,IF(A72&lt;'Données projet'!$A$114,$BV$205^A72,IF(A72='Données projet'!$A$114,'Données projet'!$B$114,BY71+BX72-CG71)))</f>
        <v>175.00000000000003</v>
      </c>
      <c r="BZ72" s="13">
        <f>BY72*VLOOKUP('Données projet'!$B$12,Paramètres!$A$1:$I$89,3,0)*VLOOKUP('Données projet'!$B$12,Paramètres!$A$1:$I$89,5,0)</f>
        <v>117.39000000000003</v>
      </c>
      <c r="CA72" s="13">
        <f t="shared" si="93"/>
        <v>31.065482772413461</v>
      </c>
      <c r="CB72" s="20">
        <f t="shared" si="64"/>
        <v>258.55996582862014</v>
      </c>
      <c r="CC72" s="59">
        <f t="shared" si="65"/>
        <v>551.89329916195345</v>
      </c>
      <c r="CD72" s="59">
        <f ca="1">AVERAGE(OFFSET($CC$3,0,0,'Données projet'!$E$12+1,1))-AVERAGE(OFFSET($H$3,0,0,'Données projet'!$E$12+1,1))</f>
        <v>305.81696680347807</v>
      </c>
      <c r="CE72" s="59">
        <f t="shared" si="94"/>
        <v>75.064936438329426</v>
      </c>
      <c r="CF72" s="15">
        <f>IF(ISNA(VLOOKUP(A72,'Données projet'!$A$113:$I$133,3,0)),0,VLOOKUP(A72,'Données projet'!$A$113:$I$133,3,0))</f>
        <v>4</v>
      </c>
      <c r="CG72" s="15">
        <f>IF(ISNA(VLOOKUP(A72,'Données projet'!$A$113:$I$133,4,0)),0,VLOOKUP(A72,'Données projet'!$A$113:$I$133,4,0))</f>
        <v>31</v>
      </c>
      <c r="CH72" s="16">
        <f>IF(ISNA(VLOOKUP(A72,'Données projet'!$A$113:$I$133,5,0)),0%,VLOOKUP(A72,'Données projet'!$A$113:$I$133,5,0)*VLOOKUP('Données projet'!$B$12,Paramètres!$A$1:$I$89,7,0))</f>
        <v>0.371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8.5285611513236752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8.5285611513236752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175</v>
      </c>
      <c r="CR72" s="12">
        <f>VLOOKUP(A72,'Données projet'!$A$139:$I$159,9,0)</f>
        <v>6.125</v>
      </c>
      <c r="CS72" s="12">
        <f t="array" ref="CS72">INDEX(CR:CR,MIN(IF(ISNUMBER(CR72:CR268),ROW(CR72:CR268),"")))</f>
        <v>6.125</v>
      </c>
      <c r="CT72" s="12">
        <f>IF('Données projet'!$A$140&gt;35,CT71+CS72-DB71,IF(A72&lt;'Données projet'!$A$140,$CQ$205^A72,IF(A72='Données projet'!$A$140,'Données projet'!$B$140,CT71+CS72-DB71)))</f>
        <v>175.00000000000003</v>
      </c>
      <c r="CU72" s="17">
        <f>CT72*VLOOKUP('Données projet'!$B$13,Paramètres!$A$1:$I$89,3,0)*VLOOKUP('Données projet'!$B$13,Paramètres!$A$1:$I$89,5,0)</f>
        <v>169.26000000000002</v>
      </c>
      <c r="CV72" s="13">
        <f t="shared" si="95"/>
        <v>42.924246146122272</v>
      </c>
      <c r="CW72" s="20">
        <f t="shared" si="67"/>
        <v>369.55422870449632</v>
      </c>
      <c r="CX72" s="59">
        <f t="shared" si="68"/>
        <v>662.88756203782964</v>
      </c>
      <c r="CY72" s="59">
        <f ca="1">AVERAGE(OFFSET($CX$3,0,0,'Données projet'!$E$13+1,1))-AVERAGE(OFFSET($H$3,0,0,'Données projet'!$E$13+1,1))</f>
        <v>422.80313962874982</v>
      </c>
      <c r="CZ72" s="59">
        <f t="shared" si="96"/>
        <v>91.455608678290844</v>
      </c>
      <c r="DA72" s="15">
        <f>IF(ISNA(VLOOKUP(A72,'Données projet'!$A$139:$I$159,3,0)),0,VLOOKUP(A72,'Données projet'!$A$139:$I$159,3,0))</f>
        <v>4</v>
      </c>
      <c r="DB72" s="15">
        <f>IF(ISNA(VLOOKUP(A72,'Données projet'!$A$139:$I$159,4,0)),0,VLOOKUP(A72,'Données projet'!$A$139:$I$159,4,0))</f>
        <v>31</v>
      </c>
      <c r="DC72" s="16">
        <f>IF(ISNA(VLOOKUP(A72,'Données projet'!$A$139:$I$159,5,0)),0%,VLOOKUP(A72,'Données projet'!$A$139:$I$159,5,0)*VLOOKUP('Données projet'!$B$13,Paramètres!$A$1:$I$89,7,0))</f>
        <v>0.30099999999999999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9.9768073845673158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9.9768073845673158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175</v>
      </c>
      <c r="DM72" s="12">
        <f>VLOOKUP(A72,'Données projet'!$A$165:$I$185,9,0)</f>
        <v>6.125</v>
      </c>
      <c r="DN72" s="12">
        <f t="array" ref="DN72">INDEX(DM:DM,MIN(IF(ISNUMBER(DM72:DM268),ROW(DM72:DM268),"")))</f>
        <v>6.125</v>
      </c>
      <c r="DO72" s="12">
        <f>IF('Données projet'!$A$166&gt;35,DO71+DN72-DW71,IF(A72&lt;'Données projet'!$A$166,$DL$205^A72,IF(A72='Données projet'!$A$166,'Données projet'!$B$166,DO71+DN72-DW71)))</f>
        <v>175.00000000000003</v>
      </c>
      <c r="DP72" s="17">
        <f>DO72*VLOOKUP('Données projet'!$B$14,Paramètres!$A$1:$I$89,3,0)*VLOOKUP('Données projet'!$B$14,Paramètres!$A$1:$I$89,5,0)</f>
        <v>136.50000000000003</v>
      </c>
      <c r="DQ72" s="13">
        <f t="shared" si="97"/>
        <v>35.494027024087352</v>
      </c>
      <c r="DR72" s="20">
        <f t="shared" si="70"/>
        <v>299.55626373361889</v>
      </c>
      <c r="DS72" s="59">
        <f t="shared" si="71"/>
        <v>592.88959706695221</v>
      </c>
      <c r="DT72" s="59">
        <f ca="1">AVERAGE(OFFSET($DS$3,0,0,'Données projet'!$E$14+1,1))-AVERAGE(OFFSET($H$3,0,0,'Données projet'!$E$14+1,1))</f>
        <v>349.02319955271696</v>
      </c>
      <c r="DU72" s="59">
        <f t="shared" si="98"/>
        <v>81.121961804737509</v>
      </c>
      <c r="DV72" s="15">
        <f>IF(ISNA(VLOOKUP(A72,'Données projet'!$A$165:$I$185,3,0)),0,VLOOKUP(A72,'Données projet'!$A$165:$I$185,3,0))</f>
        <v>4</v>
      </c>
      <c r="DW72" s="15">
        <f>IF(ISNA(VLOOKUP(A72,'Données projet'!$A$165:$I$185,4,0)),0,VLOOKUP(A72,'Données projet'!$A$165:$I$185,4,0))</f>
        <v>31</v>
      </c>
      <c r="DX72" s="16">
        <f>IF(ISNA(VLOOKUP(A72,'Données projet'!$A$165:$I$185,5,0)),0%,VLOOKUP(A72,'Données projet'!$A$165:$I$185,5,0)*VLOOKUP('Données projet'!$B$14,Paramètres!$A$1:$I$89,7,0))</f>
        <v>0.30099999999999999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8.0458124069091284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8.0458124069091284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1.7053025658242404E-13</v>
      </c>
      <c r="EK72" s="17">
        <f>EJ72*VLOOKUP('Données projet'!$B$15,Paramètres!$A$1:$I$89,3,0)*VLOOKUP('Données projet'!$B$15,Paramètres!$A$1:$I$89,5,0)</f>
        <v>1.250327841262333E-13</v>
      </c>
      <c r="EL72" s="13">
        <f t="shared" si="99"/>
        <v>1.8301318724634299E-12</v>
      </c>
      <c r="EM72" s="20">
        <f t="shared" si="73"/>
        <v>3.405245110226996E-12</v>
      </c>
      <c r="EN72" s="59">
        <f t="shared" si="74"/>
        <v>293.33333333333672</v>
      </c>
      <c r="EO72" s="59">
        <f ca="1">AVERAGE(OFFSET($EN$3,0,0,'Données projet'!$E$15+1,1))-AVERAGE(OFFSET($H$3,0,0,'Données projet'!$E$15+1,1))</f>
        <v>197.34725966440715</v>
      </c>
      <c r="EP72" s="59">
        <f t="shared" si="100"/>
        <v>240.16326570529532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42.433692997697591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42.433692997697591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7.75</v>
      </c>
      <c r="N73" s="13">
        <f>IF('Données projet'!$A$36&gt;35,N72+M73-V72,IF(A73&lt;'Données projet'!$A$36,$K$205^A73,IF(A73='Données projet'!$A$36,'Données projet'!$B$36,N72+M73-V72)))</f>
        <v>200.75</v>
      </c>
      <c r="O73" s="13">
        <f>N73*VLOOKUP('Données projet'!$B$9,Paramètres!$A$1:$I$89,3,0)*VLOOKUP('Données projet'!$B$9,Paramètres!$A$1:$I$89,5,0)</f>
        <v>181.6386</v>
      </c>
      <c r="P73" s="13">
        <f t="shared" si="87"/>
        <v>45.686551980238647</v>
      </c>
      <c r="Q73" s="20">
        <f t="shared" si="54"/>
        <v>395.92463969891566</v>
      </c>
      <c r="R73" s="59">
        <f t="shared" si="55"/>
        <v>689.25797303224897</v>
      </c>
      <c r="S73" s="59">
        <f ca="1">AVERAGE(OFFSET($R$3,0,0,'Données projet'!$E$9+1,1))-AVERAGE(OFFSET($H$3,0,0,'Données projet'!$E$9+1,1))</f>
        <v>503.03615331676451</v>
      </c>
      <c r="T73" s="59">
        <f t="shared" si="88"/>
        <v>228.10723445837942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24.532235602977998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24.532235602977998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7.75</v>
      </c>
      <c r="AI73" s="13">
        <f>IF('Données projet'!$A$62&gt;35,AI72+AH73-AQ72,IF(A73&lt;'Données projet'!$A$62,$AF$205^A73,IF(A73='Données projet'!$A$62,'Données projet'!$B$62,AI72+AH73-AQ72)))</f>
        <v>200.75</v>
      </c>
      <c r="AJ73" s="13">
        <f>AI73*VLOOKUP('Données projet'!$B$10,Paramètres!$A$1:$I$89,3,0)*VLOOKUP('Données projet'!$B$10,Paramètres!$A$1:$I$89,5,0)</f>
        <v>203.56050000000002</v>
      </c>
      <c r="AK73" s="13">
        <f t="shared" si="89"/>
        <v>50.525852438488549</v>
      </c>
      <c r="AL73" s="20">
        <f t="shared" si="58"/>
        <v>442.53373049703424</v>
      </c>
      <c r="AM73" s="59">
        <f t="shared" si="59"/>
        <v>735.86706383036756</v>
      </c>
      <c r="AN73" s="59">
        <f ca="1">AVERAGE(OFFSET($AM$3,0,0,'Données projet'!$E$10+1,1))-AVERAGE(OFFSET($H$3,0,0,'Données projet'!$E$10+1,1))</f>
        <v>558.37211180917416</v>
      </c>
      <c r="AO73" s="59">
        <f t="shared" si="90"/>
        <v>250.60365718208192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27.493022658509826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27.493022658509826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</v>
      </c>
      <c r="BD73" s="12">
        <f>IF('Données projet'!$A$88&gt;35,BD72+BC73-BL72,IF(A73&lt;'Données projet'!$A$88,$BA$205^A73,IF(A73='Données projet'!$A$88,'Données projet'!$B$88,BD72+BC73-BL72)))</f>
        <v>150.00000000000003</v>
      </c>
      <c r="BE73" s="13">
        <f>BD73*VLOOKUP('Données projet'!$B$11,Paramètres!$A$1:$I$89,3,0)*VLOOKUP('Données projet'!$B$11,Paramètres!$A$1:$I$89,5,0)</f>
        <v>161.46000000000004</v>
      </c>
      <c r="BF73" s="13">
        <f t="shared" si="91"/>
        <v>41.171648186302534</v>
      </c>
      <c r="BG73" s="20">
        <f t="shared" si="61"/>
        <v>352.91678725781031</v>
      </c>
      <c r="BH73" s="59">
        <f t="shared" si="62"/>
        <v>646.25012059114363</v>
      </c>
      <c r="BI73" s="59">
        <f ca="1">AVERAGE(OFFSET($BH$3,0,0,'Données projet'!$E$11+1,1))-AVERAGE(OFFSET($H$3,0,0,'Données projet'!$E$11+1,1))</f>
        <v>465.70042953569703</v>
      </c>
      <c r="BJ73" s="59">
        <f t="shared" si="92"/>
        <v>97.459164776269915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10.885493727637476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10.885493727637476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</v>
      </c>
      <c r="BY73" s="12">
        <f>IF('Données projet'!$A$114&gt;35,BY72+BX73-CG72,IF(A73&lt;'Données projet'!$A$114,$BV$205^A73,IF(A73='Données projet'!$A$114,'Données projet'!$B$114,BY72+BX73-CG72)))</f>
        <v>150.00000000000003</v>
      </c>
      <c r="BZ73" s="13">
        <f>BY73*VLOOKUP('Données projet'!$B$12,Paramètres!$A$1:$I$89,3,0)*VLOOKUP('Données projet'!$B$12,Paramètres!$A$1:$I$89,5,0)</f>
        <v>100.62000000000002</v>
      </c>
      <c r="CA73" s="13">
        <f t="shared" si="93"/>
        <v>27.10965082293415</v>
      </c>
      <c r="CB73" s="20">
        <f t="shared" si="64"/>
        <v>222.46247518327698</v>
      </c>
      <c r="CC73" s="59">
        <f t="shared" si="65"/>
        <v>515.79580851661035</v>
      </c>
      <c r="CD73" s="59">
        <f ca="1">AVERAGE(OFFSET($CC$3,0,0,'Données projet'!$E$12+1,1))-AVERAGE(OFFSET($H$3,0,0,'Données projet'!$E$12+1,1))</f>
        <v>305.81696680347807</v>
      </c>
      <c r="CE73" s="59">
        <f t="shared" si="94"/>
        <v>75.064936438329426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8.3613212690548746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8.3613212690548746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</v>
      </c>
      <c r="CT73" s="12">
        <f>IF('Données projet'!$A$140&gt;35,CT72+CS73-DB72,IF(A73&lt;'Données projet'!$A$140,$CQ$205^A73,IF(A73='Données projet'!$A$140,'Données projet'!$B$140,CT72+CS73-DB72)))</f>
        <v>150.00000000000003</v>
      </c>
      <c r="CU73" s="17">
        <f>CT73*VLOOKUP('Données projet'!$B$13,Paramètres!$A$1:$I$89,3,0)*VLOOKUP('Données projet'!$B$13,Paramètres!$A$1:$I$89,5,0)</f>
        <v>145.08000000000004</v>
      </c>
      <c r="CV73" s="13">
        <f t="shared" si="95"/>
        <v>37.458337067672986</v>
      </c>
      <c r="CW73" s="20">
        <f t="shared" si="67"/>
        <v>317.9209370595305</v>
      </c>
      <c r="CX73" s="59">
        <f t="shared" si="68"/>
        <v>611.25427039286387</v>
      </c>
      <c r="CY73" s="59">
        <f ca="1">AVERAGE(OFFSET($CX$3,0,0,'Données projet'!$E$13+1,1))-AVERAGE(OFFSET($H$3,0,0,'Données projet'!$E$13+1,1))</f>
        <v>422.80313962874982</v>
      </c>
      <c r="CZ73" s="59">
        <f t="shared" si="96"/>
        <v>91.455608678290844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9.7811682770075858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9.7811682770075858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</v>
      </c>
      <c r="DO73" s="12">
        <f>IF('Données projet'!$A$166&gt;35,DO72+DN73-DW72,IF(A73&lt;'Données projet'!$A$166,$DL$205^A73,IF(A73='Données projet'!$A$166,'Données projet'!$B$166,DO72+DN73-DW72)))</f>
        <v>150.00000000000003</v>
      </c>
      <c r="DP73" s="17">
        <f>DO73*VLOOKUP('Données projet'!$B$14,Paramètres!$A$1:$I$89,3,0)*VLOOKUP('Données projet'!$B$14,Paramètres!$A$1:$I$89,5,0)</f>
        <v>117.00000000000003</v>
      </c>
      <c r="DQ73" s="13">
        <f t="shared" si="97"/>
        <v>30.974270896484146</v>
      </c>
      <c r="DR73" s="20">
        <f t="shared" si="70"/>
        <v>257.72185514470993</v>
      </c>
      <c r="DS73" s="59">
        <f t="shared" si="71"/>
        <v>551.05518847804319</v>
      </c>
      <c r="DT73" s="59">
        <f ca="1">AVERAGE(OFFSET($DS$3,0,0,'Données projet'!$E$14+1,1))-AVERAGE(OFFSET($H$3,0,0,'Données projet'!$E$14+1,1))</f>
        <v>349.02319955271696</v>
      </c>
      <c r="DU73" s="59">
        <f t="shared" si="98"/>
        <v>81.121961804737509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7.8880389330706366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7.8880389330706366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1.7053025658242404E-13</v>
      </c>
      <c r="EK73" s="17">
        <f>EJ73*VLOOKUP('Données projet'!$B$15,Paramètres!$A$1:$I$89,3,0)*VLOOKUP('Données projet'!$B$15,Paramètres!$A$1:$I$89,5,0)</f>
        <v>1.250327841262333E-13</v>
      </c>
      <c r="EL73" s="13">
        <f t="shared" si="99"/>
        <v>1.8301318724634299E-12</v>
      </c>
      <c r="EM73" s="20">
        <f t="shared" si="73"/>
        <v>3.405245110226996E-12</v>
      </c>
      <c r="EN73" s="59">
        <f t="shared" si="74"/>
        <v>293.33333333333672</v>
      </c>
      <c r="EO73" s="59">
        <f ca="1">AVERAGE(OFFSET($EN$3,0,0,'Données projet'!$E$15+1,1))-AVERAGE(OFFSET($H$3,0,0,'Données projet'!$E$15+1,1))</f>
        <v>197.34725966440715</v>
      </c>
      <c r="EP73" s="59">
        <f t="shared" si="100"/>
        <v>240.16326570529532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41.601594160009832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41.601594160009832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7.75</v>
      </c>
      <c r="N74" s="13">
        <f>IF('Données projet'!$A$36&gt;35,N73+M74-V73,IF(A74&lt;'Données projet'!$A$36,$K$205^A74,IF(A74='Données projet'!$A$36,'Données projet'!$B$36,N73+M74-V73)))</f>
        <v>208.5</v>
      </c>
      <c r="O74" s="13">
        <f>N74*VLOOKUP('Données projet'!$B$9,Paramètres!$A$1:$I$89,3,0)*VLOOKUP('Données projet'!$B$9,Paramètres!$A$1:$I$89,5,0)</f>
        <v>188.6508</v>
      </c>
      <c r="P74" s="13">
        <f t="shared" si="87"/>
        <v>47.241540283224339</v>
      </c>
      <c r="Q74" s="20">
        <f t="shared" si="54"/>
        <v>410.8458259932824</v>
      </c>
      <c r="R74" s="59">
        <f t="shared" si="55"/>
        <v>704.17915932661572</v>
      </c>
      <c r="S74" s="59">
        <f ca="1">AVERAGE(OFFSET($R$3,0,0,'Données projet'!$E$9+1,1))-AVERAGE(OFFSET($H$3,0,0,'Données projet'!$E$9+1,1))</f>
        <v>503.03615331676451</v>
      </c>
      <c r="T74" s="59">
        <f t="shared" si="88"/>
        <v>228.10723445837942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24.051173425989827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24.051173425989827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7.75</v>
      </c>
      <c r="AI74" s="13">
        <f>IF('Données projet'!$A$62&gt;35,AI73+AH74-AQ73,IF(A74&lt;'Données projet'!$A$62,$AF$205^A74,IF(A74='Données projet'!$A$62,'Données projet'!$B$62,AI73+AH74-AQ73)))</f>
        <v>208.5</v>
      </c>
      <c r="AJ74" s="13">
        <f>AI74*VLOOKUP('Données projet'!$B$10,Paramètres!$A$1:$I$89,3,0)*VLOOKUP('Données projet'!$B$10,Paramètres!$A$1:$I$89,5,0)</f>
        <v>211.41900000000001</v>
      </c>
      <c r="AK74" s="13">
        <f t="shared" si="89"/>
        <v>52.245551258706243</v>
      </c>
      <c r="AL74" s="20">
        <f t="shared" si="58"/>
        <v>459.2157601089134</v>
      </c>
      <c r="AM74" s="59">
        <f t="shared" si="59"/>
        <v>752.54909344224666</v>
      </c>
      <c r="AN74" s="59">
        <f ca="1">AVERAGE(OFFSET($AM$3,0,0,'Données projet'!$E$10+1,1))-AVERAGE(OFFSET($H$3,0,0,'Données projet'!$E$10+1,1))</f>
        <v>558.37211180917416</v>
      </c>
      <c r="AO74" s="59">
        <f t="shared" si="90"/>
        <v>250.60365718208192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26.953901253264458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26.953901253264458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156.00000000000003</v>
      </c>
      <c r="BE74" s="13">
        <f>BD74*VLOOKUP('Données projet'!$B$11,Paramètres!$A$1:$I$89,3,0)*VLOOKUP('Données projet'!$B$11,Paramètres!$A$1:$I$89,5,0)</f>
        <v>167.91840000000002</v>
      </c>
      <c r="BF74" s="13">
        <f t="shared" si="91"/>
        <v>42.623480667123907</v>
      </c>
      <c r="BG74" s="20">
        <f t="shared" si="61"/>
        <v>366.6937754952408</v>
      </c>
      <c r="BH74" s="59">
        <f t="shared" si="62"/>
        <v>660.02710882857411</v>
      </c>
      <c r="BI74" s="59">
        <f ca="1">AVERAGE(OFFSET($BH$3,0,0,'Données projet'!$E$11+1,1))-AVERAGE(OFFSET($H$3,0,0,'Données projet'!$E$11+1,1))</f>
        <v>465.70042953569703</v>
      </c>
      <c r="BJ74" s="59">
        <f t="shared" si="92"/>
        <v>97.459164776269915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10.672035835134084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10.672035835134084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156.00000000000003</v>
      </c>
      <c r="BZ74" s="13">
        <f>BY74*VLOOKUP('Données projet'!$B$12,Paramètres!$A$1:$I$89,3,0)*VLOOKUP('Données projet'!$B$12,Paramètres!$A$1:$I$89,5,0)</f>
        <v>104.64480000000002</v>
      </c>
      <c r="CA74" s="13">
        <f t="shared" si="93"/>
        <v>28.065616234626241</v>
      </c>
      <c r="CB74" s="20">
        <f t="shared" si="64"/>
        <v>231.13730827530739</v>
      </c>
      <c r="CC74" s="59">
        <f t="shared" si="65"/>
        <v>524.47064160864068</v>
      </c>
      <c r="CD74" s="59">
        <f ca="1">AVERAGE(OFFSET($CC$3,0,0,'Données projet'!$E$12+1,1))-AVERAGE(OFFSET($H$3,0,0,'Données projet'!$E$12+1,1))</f>
        <v>305.81696680347807</v>
      </c>
      <c r="CE74" s="59">
        <f t="shared" si="94"/>
        <v>75.064936438329426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8.1973608588711091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8.1973608588711091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</v>
      </c>
      <c r="CT74" s="12">
        <f>IF('Données projet'!$A$140&gt;35,CT73+CS74-DB73,IF(A74&lt;'Données projet'!$A$140,$CQ$205^A74,IF(A74='Données projet'!$A$140,'Données projet'!$B$140,CT73+CS74-DB73)))</f>
        <v>156.00000000000003</v>
      </c>
      <c r="CU74" s="17">
        <f>CT74*VLOOKUP('Données projet'!$B$13,Paramètres!$A$1:$I$89,3,0)*VLOOKUP('Données projet'!$B$13,Paramètres!$A$1:$I$89,5,0)</f>
        <v>150.88320000000002</v>
      </c>
      <c r="CV74" s="13">
        <f t="shared" si="95"/>
        <v>38.779227360583199</v>
      </c>
      <c r="CW74" s="20">
        <f t="shared" si="67"/>
        <v>330.32872765301573</v>
      </c>
      <c r="CX74" s="59">
        <f t="shared" si="68"/>
        <v>623.66206098634905</v>
      </c>
      <c r="CY74" s="59">
        <f ca="1">AVERAGE(OFFSET($CX$3,0,0,'Données projet'!$E$13+1,1))-AVERAGE(OFFSET($H$3,0,0,'Données projet'!$E$13+1,1))</f>
        <v>422.80313962874982</v>
      </c>
      <c r="CZ74" s="59">
        <f t="shared" si="96"/>
        <v>91.455608678290844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9.5893655330190306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9.5893655330190306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</v>
      </c>
      <c r="DO74" s="12">
        <f>IF('Données projet'!$A$166&gt;35,DO73+DN74-DW73,IF(A74&lt;'Données projet'!$A$166,$DL$205^A74,IF(A74='Données projet'!$A$166,'Données projet'!$B$166,DO73+DN74-DW73)))</f>
        <v>156.00000000000003</v>
      </c>
      <c r="DP74" s="17">
        <f>DO74*VLOOKUP('Données projet'!$B$14,Paramètres!$A$1:$I$89,3,0)*VLOOKUP('Données projet'!$B$14,Paramètres!$A$1:$I$89,5,0)</f>
        <v>121.68000000000002</v>
      </c>
      <c r="DQ74" s="13">
        <f t="shared" si="97"/>
        <v>32.066514091456284</v>
      </c>
      <c r="DR74" s="20">
        <f t="shared" si="70"/>
        <v>267.77517870928637</v>
      </c>
      <c r="DS74" s="59">
        <f t="shared" si="71"/>
        <v>561.10851204261962</v>
      </c>
      <c r="DT74" s="59">
        <f ca="1">AVERAGE(OFFSET($DS$3,0,0,'Données projet'!$E$14+1,1))-AVERAGE(OFFSET($H$3,0,0,'Données projet'!$E$14+1,1))</f>
        <v>349.02319955271696</v>
      </c>
      <c r="DU74" s="59">
        <f t="shared" si="98"/>
        <v>81.121961804737509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7.7333593008218013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7.7333593008218013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1.7053025658242404E-13</v>
      </c>
      <c r="EK74" s="17">
        <f>EJ74*VLOOKUP('Données projet'!$B$15,Paramètres!$A$1:$I$89,3,0)*VLOOKUP('Données projet'!$B$15,Paramètres!$A$1:$I$89,5,0)</f>
        <v>1.250327841262333E-13</v>
      </c>
      <c r="EL74" s="13">
        <f t="shared" si="99"/>
        <v>1.8301318724634299E-12</v>
      </c>
      <c r="EM74" s="20">
        <f t="shared" si="73"/>
        <v>3.405245110226996E-12</v>
      </c>
      <c r="EN74" s="59">
        <f t="shared" si="74"/>
        <v>293.33333333333672</v>
      </c>
      <c r="EO74" s="59">
        <f ca="1">AVERAGE(OFFSET($EN$3,0,0,'Données projet'!$E$15+1,1))-AVERAGE(OFFSET($H$3,0,0,'Données projet'!$E$15+1,1))</f>
        <v>197.34725966440715</v>
      </c>
      <c r="EP74" s="59">
        <f t="shared" si="100"/>
        <v>240.16326570529532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40.785812272998953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40.785812272998953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7.75</v>
      </c>
      <c r="N75" s="13">
        <f>IF('Données projet'!$A$36&gt;35,N74+M75-V74,IF(A75&lt;'Données projet'!$A$36,$K$205^A75,IF(A75='Données projet'!$A$36,'Données projet'!$B$36,N74+M75-V74)))</f>
        <v>216.25</v>
      </c>
      <c r="O75" s="13">
        <f>N75*VLOOKUP('Données projet'!$B$9,Paramètres!$A$1:$I$89,3,0)*VLOOKUP('Données projet'!$B$9,Paramètres!$A$1:$I$89,5,0)</f>
        <v>195.66300000000001</v>
      </c>
      <c r="P75" s="13">
        <f t="shared" si="87"/>
        <v>48.789813644905614</v>
      </c>
      <c r="Q75" s="20">
        <f t="shared" si="54"/>
        <v>425.75531709821058</v>
      </c>
      <c r="R75" s="59">
        <f t="shared" si="55"/>
        <v>719.0886504315439</v>
      </c>
      <c r="S75" s="59">
        <f ca="1">AVERAGE(OFFSET($R$3,0,0,'Données projet'!$E$9+1,1))-AVERAGE(OFFSET($H$3,0,0,'Données projet'!$E$9+1,1))</f>
        <v>503.03615331676451</v>
      </c>
      <c r="T75" s="59">
        <f t="shared" si="88"/>
        <v>228.10723445837942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23.579544584873435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23.579544584873435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7.75</v>
      </c>
      <c r="AI75" s="13">
        <f>IF('Données projet'!$A$62&gt;35,AI74+AH75-AQ74,IF(A75&lt;'Données projet'!$A$62,$AF$205^A75,IF(A75='Données projet'!$A$62,'Données projet'!$B$62,AI74+AH75-AQ74)))</f>
        <v>216.25</v>
      </c>
      <c r="AJ75" s="13">
        <f>AI75*VLOOKUP('Données projet'!$B$10,Paramètres!$A$1:$I$89,3,0)*VLOOKUP('Données projet'!$B$10,Paramètres!$A$1:$I$89,5,0)</f>
        <v>219.2775</v>
      </c>
      <c r="AK75" s="13">
        <f t="shared" si="89"/>
        <v>53.957823864452138</v>
      </c>
      <c r="AL75" s="20">
        <f t="shared" si="58"/>
        <v>475.8848557305875</v>
      </c>
      <c r="AM75" s="59">
        <f t="shared" si="59"/>
        <v>769.21818906392082</v>
      </c>
      <c r="AN75" s="59">
        <f ca="1">AVERAGE(OFFSET($AM$3,0,0,'Données projet'!$E$10+1,1))-AVERAGE(OFFSET($H$3,0,0,'Données projet'!$E$10+1,1))</f>
        <v>558.37211180917416</v>
      </c>
      <c r="AO75" s="59">
        <f t="shared" si="90"/>
        <v>250.60365718208192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26.425351689944367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26.425351689944367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162.00000000000003</v>
      </c>
      <c r="BE75" s="13">
        <f>BD75*VLOOKUP('Données projet'!$B$11,Paramètres!$A$1:$I$89,3,0)*VLOOKUP('Données projet'!$B$11,Paramètres!$A$1:$I$89,5,0)</f>
        <v>174.37680000000003</v>
      </c>
      <c r="BF75" s="13">
        <f t="shared" si="91"/>
        <v>44.06882624410639</v>
      </c>
      <c r="BG75" s="20">
        <f t="shared" si="61"/>
        <v>380.45946570848531</v>
      </c>
      <c r="BH75" s="59">
        <f t="shared" si="62"/>
        <v>673.79279904181863</v>
      </c>
      <c r="BI75" s="59">
        <f ca="1">AVERAGE(OFFSET($BH$3,0,0,'Données projet'!$E$11+1,1))-AVERAGE(OFFSET($H$3,0,0,'Données projet'!$E$11+1,1))</f>
        <v>465.70042953569703</v>
      </c>
      <c r="BJ75" s="59">
        <f t="shared" si="92"/>
        <v>97.459164776269915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10.462763721706224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10.462763721706224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162.00000000000003</v>
      </c>
      <c r="BZ75" s="13">
        <f>BY75*VLOOKUP('Données projet'!$B$12,Paramètres!$A$1:$I$89,3,0)*VLOOKUP('Données projet'!$B$12,Paramètres!$A$1:$I$89,5,0)</f>
        <v>108.66960000000002</v>
      </c>
      <c r="CA75" s="13">
        <f t="shared" si="93"/>
        <v>29.017310316271104</v>
      </c>
      <c r="CB75" s="20">
        <f t="shared" si="64"/>
        <v>239.8047021341722</v>
      </c>
      <c r="CC75" s="59">
        <f t="shared" si="65"/>
        <v>533.13803546750546</v>
      </c>
      <c r="CD75" s="59">
        <f ca="1">AVERAGE(OFFSET($CC$3,0,0,'Données projet'!$E$12+1,1))-AVERAGE(OFFSET($H$3,0,0,'Données projet'!$E$12+1,1))</f>
        <v>305.81696680347807</v>
      </c>
      <c r="CE75" s="59">
        <f t="shared" si="94"/>
        <v>75.064936438329426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8.0366156123250718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8.0366156123250718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</v>
      </c>
      <c r="CT75" s="12">
        <f>IF('Données projet'!$A$140&gt;35,CT74+CS75-DB74,IF(A75&lt;'Données projet'!$A$140,$CQ$205^A75,IF(A75='Données projet'!$A$140,'Données projet'!$B$140,CT74+CS75-DB74)))</f>
        <v>162.00000000000003</v>
      </c>
      <c r="CU75" s="17">
        <f>CT75*VLOOKUP('Données projet'!$B$13,Paramètres!$A$1:$I$89,3,0)*VLOOKUP('Données projet'!$B$13,Paramètres!$A$1:$I$89,5,0)</f>
        <v>156.68640000000002</v>
      </c>
      <c r="CV75" s="13">
        <f t="shared" si="95"/>
        <v>40.094215809840712</v>
      </c>
      <c r="CW75" s="20">
        <f t="shared" si="67"/>
        <v>342.7262392021392</v>
      </c>
      <c r="CX75" s="59">
        <f t="shared" si="68"/>
        <v>636.05957253547251</v>
      </c>
      <c r="CY75" s="59">
        <f ca="1">AVERAGE(OFFSET($CX$3,0,0,'Données projet'!$E$13+1,1))-AVERAGE(OFFSET($H$3,0,0,'Données projet'!$E$13+1,1))</f>
        <v>422.80313962874982</v>
      </c>
      <c r="CZ75" s="59">
        <f t="shared" si="96"/>
        <v>91.455608678290844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9.4013239238519688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9.4013239238519688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</v>
      </c>
      <c r="DO75" s="12">
        <f>IF('Données projet'!$A$166&gt;35,DO74+DN75-DW74,IF(A75&lt;'Données projet'!$A$166,$DL$205^A75,IF(A75='Données projet'!$A$166,'Données projet'!$B$166,DO74+DN75-DW74)))</f>
        <v>162.00000000000003</v>
      </c>
      <c r="DP75" s="17">
        <f>DO75*VLOOKUP('Données projet'!$B$14,Paramètres!$A$1:$I$89,3,0)*VLOOKUP('Données projet'!$B$14,Paramètres!$A$1:$I$89,5,0)</f>
        <v>126.36000000000003</v>
      </c>
      <c r="DQ75" s="13">
        <f t="shared" si="97"/>
        <v>33.153877056327453</v>
      </c>
      <c r="DR75" s="20">
        <f t="shared" si="70"/>
        <v>277.82000253977031</v>
      </c>
      <c r="DS75" s="59">
        <f t="shared" si="71"/>
        <v>571.15333587310363</v>
      </c>
      <c r="DT75" s="59">
        <f ca="1">AVERAGE(OFFSET($DS$3,0,0,'Données projet'!$E$14+1,1))-AVERAGE(OFFSET($H$3,0,0,'Données projet'!$E$14+1,1))</f>
        <v>349.02319955271696</v>
      </c>
      <c r="DU75" s="59">
        <f t="shared" si="98"/>
        <v>81.121961804737509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7.5817128418161062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7.5817128418161062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1.7053025658242404E-13</v>
      </c>
      <c r="EK75" s="17">
        <f>EJ75*VLOOKUP('Données projet'!$B$15,Paramètres!$A$1:$I$89,3,0)*VLOOKUP('Données projet'!$B$15,Paramètres!$A$1:$I$89,5,0)</f>
        <v>1.250327841262333E-13</v>
      </c>
      <c r="EL75" s="13">
        <f t="shared" si="99"/>
        <v>1.8301318724634299E-12</v>
      </c>
      <c r="EM75" s="20">
        <f t="shared" si="73"/>
        <v>3.405245110226996E-12</v>
      </c>
      <c r="EN75" s="59">
        <f t="shared" si="74"/>
        <v>293.33333333333672</v>
      </c>
      <c r="EO75" s="59">
        <f ca="1">AVERAGE(OFFSET($EN$3,0,0,'Données projet'!$E$15+1,1))-AVERAGE(OFFSET($H$3,0,0,'Données projet'!$E$15+1,1))</f>
        <v>197.34725966440715</v>
      </c>
      <c r="EP75" s="59">
        <f t="shared" si="100"/>
        <v>240.16326570529532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39.98602737121454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39.98602737121454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7.75</v>
      </c>
      <c r="N76" s="13">
        <f>IF('Données projet'!$A$36&gt;35,N75+M76-V75,IF(A76&lt;'Données projet'!$A$36,$K$205^A76,IF(A76='Données projet'!$A$36,'Données projet'!$B$36,N75+M76-V75)))</f>
        <v>224</v>
      </c>
      <c r="O76" s="13">
        <f>N76*VLOOKUP('Données projet'!$B$9,Paramètres!$A$1:$I$89,3,0)*VLOOKUP('Données projet'!$B$9,Paramètres!$A$1:$I$89,5,0)</f>
        <v>202.67519999999999</v>
      </c>
      <c r="P76" s="13">
        <f t="shared" si="87"/>
        <v>50.33164028531364</v>
      </c>
      <c r="Q76" s="20">
        <f t="shared" si="54"/>
        <v>440.65358016358783</v>
      </c>
      <c r="R76" s="59">
        <f t="shared" si="55"/>
        <v>733.98691349692115</v>
      </c>
      <c r="S76" s="59">
        <f ca="1">AVERAGE(OFFSET($R$3,0,0,'Données projet'!$E$9+1,1))-AVERAGE(OFFSET($H$3,0,0,'Données projet'!$E$9+1,1))</f>
        <v>503.03615331676451</v>
      </c>
      <c r="T76" s="59">
        <f t="shared" si="88"/>
        <v>228.10723445837942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23.117164097666148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23.117164097666148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7.75</v>
      </c>
      <c r="AI76" s="13">
        <f>IF('Données projet'!$A$62&gt;35,AI75+AH76-AQ75,IF(A76&lt;'Données projet'!$A$62,$AF$205^A76,IF(A76='Données projet'!$A$62,'Données projet'!$B$62,AI75+AH76-AQ75)))</f>
        <v>224</v>
      </c>
      <c r="AJ76" s="13">
        <f>AI76*VLOOKUP('Données projet'!$B$10,Paramètres!$A$1:$I$89,3,0)*VLOOKUP('Données projet'!$B$10,Paramètres!$A$1:$I$89,5,0)</f>
        <v>227.136</v>
      </c>
      <c r="AK76" s="13">
        <f t="shared" si="89"/>
        <v>55.662966886685133</v>
      </c>
      <c r="AL76" s="20">
        <f t="shared" si="58"/>
        <v>492.54153399430999</v>
      </c>
      <c r="AM76" s="59">
        <f t="shared" si="59"/>
        <v>785.8748673276433</v>
      </c>
      <c r="AN76" s="59">
        <f ca="1">AVERAGE(OFFSET($AM$3,0,0,'Données projet'!$E$10+1,1))-AVERAGE(OFFSET($H$3,0,0,'Données projet'!$E$10+1,1))</f>
        <v>558.37211180917416</v>
      </c>
      <c r="AO76" s="59">
        <f t="shared" si="90"/>
        <v>250.60365718208192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25.90716666117758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25.90716666117758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168.00000000000003</v>
      </c>
      <c r="BE76" s="13">
        <f>BD76*VLOOKUP('Données projet'!$B$11,Paramètres!$A$1:$I$89,3,0)*VLOOKUP('Données projet'!$B$11,Paramètres!$A$1:$I$89,5,0)</f>
        <v>180.83520000000004</v>
      </c>
      <c r="BF76" s="13">
        <f t="shared" si="91"/>
        <v>45.507952685945142</v>
      </c>
      <c r="BG76" s="20">
        <f t="shared" si="61"/>
        <v>394.21432426135453</v>
      </c>
      <c r="BH76" s="59">
        <f t="shared" si="62"/>
        <v>687.54765759468785</v>
      </c>
      <c r="BI76" s="59">
        <f ca="1">AVERAGE(OFFSET($BH$3,0,0,'Données projet'!$E$11+1,1))-AVERAGE(OFFSET($H$3,0,0,'Données projet'!$E$11+1,1))</f>
        <v>465.70042953569703</v>
      </c>
      <c r="BJ76" s="59">
        <f t="shared" si="92"/>
        <v>97.459164776269915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10.257595306779299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10.257595306779299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168.00000000000003</v>
      </c>
      <c r="BZ76" s="13">
        <f>BY76*VLOOKUP('Données projet'!$B$12,Paramètres!$A$1:$I$89,3,0)*VLOOKUP('Données projet'!$B$12,Paramètres!$A$1:$I$89,5,0)</f>
        <v>112.69440000000002</v>
      </c>
      <c r="CA76" s="13">
        <f t="shared" si="93"/>
        <v>29.964909381330632</v>
      </c>
      <c r="CB76" s="20">
        <f t="shared" si="64"/>
        <v>248.46496383915087</v>
      </c>
      <c r="CC76" s="59">
        <f t="shared" si="65"/>
        <v>541.79829717248413</v>
      </c>
      <c r="CD76" s="59">
        <f ca="1">AVERAGE(OFFSET($CC$3,0,0,'Données projet'!$E$12+1,1))-AVERAGE(OFFSET($H$3,0,0,'Données projet'!$E$12+1,1))</f>
        <v>305.81696680347807</v>
      </c>
      <c r="CE76" s="59">
        <f t="shared" si="94"/>
        <v>75.064936438329426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7.8790224820188834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7.8790224820188834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</v>
      </c>
      <c r="CT76" s="12">
        <f>IF('Données projet'!$A$140&gt;35,CT75+CS76-DB75,IF(A76&lt;'Données projet'!$A$140,$CQ$205^A76,IF(A76='Données projet'!$A$140,'Données projet'!$B$140,CT75+CS76-DB75)))</f>
        <v>168.00000000000003</v>
      </c>
      <c r="CU76" s="17">
        <f>CT76*VLOOKUP('Données projet'!$B$13,Paramètres!$A$1:$I$89,3,0)*VLOOKUP('Données projet'!$B$13,Paramètres!$A$1:$I$89,5,0)</f>
        <v>162.48960000000002</v>
      </c>
      <c r="CV76" s="13">
        <f t="shared" si="95"/>
        <v>41.403546033820696</v>
      </c>
      <c r="CW76" s="20">
        <f t="shared" si="67"/>
        <v>355.11389600890442</v>
      </c>
      <c r="CX76" s="59">
        <f t="shared" si="68"/>
        <v>648.44722934223773</v>
      </c>
      <c r="CY76" s="59">
        <f ca="1">AVERAGE(OFFSET($CX$3,0,0,'Données projet'!$E$13+1,1))-AVERAGE(OFFSET($H$3,0,0,'Données projet'!$E$13+1,1))</f>
        <v>422.80313962874982</v>
      </c>
      <c r="CZ76" s="59">
        <f t="shared" si="96"/>
        <v>91.455608678290844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9.2169696959466165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9.2169696959466165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</v>
      </c>
      <c r="DO76" s="12">
        <f>IF('Données projet'!$A$166&gt;35,DO75+DN76-DW75,IF(A76&lt;'Données projet'!$A$166,$DL$205^A76,IF(A76='Données projet'!$A$166,'Données projet'!$B$166,DO75+DN76-DW75)))</f>
        <v>168.00000000000003</v>
      </c>
      <c r="DP76" s="17">
        <f>DO76*VLOOKUP('Données projet'!$B$14,Paramètres!$A$1:$I$89,3,0)*VLOOKUP('Données projet'!$B$14,Paramètres!$A$1:$I$89,5,0)</f>
        <v>131.04000000000002</v>
      </c>
      <c r="DQ76" s="13">
        <f t="shared" si="97"/>
        <v>34.236561238949918</v>
      </c>
      <c r="DR76" s="20">
        <f t="shared" si="70"/>
        <v>287.85667749117118</v>
      </c>
      <c r="DS76" s="59">
        <f t="shared" si="71"/>
        <v>581.1900108245045</v>
      </c>
      <c r="DT76" s="59">
        <f ca="1">AVERAGE(OFFSET($DS$3,0,0,'Données projet'!$E$14+1,1))-AVERAGE(OFFSET($H$3,0,0,'Données projet'!$E$14+1,1))</f>
        <v>349.02319955271696</v>
      </c>
      <c r="DU76" s="59">
        <f t="shared" si="98"/>
        <v>81.121961804737509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7.4330400773763055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7.4330400773763055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1.7053025658242404E-13</v>
      </c>
      <c r="EK76" s="17">
        <f>EJ76*VLOOKUP('Données projet'!$B$15,Paramètres!$A$1:$I$89,3,0)*VLOOKUP('Données projet'!$B$15,Paramètres!$A$1:$I$89,5,0)</f>
        <v>1.250327841262333E-13</v>
      </c>
      <c r="EL76" s="13">
        <f t="shared" si="99"/>
        <v>1.8301318724634299E-12</v>
      </c>
      <c r="EM76" s="20">
        <f t="shared" si="73"/>
        <v>3.405245110226996E-12</v>
      </c>
      <c r="EN76" s="59">
        <f t="shared" si="74"/>
        <v>293.33333333333672</v>
      </c>
      <c r="EO76" s="59">
        <f ca="1">AVERAGE(OFFSET($EN$3,0,0,'Données projet'!$E$15+1,1))-AVERAGE(OFFSET($H$3,0,0,'Données projet'!$E$15+1,1))</f>
        <v>197.34725966440715</v>
      </c>
      <c r="EP76" s="59">
        <f t="shared" si="100"/>
        <v>240.16326570529532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39.201925763533502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39.201925763533502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7.75</v>
      </c>
      <c r="N77" s="13">
        <f>IF('Données projet'!$A$36&gt;35,N76+M77-V76,IF(A77&lt;'Données projet'!$A$36,$K$205^A77,IF(A77='Données projet'!$A$36,'Données projet'!$B$36,N76+M77-V76)))</f>
        <v>231.75</v>
      </c>
      <c r="O77" s="13">
        <f>N77*VLOOKUP('Données projet'!$B$9,Paramètres!$A$1:$I$89,3,0)*VLOOKUP('Données projet'!$B$9,Paramètres!$A$1:$I$89,5,0)</f>
        <v>209.6874</v>
      </c>
      <c r="P77" s="13">
        <f t="shared" si="87"/>
        <v>51.867268812007943</v>
      </c>
      <c r="Q77" s="20">
        <f t="shared" si="54"/>
        <v>455.54104818091383</v>
      </c>
      <c r="R77" s="59">
        <f t="shared" si="55"/>
        <v>748.87438151424715</v>
      </c>
      <c r="S77" s="59">
        <f ca="1">AVERAGE(OFFSET($R$3,0,0,'Données projet'!$E$9+1,1))-AVERAGE(OFFSET($H$3,0,0,'Données projet'!$E$9+1,1))</f>
        <v>503.03615331676451</v>
      </c>
      <c r="T77" s="59">
        <f t="shared" si="88"/>
        <v>228.10723445837942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22.663850609788746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22.663850609788746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7.75</v>
      </c>
      <c r="AI77" s="13">
        <f>IF('Données projet'!$A$62&gt;35,AI76+AH77-AQ76,IF(A77&lt;'Données projet'!$A$62,$AF$205^A77,IF(A77='Données projet'!$A$62,'Données projet'!$B$62,AI76+AH77-AQ76)))</f>
        <v>231.75</v>
      </c>
      <c r="AJ77" s="13">
        <f>AI77*VLOOKUP('Données projet'!$B$10,Paramètres!$A$1:$I$89,3,0)*VLOOKUP('Données projet'!$B$10,Paramètres!$A$1:$I$89,5,0)</f>
        <v>234.99450000000004</v>
      </c>
      <c r="AK77" s="13">
        <f t="shared" si="89"/>
        <v>57.361255266461534</v>
      </c>
      <c r="AL77" s="20">
        <f t="shared" si="58"/>
        <v>509.18627375575397</v>
      </c>
      <c r="AM77" s="59">
        <f t="shared" si="59"/>
        <v>802.51960708908723</v>
      </c>
      <c r="AN77" s="59">
        <f ca="1">AVERAGE(OFFSET($AM$3,0,0,'Données projet'!$E$10+1,1))-AVERAGE(OFFSET($H$3,0,0,'Données projet'!$E$10+1,1))</f>
        <v>558.37211180917416</v>
      </c>
      <c r="AO77" s="59">
        <f t="shared" si="90"/>
        <v>250.60365718208192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25.39914292476325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25.39914292476325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174.00000000000003</v>
      </c>
      <c r="BE77" s="13">
        <f>BD77*VLOOKUP('Données projet'!$B$11,Paramètres!$A$1:$I$89,3,0)*VLOOKUP('Données projet'!$B$11,Paramètres!$A$1:$I$89,5,0)</f>
        <v>187.29360000000003</v>
      </c>
      <c r="BF77" s="13">
        <f t="shared" si="91"/>
        <v>46.941107550760456</v>
      </c>
      <c r="BG77" s="20">
        <f t="shared" si="61"/>
        <v>407.9587823175745</v>
      </c>
      <c r="BH77" s="59">
        <f t="shared" si="62"/>
        <v>701.29211565090782</v>
      </c>
      <c r="BI77" s="59">
        <f ca="1">AVERAGE(OFFSET($BH$3,0,0,'Données projet'!$E$11+1,1))-AVERAGE(OFFSET($H$3,0,0,'Données projet'!$E$11+1,1))</f>
        <v>465.70042953569703</v>
      </c>
      <c r="BJ77" s="59">
        <f t="shared" si="92"/>
        <v>97.459164776269915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10.056450119328714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10.056450119328714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174.00000000000003</v>
      </c>
      <c r="BZ77" s="13">
        <f>BY77*VLOOKUP('Données projet'!$B$12,Paramètres!$A$1:$I$89,3,0)*VLOOKUP('Données projet'!$B$12,Paramètres!$A$1:$I$89,5,0)</f>
        <v>116.71920000000001</v>
      </c>
      <c r="CA77" s="13">
        <f t="shared" si="93"/>
        <v>30.908576435525916</v>
      </c>
      <c r="CB77" s="20">
        <f t="shared" si="64"/>
        <v>257.11837729187431</v>
      </c>
      <c r="CC77" s="59">
        <f t="shared" si="65"/>
        <v>550.45171062520762</v>
      </c>
      <c r="CD77" s="59">
        <f ca="1">AVERAGE(OFFSET($CC$3,0,0,'Données projet'!$E$12+1,1))-AVERAGE(OFFSET($H$3,0,0,'Données projet'!$E$12+1,1))</f>
        <v>305.81696680347807</v>
      </c>
      <c r="CE77" s="59">
        <f t="shared" si="94"/>
        <v>75.064936438329426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7.7245196568756809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7.7245196568756809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</v>
      </c>
      <c r="CT77" s="12">
        <f>IF('Données projet'!$A$140&gt;35,CT76+CS77-DB76,IF(A77&lt;'Données projet'!$A$140,$CQ$205^A77,IF(A77='Données projet'!$A$140,'Données projet'!$B$140,CT76+CS77-DB76)))</f>
        <v>174.00000000000003</v>
      </c>
      <c r="CU77" s="17">
        <f>CT77*VLOOKUP('Données projet'!$B$13,Paramètres!$A$1:$I$89,3,0)*VLOOKUP('Données projet'!$B$13,Paramètres!$A$1:$I$89,5,0)</f>
        <v>168.29280000000006</v>
      </c>
      <c r="CV77" s="13">
        <f t="shared" si="95"/>
        <v>42.707443263135104</v>
      </c>
      <c r="CW77" s="20">
        <f t="shared" si="67"/>
        <v>367.49209034996039</v>
      </c>
      <c r="CX77" s="59">
        <f t="shared" si="68"/>
        <v>660.82542368329371</v>
      </c>
      <c r="CY77" s="59">
        <f ca="1">AVERAGE(OFFSET($CX$3,0,0,'Données projet'!$E$13+1,1))-AVERAGE(OFFSET($H$3,0,0,'Données projet'!$E$13+1,1))</f>
        <v>422.80313962874982</v>
      </c>
      <c r="CZ77" s="59">
        <f t="shared" si="96"/>
        <v>91.455608678290844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9.0362305420055122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9.0362305420055122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</v>
      </c>
      <c r="DO77" s="12">
        <f>IF('Données projet'!$A$166&gt;35,DO76+DN77-DW76,IF(A77&lt;'Données projet'!$A$166,$DL$205^A77,IF(A77='Données projet'!$A$166,'Données projet'!$B$166,DO76+DN77-DW76)))</f>
        <v>174.00000000000003</v>
      </c>
      <c r="DP77" s="17">
        <f>DO77*VLOOKUP('Données projet'!$B$14,Paramètres!$A$1:$I$89,3,0)*VLOOKUP('Données projet'!$B$14,Paramètres!$A$1:$I$89,5,0)</f>
        <v>135.72000000000003</v>
      </c>
      <c r="DQ77" s="13">
        <f t="shared" si="97"/>
        <v>35.314752882348166</v>
      </c>
      <c r="DR77" s="20">
        <f t="shared" si="70"/>
        <v>297.88552793675643</v>
      </c>
      <c r="DS77" s="59">
        <f t="shared" si="71"/>
        <v>591.21886127008975</v>
      </c>
      <c r="DT77" s="59">
        <f ca="1">AVERAGE(OFFSET($DS$3,0,0,'Données projet'!$E$14+1,1))-AVERAGE(OFFSET($H$3,0,0,'Données projet'!$E$14+1,1))</f>
        <v>349.02319955271696</v>
      </c>
      <c r="DU77" s="59">
        <f t="shared" si="98"/>
        <v>81.121961804737509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7.2872826951657368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7.2872826951657368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1.7053025658242404E-13</v>
      </c>
      <c r="EK77" s="17">
        <f>EJ77*VLOOKUP('Données projet'!$B$15,Paramètres!$A$1:$I$89,3,0)*VLOOKUP('Données projet'!$B$15,Paramètres!$A$1:$I$89,5,0)</f>
        <v>1.250327841262333E-13</v>
      </c>
      <c r="EL77" s="13">
        <f t="shared" si="99"/>
        <v>1.8301318724634299E-12</v>
      </c>
      <c r="EM77" s="20">
        <f t="shared" si="73"/>
        <v>3.405245110226996E-12</v>
      </c>
      <c r="EN77" s="59">
        <f t="shared" si="74"/>
        <v>293.33333333333672</v>
      </c>
      <c r="EO77" s="59">
        <f ca="1">AVERAGE(OFFSET($EN$3,0,0,'Données projet'!$E$15+1,1))-AVERAGE(OFFSET($H$3,0,0,'Données projet'!$E$15+1,1))</f>
        <v>197.34725966440715</v>
      </c>
      <c r="EP77" s="59">
        <f t="shared" si="100"/>
        <v>240.16326570529532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38.43319991012433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38.43319991012433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7.75</v>
      </c>
      <c r="N78" s="13">
        <f>IF('Données projet'!$A$36&gt;35,N77+M78-V77,IF(A78&lt;'Données projet'!$A$36,$K$205^A78,IF(A78='Données projet'!$A$36,'Données projet'!$B$36,N77+M78-V77)))</f>
        <v>239.5</v>
      </c>
      <c r="O78" s="13">
        <f>N78*VLOOKUP('Données projet'!$B$9,Paramètres!$A$1:$I$89,3,0)*VLOOKUP('Données projet'!$B$9,Paramètres!$A$1:$I$89,5,0)</f>
        <v>216.6996</v>
      </c>
      <c r="P78" s="13">
        <f t="shared" si="87"/>
        <v>53.396930261595514</v>
      </c>
      <c r="Q78" s="20">
        <f t="shared" si="54"/>
        <v>470.41812353894551</v>
      </c>
      <c r="R78" s="59">
        <f t="shared" si="55"/>
        <v>763.75145687227882</v>
      </c>
      <c r="S78" s="59">
        <f ca="1">AVERAGE(OFFSET($R$3,0,0,'Données projet'!$E$9+1,1))-AVERAGE(OFFSET($H$3,0,0,'Données projet'!$E$9+1,1))</f>
        <v>503.03615331676451</v>
      </c>
      <c r="T78" s="59">
        <f t="shared" si="88"/>
        <v>228.10723445837942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22.219426322914696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22.219426322914696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7.75</v>
      </c>
      <c r="AI78" s="13">
        <f>IF('Données projet'!$A$62&gt;35,AI77+AH78-AQ77,IF(A78&lt;'Données projet'!$A$62,$AF$205^A78,IF(A78='Données projet'!$A$62,'Données projet'!$B$62,AI77+AH78-AQ77)))</f>
        <v>239.5</v>
      </c>
      <c r="AJ78" s="13">
        <f>AI78*VLOOKUP('Données projet'!$B$10,Paramètres!$A$1:$I$89,3,0)*VLOOKUP('Données projet'!$B$10,Paramètres!$A$1:$I$89,5,0)</f>
        <v>242.85300000000004</v>
      </c>
      <c r="AK78" s="13">
        <f t="shared" si="89"/>
        <v>59.052944512700471</v>
      </c>
      <c r="AL78" s="20">
        <f t="shared" si="58"/>
        <v>525.81952002628668</v>
      </c>
      <c r="AM78" s="59">
        <f t="shared" si="59"/>
        <v>819.15285335961994</v>
      </c>
      <c r="AN78" s="59">
        <f ca="1">AVERAGE(OFFSET($AM$3,0,0,'Données projet'!$E$10+1,1))-AVERAGE(OFFSET($H$3,0,0,'Données projet'!$E$10+1,1))</f>
        <v>558.37211180917416</v>
      </c>
      <c r="AO78" s="59">
        <f t="shared" si="90"/>
        <v>250.60365718208192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24.901081223956123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24.901081223956123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180.00000000000003</v>
      </c>
      <c r="BE78" s="13">
        <f>BD78*VLOOKUP('Données projet'!$B$11,Paramètres!$A$1:$I$89,3,0)*VLOOKUP('Données projet'!$B$11,Paramètres!$A$1:$I$89,5,0)</f>
        <v>193.75200000000004</v>
      </c>
      <c r="BF78" s="13">
        <f t="shared" si="91"/>
        <v>48.368520355376113</v>
      </c>
      <c r="BG78" s="20">
        <f t="shared" si="61"/>
        <v>421.69323961894679</v>
      </c>
      <c r="BH78" s="59">
        <f t="shared" si="62"/>
        <v>715.02657295228005</v>
      </c>
      <c r="BI78" s="59">
        <f ca="1">AVERAGE(OFFSET($BH$3,0,0,'Données projet'!$E$11+1,1))-AVERAGE(OFFSET($H$3,0,0,'Données projet'!$E$11+1,1))</f>
        <v>465.70042953569703</v>
      </c>
      <c r="BJ78" s="59">
        <f t="shared" si="92"/>
        <v>97.459164776269915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9.859249266317585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9.859249266317585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180.00000000000003</v>
      </c>
      <c r="BZ78" s="13">
        <f>BY78*VLOOKUP('Données projet'!$B$12,Paramètres!$A$1:$I$89,3,0)*VLOOKUP('Données projet'!$B$12,Paramètres!$A$1:$I$89,5,0)</f>
        <v>120.74400000000001</v>
      </c>
      <c r="CA78" s="13">
        <f t="shared" si="93"/>
        <v>31.848462605207835</v>
      </c>
      <c r="CB78" s="20">
        <f t="shared" si="64"/>
        <v>265.76520570407035</v>
      </c>
      <c r="CC78" s="59">
        <f t="shared" si="65"/>
        <v>559.09853903740373</v>
      </c>
      <c r="CD78" s="59">
        <f ca="1">AVERAGE(OFFSET($CC$3,0,0,'Données projet'!$E$12+1,1))-AVERAGE(OFFSET($H$3,0,0,'Données projet'!$E$12+1,1))</f>
        <v>305.81696680347807</v>
      </c>
      <c r="CE78" s="59">
        <f t="shared" si="94"/>
        <v>75.064936438329426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7.5730465378961185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7.5730465378961185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</v>
      </c>
      <c r="CT78" s="12">
        <f>IF('Données projet'!$A$140&gt;35,CT77+CS78-DB77,IF(A78&lt;'Données projet'!$A$140,$CQ$205^A78,IF(A78='Données projet'!$A$140,'Données projet'!$B$140,CT77+CS78-DB77)))</f>
        <v>180.00000000000003</v>
      </c>
      <c r="CU78" s="17">
        <f>CT78*VLOOKUP('Données projet'!$B$13,Paramètres!$A$1:$I$89,3,0)*VLOOKUP('Données projet'!$B$13,Paramètres!$A$1:$I$89,5,0)</f>
        <v>174.09600000000003</v>
      </c>
      <c r="CV78" s="13">
        <f t="shared" si="95"/>
        <v>44.00611631426144</v>
      </c>
      <c r="CW78" s="20">
        <f t="shared" si="67"/>
        <v>379.86118591400538</v>
      </c>
      <c r="CX78" s="59">
        <f t="shared" si="68"/>
        <v>673.19451924733869</v>
      </c>
      <c r="CY78" s="59">
        <f ca="1">AVERAGE(OFFSET($CX$3,0,0,'Données projet'!$E$13+1,1))-AVERAGE(OFFSET($H$3,0,0,'Données projet'!$E$13+1,1))</f>
        <v>422.80313962874982</v>
      </c>
      <c r="CZ78" s="59">
        <f t="shared" si="96"/>
        <v>91.455608678290844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8.8590355726331946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8.8590355726331946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</v>
      </c>
      <c r="DO78" s="12">
        <f>IF('Données projet'!$A$166&gt;35,DO77+DN78-DW77,IF(A78&lt;'Données projet'!$A$166,$DL$205^A78,IF(A78='Données projet'!$A$166,'Données projet'!$B$166,DO77+DN78-DW77)))</f>
        <v>180.00000000000003</v>
      </c>
      <c r="DP78" s="17">
        <f>DO78*VLOOKUP('Données projet'!$B$14,Paramètres!$A$1:$I$89,3,0)*VLOOKUP('Données projet'!$B$14,Paramètres!$A$1:$I$89,5,0)</f>
        <v>140.40000000000003</v>
      </c>
      <c r="DQ78" s="13">
        <f t="shared" si="97"/>
        <v>36.388624656711201</v>
      </c>
      <c r="DR78" s="20">
        <f t="shared" si="70"/>
        <v>307.90685461043876</v>
      </c>
      <c r="DS78" s="59">
        <f t="shared" si="71"/>
        <v>601.24018794377207</v>
      </c>
      <c r="DT78" s="59">
        <f ca="1">AVERAGE(OFFSET($DS$3,0,0,'Données projet'!$E$14+1,1))-AVERAGE(OFFSET($H$3,0,0,'Données projet'!$E$14+1,1))</f>
        <v>349.02319955271696</v>
      </c>
      <c r="DU78" s="59">
        <f t="shared" si="98"/>
        <v>81.121961804737509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7.1443835263170925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7.1443835263170925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1.7053025658242404E-13</v>
      </c>
      <c r="EK78" s="17">
        <f>EJ78*VLOOKUP('Données projet'!$B$15,Paramètres!$A$1:$I$89,3,0)*VLOOKUP('Données projet'!$B$15,Paramètres!$A$1:$I$89,5,0)</f>
        <v>1.250327841262333E-13</v>
      </c>
      <c r="EL78" s="13">
        <f t="shared" si="99"/>
        <v>1.8301318724634299E-12</v>
      </c>
      <c r="EM78" s="20">
        <f t="shared" si="73"/>
        <v>3.405245110226996E-12</v>
      </c>
      <c r="EN78" s="59">
        <f t="shared" si="74"/>
        <v>293.33333333333672</v>
      </c>
      <c r="EO78" s="59">
        <f ca="1">AVERAGE(OFFSET($EN$3,0,0,'Données projet'!$E$15+1,1))-AVERAGE(OFFSET($H$3,0,0,'Données projet'!$E$15+1,1))</f>
        <v>197.34725966440715</v>
      </c>
      <c r="EP78" s="59">
        <f t="shared" si="100"/>
        <v>240.16326570529532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37.679548301824035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37.679548301824035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7.75</v>
      </c>
      <c r="N79" s="13">
        <f>IF('Données projet'!$A$36&gt;35,N78+M79-V78,IF(A79&lt;'Données projet'!$A$36,$K$205^A79,IF(A79='Données projet'!$A$36,'Données projet'!$B$36,N78+M79-V78)))</f>
        <v>247.25</v>
      </c>
      <c r="O79" s="13">
        <f>N79*VLOOKUP('Données projet'!$B$9,Paramètres!$A$1:$I$89,3,0)*VLOOKUP('Données projet'!$B$9,Paramètres!$A$1:$I$89,5,0)</f>
        <v>223.71180000000001</v>
      </c>
      <c r="P79" s="13">
        <f t="shared" si="87"/>
        <v>54.920839869581336</v>
      </c>
      <c r="Q79" s="20">
        <f t="shared" si="54"/>
        <v>485.28518110618751</v>
      </c>
      <c r="R79" s="59">
        <f t="shared" si="55"/>
        <v>778.61851443952082</v>
      </c>
      <c r="S79" s="59">
        <f ca="1">AVERAGE(OFFSET($R$3,0,0,'Données projet'!$E$9+1,1))-AVERAGE(OFFSET($H$3,0,0,'Données projet'!$E$9+1,1))</f>
        <v>503.03615331676451</v>
      </c>
      <c r="T79" s="59">
        <f t="shared" si="88"/>
        <v>228.10723445837942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21.783716925234195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21.783716925234195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7.75</v>
      </c>
      <c r="AI79" s="13">
        <f>IF('Données projet'!$A$62&gt;35,AI78+AH79-AQ78,IF(A79&lt;'Données projet'!$A$62,$AF$205^A79,IF(A79='Données projet'!$A$62,'Données projet'!$B$62,AI78+AH79-AQ78)))</f>
        <v>247.25</v>
      </c>
      <c r="AJ79" s="13">
        <f>AI79*VLOOKUP('Données projet'!$B$10,Paramètres!$A$1:$I$89,3,0)*VLOOKUP('Données projet'!$B$10,Paramètres!$A$1:$I$89,5,0)</f>
        <v>250.71150000000003</v>
      </c>
      <c r="AK79" s="13">
        <f t="shared" si="89"/>
        <v>60.738272659503686</v>
      </c>
      <c r="AL79" s="20">
        <f t="shared" si="58"/>
        <v>542.44168738196902</v>
      </c>
      <c r="AM79" s="59">
        <f t="shared" si="59"/>
        <v>835.77502071530239</v>
      </c>
      <c r="AN79" s="59">
        <f ca="1">AVERAGE(OFFSET($AM$3,0,0,'Données projet'!$E$10+1,1))-AVERAGE(OFFSET($H$3,0,0,'Données projet'!$E$10+1,1))</f>
        <v>558.37211180917416</v>
      </c>
      <c r="AO79" s="59">
        <f t="shared" si="90"/>
        <v>250.60365718208192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24.412786209314184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24.412786209314184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186.00000000000003</v>
      </c>
      <c r="BE79" s="13">
        <f>BD79*VLOOKUP('Données projet'!$B$11,Paramètres!$A$1:$I$89,3,0)*VLOOKUP('Données projet'!$B$11,Paramètres!$A$1:$I$89,5,0)</f>
        <v>200.21040000000002</v>
      </c>
      <c r="BF79" s="13">
        <f t="shared" si="91"/>
        <v>49.790404447235048</v>
      </c>
      <c r="BG79" s="20">
        <f t="shared" si="61"/>
        <v>435.41806774560104</v>
      </c>
      <c r="BH79" s="59">
        <f t="shared" si="62"/>
        <v>728.75140107893435</v>
      </c>
      <c r="BI79" s="59">
        <f ca="1">AVERAGE(OFFSET($BH$3,0,0,'Données projet'!$E$11+1,1))-AVERAGE(OFFSET($H$3,0,0,'Données projet'!$E$11+1,1))</f>
        <v>465.70042953569703</v>
      </c>
      <c r="BJ79" s="59">
        <f t="shared" si="92"/>
        <v>97.459164776269915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9.6659154017533613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9.6659154017533613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186.00000000000003</v>
      </c>
      <c r="BZ79" s="13">
        <f>BY79*VLOOKUP('Données projet'!$B$12,Paramètres!$A$1:$I$89,3,0)*VLOOKUP('Données projet'!$B$12,Paramètres!$A$1:$I$89,5,0)</f>
        <v>124.76880000000001</v>
      </c>
      <c r="CA79" s="13">
        <f t="shared" si="93"/>
        <v>32.784708369928126</v>
      </c>
      <c r="CB79" s="20">
        <f t="shared" si="64"/>
        <v>274.40569374429145</v>
      </c>
      <c r="CC79" s="59">
        <f t="shared" si="65"/>
        <v>567.73902707762477</v>
      </c>
      <c r="CD79" s="59">
        <f ca="1">AVERAGE(OFFSET($CC$3,0,0,'Données projet'!$E$12+1,1))-AVERAGE(OFFSET($H$3,0,0,'Données projet'!$E$12+1,1))</f>
        <v>305.81696680347807</v>
      </c>
      <c r="CE79" s="59">
        <f t="shared" si="94"/>
        <v>75.064936438329426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7.4245437143902651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7.4245437143902651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</v>
      </c>
      <c r="CT79" s="12">
        <f>IF('Données projet'!$A$140&gt;35,CT78+CS79-DB78,IF(A79&lt;'Données projet'!$A$140,$CQ$205^A79,IF(A79='Données projet'!$A$140,'Données projet'!$B$140,CT78+CS79-DB78)))</f>
        <v>186.00000000000003</v>
      </c>
      <c r="CU79" s="17">
        <f>CT79*VLOOKUP('Données projet'!$B$13,Paramètres!$A$1:$I$89,3,0)*VLOOKUP('Données projet'!$B$13,Paramètres!$A$1:$I$89,5,0)</f>
        <v>179.89920000000004</v>
      </c>
      <c r="CV79" s="13">
        <f t="shared" si="95"/>
        <v>45.299759292628629</v>
      </c>
      <c r="CW79" s="20">
        <f t="shared" si="67"/>
        <v>392.22152076799495</v>
      </c>
      <c r="CX79" s="59">
        <f t="shared" si="68"/>
        <v>685.55485410132826</v>
      </c>
      <c r="CY79" s="59">
        <f ca="1">AVERAGE(OFFSET($CX$3,0,0,'Données projet'!$E$13+1,1))-AVERAGE(OFFSET($H$3,0,0,'Données projet'!$E$13+1,1))</f>
        <v>422.80313962874982</v>
      </c>
      <c r="CZ79" s="59">
        <f t="shared" si="96"/>
        <v>91.455608678290844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8.6853152885320082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8.6853152885320082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186.00000000000003</v>
      </c>
      <c r="DP79" s="17">
        <f>DO79*VLOOKUP('Données projet'!$B$14,Paramètres!$A$1:$I$89,3,0)*VLOOKUP('Données projet'!$B$14,Paramètres!$A$1:$I$89,5,0)</f>
        <v>145.08000000000004</v>
      </c>
      <c r="DQ79" s="13">
        <f t="shared" si="97"/>
        <v>37.458337067672986</v>
      </c>
      <c r="DR79" s="20">
        <f t="shared" si="70"/>
        <v>317.9209370595305</v>
      </c>
      <c r="DS79" s="59">
        <f t="shared" si="71"/>
        <v>611.25427039286387</v>
      </c>
      <c r="DT79" s="59">
        <f ca="1">AVERAGE(OFFSET($DS$3,0,0,'Données projet'!$E$14+1,1))-AVERAGE(OFFSET($H$3,0,0,'Données projet'!$E$14+1,1))</f>
        <v>349.02319955271696</v>
      </c>
      <c r="DU79" s="59">
        <f t="shared" si="98"/>
        <v>81.121961804737509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7.004286523009684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7.004286523009684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1.7053025658242404E-13</v>
      </c>
      <c r="EK79" s="17">
        <f>EJ79*VLOOKUP('Données projet'!$B$15,Paramètres!$A$1:$I$89,3,0)*VLOOKUP('Données projet'!$B$15,Paramètres!$A$1:$I$89,5,0)</f>
        <v>1.250327841262333E-13</v>
      </c>
      <c r="EL79" s="13">
        <f t="shared" si="99"/>
        <v>1.8301318724634299E-12</v>
      </c>
      <c r="EM79" s="20">
        <f t="shared" si="73"/>
        <v>3.405245110226996E-12</v>
      </c>
      <c r="EN79" s="59">
        <f t="shared" si="74"/>
        <v>293.33333333333672</v>
      </c>
      <c r="EO79" s="59">
        <f ca="1">AVERAGE(OFFSET($EN$3,0,0,'Données projet'!$E$15+1,1))-AVERAGE(OFFSET($H$3,0,0,'Données projet'!$E$15+1,1))</f>
        <v>197.34725966440715</v>
      </c>
      <c r="EP79" s="59">
        <f t="shared" si="100"/>
        <v>240.16326570529532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36.940675341880421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36.940675341880421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255</v>
      </c>
      <c r="L80" s="12">
        <f>VLOOKUP(A80,'Données projet'!$A$35:$I$55,9,0)</f>
        <v>7.75</v>
      </c>
      <c r="M80" s="12">
        <f t="array" ref="M80">INDEX(L:L,MIN(IF(ISNUMBER(L80:L276),ROW(L80:L276),"")))</f>
        <v>7.75</v>
      </c>
      <c r="N80" s="13">
        <f>IF('Données projet'!$A$36&gt;35,N79+M80-V79,IF(A80&lt;'Données projet'!$A$36,$K$205^A80,IF(A80='Données projet'!$A$36,'Données projet'!$B$36,N79+M80-V79)))</f>
        <v>255</v>
      </c>
      <c r="O80" s="13">
        <f>N80*VLOOKUP('Données projet'!$B$9,Paramètres!$A$1:$I$89,3,0)*VLOOKUP('Données projet'!$B$9,Paramètres!$A$1:$I$89,5,0)</f>
        <v>230.72399999999996</v>
      </c>
      <c r="P80" s="13">
        <f t="shared" si="87"/>
        <v>56.439198612082045</v>
      </c>
      <c r="Q80" s="20">
        <f t="shared" si="54"/>
        <v>500.14257091604276</v>
      </c>
      <c r="R80" s="59">
        <f t="shared" si="55"/>
        <v>793.47590424937607</v>
      </c>
      <c r="S80" s="59">
        <f ca="1">AVERAGE(OFFSET($R$3,0,0,'Données projet'!$E$9+1,1))-AVERAGE(OFFSET($H$3,0,0,'Données projet'!$E$9+1,1))</f>
        <v>503.03615331676451</v>
      </c>
      <c r="T80" s="59">
        <f t="shared" si="88"/>
        <v>228.10723445837942</v>
      </c>
      <c r="U80" s="15">
        <f>IF(ISNA(VLOOKUP(A80,'Données projet'!$A$35:$I$55,3,0)),0,VLOOKUP(A80,'Données projet'!$A$35:$I$55,3,0))</f>
        <v>6</v>
      </c>
      <c r="V80" s="15">
        <f>IF(ISNA(VLOOKUP(A80,'Données projet'!$A$35:$I$55,4,0)),0,VLOOKUP(A80,'Données projet'!$A$35:$I$55,4,0))</f>
        <v>44</v>
      </c>
      <c r="W80" s="16">
        <f>IF(ISNA(VLOOKUP(A80,'Données projet'!$A$35:$I$55,5,0)),0%,VLOOKUP(A80,'Données projet'!$A$35:$I$55,5,0)*VLOOKUP('Données projet'!$B$9,Paramètres!$A$1:$I$89,7,0))</f>
        <v>0.30099999999999999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34.603592337558034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34.603592337558034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>
        <f>VLOOKUP(A80,'Données projet'!$A$61:$I$81,2,0)</f>
        <v>255</v>
      </c>
      <c r="AG80" s="12">
        <f>VLOOKUP(A80,'Données projet'!$A$61:$I$81,9,0)</f>
        <v>7.75</v>
      </c>
      <c r="AH80" s="12">
        <f t="array" ref="AH80">INDEX(AG:AG,MIN(IF(ISNUMBER(AG80:AG276),ROW(AG80:AG276),"")))</f>
        <v>7.75</v>
      </c>
      <c r="AI80" s="13">
        <f>IF('Données projet'!$A$62&gt;35,AI79+AH80-AQ79,IF(A80&lt;'Données projet'!$A$62,$AF$205^A80,IF(A80='Données projet'!$A$62,'Données projet'!$B$62,AI79+AH80-AQ79)))</f>
        <v>255</v>
      </c>
      <c r="AJ80" s="13">
        <f>AI80*VLOOKUP('Données projet'!$B$10,Paramètres!$A$1:$I$89,3,0)*VLOOKUP('Données projet'!$B$10,Paramètres!$A$1:$I$89,5,0)</f>
        <v>258.57</v>
      </c>
      <c r="AK80" s="13">
        <f t="shared" si="89"/>
        <v>62.417461971173893</v>
      </c>
      <c r="AL80" s="20">
        <f t="shared" si="58"/>
        <v>559.05316293312785</v>
      </c>
      <c r="AM80" s="59">
        <f t="shared" si="59"/>
        <v>852.38649626646111</v>
      </c>
      <c r="AN80" s="59">
        <f ca="1">AVERAGE(OFFSET($AM$3,0,0,'Données projet'!$E$10+1,1))-AVERAGE(OFFSET($H$3,0,0,'Données projet'!$E$10+1,1))</f>
        <v>558.37211180917416</v>
      </c>
      <c r="AO80" s="59">
        <f t="shared" si="90"/>
        <v>250.60365718208192</v>
      </c>
      <c r="AP80" s="15">
        <f>IF(ISNA(VLOOKUP(A80,'Données projet'!$A$61:$I$81,3,0)),0,VLOOKUP(A80,'Données projet'!$A$61:$I$81,3,0))</f>
        <v>6</v>
      </c>
      <c r="AQ80" s="15">
        <f>IF(ISNA(VLOOKUP(A80,'Données projet'!$A$61:$I$81,4,0)),0,VLOOKUP(A80,'Données projet'!$A$61:$I$81,4,0))</f>
        <v>44</v>
      </c>
      <c r="AR80" s="16">
        <f>IF(ISNA(VLOOKUP(A80,'Données projet'!$A$61:$I$81,5,0)),0%,VLOOKUP(A80,'Données projet'!$A$61:$I$81,5,0)*VLOOKUP('Données projet'!$B$10,Paramètres!$A$1:$I$89,7,0))</f>
        <v>0.30099999999999999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38.779887964504695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38.779887964504695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192</v>
      </c>
      <c r="BB80" s="12">
        <f>VLOOKUP(A80,'Données projet'!$A$87:$I$107,9,0)</f>
        <v>6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192.00000000000003</v>
      </c>
      <c r="BE80" s="13">
        <f>BD80*VLOOKUP('Données projet'!$B$11,Paramètres!$A$1:$I$89,3,0)*VLOOKUP('Données projet'!$B$11,Paramètres!$A$1:$I$89,5,0)</f>
        <v>206.66880000000003</v>
      </c>
      <c r="BF80" s="13">
        <f t="shared" si="91"/>
        <v>51.206958627992755</v>
      </c>
      <c r="BG80" s="20">
        <f t="shared" si="61"/>
        <v>449.13361294375409</v>
      </c>
      <c r="BH80" s="59">
        <f t="shared" si="62"/>
        <v>742.46694627708735</v>
      </c>
      <c r="BI80" s="59">
        <f ca="1">AVERAGE(OFFSET($BH$3,0,0,'Données projet'!$E$11+1,1))-AVERAGE(OFFSET($H$3,0,0,'Données projet'!$E$11+1,1))</f>
        <v>465.70042953569703</v>
      </c>
      <c r="BJ80" s="59">
        <f t="shared" si="92"/>
        <v>97.459164776269915</v>
      </c>
      <c r="BK80" s="15">
        <f>IF(ISNA(VLOOKUP(A80,'Données projet'!$A$87:$I$107,3,0)),0,VLOOKUP(A80,'Données projet'!$A$87:$I$107,3,0))</f>
        <v>5</v>
      </c>
      <c r="BL80" s="15">
        <f>IF(ISNA(VLOOKUP(A80,'Données projet'!$A$87:$I$107,4,0)),0,VLOOKUP(A80,'Données projet'!$A$87:$I$107,4,0))</f>
        <v>31</v>
      </c>
      <c r="BM80" s="16">
        <f>IF(ISNA(VLOOKUP(A80,'Données projet'!$A$87:$I$107,5,0)),0%,VLOOKUP(A80,'Données projet'!$A$87:$I$107,5,0)*VLOOKUP('Données projet'!$B$11,Paramètres!$A$1:$I$89,7,0))</f>
        <v>0.30099999999999999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20.579593817885822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20.579593817885822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192</v>
      </c>
      <c r="BW80" s="12">
        <f>VLOOKUP(A80,'Données projet'!$A$113:$I$133,9,0)</f>
        <v>6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192.00000000000003</v>
      </c>
      <c r="BZ80" s="13">
        <f>BY80*VLOOKUP('Données projet'!$B$12,Paramètres!$A$1:$I$89,3,0)*VLOOKUP('Données projet'!$B$12,Paramètres!$A$1:$I$89,5,0)</f>
        <v>128.79360000000003</v>
      </c>
      <c r="CA80" s="13">
        <f t="shared" si="93"/>
        <v>33.717444631501564</v>
      </c>
      <c r="CB80" s="20">
        <f t="shared" si="64"/>
        <v>283.04006939986527</v>
      </c>
      <c r="CC80" s="59">
        <f t="shared" si="65"/>
        <v>576.37340273319865</v>
      </c>
      <c r="CD80" s="59">
        <f ca="1">AVERAGE(OFFSET($CC$3,0,0,'Données projet'!$E$12+1,1))-AVERAGE(OFFSET($H$3,0,0,'Données projet'!$E$12+1,1))</f>
        <v>305.81696680347807</v>
      </c>
      <c r="CE80" s="59">
        <f t="shared" si="94"/>
        <v>75.064936438329426</v>
      </c>
      <c r="CF80" s="15">
        <f>IF(ISNA(VLOOKUP(A80,'Données projet'!$A$113:$I$133,3,0)),0,VLOOKUP(A80,'Données projet'!$A$113:$I$133,3,0))</f>
        <v>5</v>
      </c>
      <c r="CG80" s="15">
        <f>IF(ISNA(VLOOKUP(A80,'Données projet'!$A$113:$I$133,4,0)),0,VLOOKUP(A80,'Données projet'!$A$113:$I$133,4,0))</f>
        <v>31</v>
      </c>
      <c r="CH80" s="16">
        <f>IF(ISNA(VLOOKUP(A80,'Données projet'!$A$113:$I$133,5,0)),0%,VLOOKUP(A80,'Données projet'!$A$113:$I$133,5,0)*VLOOKUP('Données projet'!$B$12,Paramètres!$A$1:$I$89,7,0))</f>
        <v>0.371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15.807514091999259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15.807514091999259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>
        <f>VLOOKUP(A80,'Données projet'!$A$139:$I$159,2,0)</f>
        <v>192</v>
      </c>
      <c r="CR80" s="12">
        <f>VLOOKUP(A80,'Données projet'!$A$139:$I$159,9,0)</f>
        <v>6</v>
      </c>
      <c r="CS80" s="12">
        <f t="array" ref="CS80">INDEX(CR:CR,MIN(IF(ISNUMBER(CR80:CR276),ROW(CR80:CR276),"")))</f>
        <v>6</v>
      </c>
      <c r="CT80" s="12">
        <f>IF('Données projet'!$A$140&gt;35,CT79+CS80-DB79,IF(A80&lt;'Données projet'!$A$140,$CQ$205^A80,IF(A80='Données projet'!$A$140,'Données projet'!$B$140,CT79+CS80-DB79)))</f>
        <v>192.00000000000003</v>
      </c>
      <c r="CU80" s="17">
        <f>CT80*VLOOKUP('Données projet'!$B$13,Paramètres!$A$1:$I$89,3,0)*VLOOKUP('Données projet'!$B$13,Paramètres!$A$1:$I$89,5,0)</f>
        <v>185.70240000000004</v>
      </c>
      <c r="CV80" s="13">
        <f t="shared" si="95"/>
        <v>46.588553069776829</v>
      </c>
      <c r="CW80" s="20">
        <f t="shared" si="67"/>
        <v>404.57340992986138</v>
      </c>
      <c r="CX80" s="59">
        <f t="shared" si="68"/>
        <v>697.9067432631947</v>
      </c>
      <c r="CY80" s="59">
        <f ca="1">AVERAGE(OFFSET($CX$3,0,0,'Données projet'!$E$13+1,1))-AVERAGE(OFFSET($H$3,0,0,'Données projet'!$E$13+1,1))</f>
        <v>422.80313962874982</v>
      </c>
      <c r="CZ80" s="59">
        <f t="shared" si="96"/>
        <v>91.455608678290844</v>
      </c>
      <c r="DA80" s="15">
        <f>IF(ISNA(VLOOKUP(A80,'Données projet'!$A$139:$I$159,3,0)),0,VLOOKUP(A80,'Données projet'!$A$139:$I$159,3,0))</f>
        <v>5</v>
      </c>
      <c r="DB80" s="15">
        <f>IF(ISNA(VLOOKUP(A80,'Données projet'!$A$139:$I$159,4,0)),0,VLOOKUP(A80,'Données projet'!$A$139:$I$159,4,0))</f>
        <v>31</v>
      </c>
      <c r="DC80" s="16">
        <f>IF(ISNA(VLOOKUP(A80,'Données projet'!$A$139:$I$159,5,0)),0%,VLOOKUP(A80,'Données projet'!$A$139:$I$159,5,0)*VLOOKUP('Données projet'!$B$13,Paramètres!$A$1:$I$89,7,0))</f>
        <v>0.30099999999999999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18.49180893781045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18.49180893781045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>
        <f>VLOOKUP(A80,'Données projet'!$A$165:$I$185,2,0)</f>
        <v>192</v>
      </c>
      <c r="DM80" s="12">
        <f>VLOOKUP(A80,'Données projet'!$A$165:$I$185,9,0)</f>
        <v>6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192.00000000000003</v>
      </c>
      <c r="DP80" s="17">
        <f>DO80*VLOOKUP('Données projet'!$B$14,Paramètres!$A$1:$I$89,3,0)*VLOOKUP('Données projet'!$B$14,Paramètres!$A$1:$I$89,5,0)</f>
        <v>149.76000000000002</v>
      </c>
      <c r="DQ80" s="13">
        <f t="shared" si="97"/>
        <v>38.524039677774802</v>
      </c>
      <c r="DR80" s="20">
        <f t="shared" si="70"/>
        <v>327.92803577212447</v>
      </c>
      <c r="DS80" s="59">
        <f t="shared" si="71"/>
        <v>621.26136910545779</v>
      </c>
      <c r="DT80" s="59">
        <f ca="1">AVERAGE(OFFSET($DS$3,0,0,'Données projet'!$E$14+1,1))-AVERAGE(OFFSET($H$3,0,0,'Données projet'!$E$14+1,1))</f>
        <v>349.02319955271696</v>
      </c>
      <c r="DU80" s="59">
        <f t="shared" si="98"/>
        <v>81.121961804737509</v>
      </c>
      <c r="DV80" s="15">
        <f>IF(ISNA(VLOOKUP(A80,'Données projet'!$A$165:$I$185,3,0)),0,VLOOKUP(A80,'Données projet'!$A$165:$I$185,3,0))</f>
        <v>5</v>
      </c>
      <c r="DW80" s="15">
        <f>IF(ISNA(VLOOKUP(A80,'Données projet'!$A$165:$I$185,4,0)),0,VLOOKUP(A80,'Données projet'!$A$165:$I$185,4,0))</f>
        <v>31</v>
      </c>
      <c r="DX80" s="16">
        <f>IF(ISNA(VLOOKUP(A80,'Données projet'!$A$165:$I$185,5,0)),0%,VLOOKUP(A80,'Données projet'!$A$165:$I$185,5,0)*VLOOKUP('Données projet'!$B$14,Paramètres!$A$1:$I$89,7,0))</f>
        <v>0.30099999999999999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14.912749143395526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14.912749143395526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1.7053025658242404E-13</v>
      </c>
      <c r="EK80" s="17">
        <f>EJ80*VLOOKUP('Données projet'!$B$15,Paramètres!$A$1:$I$89,3,0)*VLOOKUP('Données projet'!$B$15,Paramètres!$A$1:$I$89,5,0)</f>
        <v>1.250327841262333E-13</v>
      </c>
      <c r="EL80" s="13">
        <f t="shared" si="99"/>
        <v>1.8301318724634299E-12</v>
      </c>
      <c r="EM80" s="20">
        <f t="shared" si="73"/>
        <v>3.405245110226996E-12</v>
      </c>
      <c r="EN80" s="59">
        <f t="shared" si="74"/>
        <v>293.33333333333672</v>
      </c>
      <c r="EO80" s="59">
        <f ca="1">AVERAGE(OFFSET($EN$3,0,0,'Données projet'!$E$15+1,1))-AVERAGE(OFFSET($H$3,0,0,'Données projet'!$E$15+1,1))</f>
        <v>197.34725966440715</v>
      </c>
      <c r="EP80" s="59">
        <f t="shared" si="100"/>
        <v>240.16326570529532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36.216291230013297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36.216291230013297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7.125</v>
      </c>
      <c r="N81" s="13">
        <f>IF('Données projet'!$A$36&gt;35,N80+M81-V80,IF(A81&lt;'Données projet'!$A$36,$K$205^A81,IF(A81='Données projet'!$A$36,'Données projet'!$B$36,N80+M81-V80)))</f>
        <v>218.125</v>
      </c>
      <c r="O81" s="13">
        <f>N81*VLOOKUP('Données projet'!$B$9,Paramètres!$A$1:$I$89,3,0)*VLOOKUP('Données projet'!$B$9,Paramètres!$A$1:$I$89,5,0)</f>
        <v>197.3595</v>
      </c>
      <c r="P81" s="13">
        <f t="shared" si="87"/>
        <v>49.163417643585518</v>
      </c>
      <c r="Q81" s="20">
        <f t="shared" si="54"/>
        <v>429.36074822924479</v>
      </c>
      <c r="R81" s="59">
        <f t="shared" si="55"/>
        <v>722.69408156257805</v>
      </c>
      <c r="S81" s="59">
        <f ca="1">AVERAGE(OFFSET($R$3,0,0,'Données projet'!$E$9+1,1))-AVERAGE(OFFSET($H$3,0,0,'Données projet'!$E$9+1,1))</f>
        <v>503.03615331676451</v>
      </c>
      <c r="T81" s="59">
        <f t="shared" si="88"/>
        <v>228.10723445837942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33.925036997925794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33.925036997925794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7.125</v>
      </c>
      <c r="AI81" s="13">
        <f>IF('Données projet'!$A$62&gt;35,AI80+AH81-AQ80,IF(A81&lt;'Données projet'!$A$62,$AF$205^A81,IF(A81='Données projet'!$A$62,'Données projet'!$B$62,AI80+AH81-AQ80)))</f>
        <v>218.125</v>
      </c>
      <c r="AJ81" s="13">
        <f>AI81*VLOOKUP('Données projet'!$B$10,Paramètres!$A$1:$I$89,3,0)*VLOOKUP('Données projet'!$B$10,Paramètres!$A$1:$I$89,5,0)</f>
        <v>221.17875000000001</v>
      </c>
      <c r="AK81" s="13">
        <f t="shared" si="89"/>
        <v>54.371001477765901</v>
      </c>
      <c r="AL81" s="20">
        <f t="shared" si="58"/>
        <v>479.91581715710885</v>
      </c>
      <c r="AM81" s="59">
        <f t="shared" si="59"/>
        <v>773.24915049044216</v>
      </c>
      <c r="AN81" s="59">
        <f ca="1">AVERAGE(OFFSET($AM$3,0,0,'Données projet'!$E$10+1,1))-AVERAGE(OFFSET($H$3,0,0,'Données projet'!$E$10+1,1))</f>
        <v>558.37211180917416</v>
      </c>
      <c r="AO81" s="59">
        <f t="shared" si="90"/>
        <v>250.60365718208192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38.019438014916837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38.019438014916837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5.75</v>
      </c>
      <c r="BD81" s="12">
        <f>IF('Données projet'!$A$88&gt;35,BD80+BC81-BL80,IF(A81&lt;'Données projet'!$A$88,$BA$205^A81,IF(A81='Données projet'!$A$88,'Données projet'!$B$88,BD80+BC81-BL80)))</f>
        <v>166.75000000000003</v>
      </c>
      <c r="BE81" s="13">
        <f>BD81*VLOOKUP('Données projet'!$B$11,Paramètres!$A$1:$I$89,3,0)*VLOOKUP('Données projet'!$B$11,Paramètres!$A$1:$I$89,5,0)</f>
        <v>179.4897</v>
      </c>
      <c r="BF81" s="13">
        <f t="shared" si="91"/>
        <v>45.208635065994336</v>
      </c>
      <c r="BG81" s="20">
        <f t="shared" si="61"/>
        <v>391.34960023994012</v>
      </c>
      <c r="BH81" s="59">
        <f t="shared" si="62"/>
        <v>684.68293357327343</v>
      </c>
      <c r="BI81" s="59">
        <f ca="1">AVERAGE(OFFSET($BH$3,0,0,'Données projet'!$E$11+1,1))-AVERAGE(OFFSET($H$3,0,0,'Données projet'!$E$11+1,1))</f>
        <v>465.70042953569703</v>
      </c>
      <c r="BJ81" s="59">
        <f t="shared" si="92"/>
        <v>97.459164776269915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20.176040535429873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20.176040535429873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5.75</v>
      </c>
      <c r="BY81" s="12">
        <f>IF('Données projet'!$A$114&gt;35,BY80+BX81-CG80,IF(A81&lt;'Données projet'!$A$114,$BV$205^A81,IF(A81='Données projet'!$A$114,'Données projet'!$B$114,BY80+BX81-CG80)))</f>
        <v>166.75000000000003</v>
      </c>
      <c r="BZ81" s="13">
        <f>BY81*VLOOKUP('Données projet'!$B$12,Paramètres!$A$1:$I$89,3,0)*VLOOKUP('Données projet'!$B$12,Paramètres!$A$1:$I$89,5,0)</f>
        <v>111.85590000000003</v>
      </c>
      <c r="CA81" s="13">
        <f t="shared" si="93"/>
        <v>29.767822392602362</v>
      </c>
      <c r="CB81" s="20">
        <f t="shared" si="64"/>
        <v>246.66131650044915</v>
      </c>
      <c r="CC81" s="59">
        <f t="shared" si="65"/>
        <v>539.99464983378243</v>
      </c>
      <c r="CD81" s="59">
        <f ca="1">AVERAGE(OFFSET($CC$3,0,0,'Données projet'!$E$12+1,1))-AVERAGE(OFFSET($H$3,0,0,'Données projet'!$E$12+1,1))</f>
        <v>305.81696680347807</v>
      </c>
      <c r="CE81" s="59">
        <f t="shared" si="94"/>
        <v>75.064936438329426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15.497538382286718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15.497538382286718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5.75</v>
      </c>
      <c r="CT81" s="12">
        <f>IF('Données projet'!$A$140&gt;35,CT80+CS81-DB80,IF(A81&lt;'Données projet'!$A$140,$CQ$205^A81,IF(A81='Données projet'!$A$140,'Données projet'!$B$140,CT80+CS81-DB80)))</f>
        <v>166.75000000000003</v>
      </c>
      <c r="CU81" s="17">
        <f>CT81*VLOOKUP('Données projet'!$B$13,Paramètres!$A$1:$I$89,3,0)*VLOOKUP('Données projet'!$B$13,Paramètres!$A$1:$I$89,5,0)</f>
        <v>161.28060000000005</v>
      </c>
      <c r="CV81" s="13">
        <f t="shared" si="95"/>
        <v>41.131224162039537</v>
      </c>
      <c r="CW81" s="20">
        <f t="shared" si="67"/>
        <v>352.53392708221895</v>
      </c>
      <c r="CX81" s="59">
        <f t="shared" si="68"/>
        <v>645.86726041555221</v>
      </c>
      <c r="CY81" s="59">
        <f ca="1">AVERAGE(OFFSET($CX$3,0,0,'Données projet'!$E$13+1,1))-AVERAGE(OFFSET($H$3,0,0,'Données projet'!$E$13+1,1))</f>
        <v>422.80313962874982</v>
      </c>
      <c r="CZ81" s="59">
        <f t="shared" si="96"/>
        <v>91.455608678290844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18.129195843429741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18.129195843429741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5.75</v>
      </c>
      <c r="DO81" s="12">
        <f>IF('Données projet'!$A$166&gt;35,DO80+DN81-DW80,IF(A81&lt;'Données projet'!$A$166,$DL$205^A81,IF(A81='Données projet'!$A$166,'Données projet'!$B$166,DO80+DN81-DW80)))</f>
        <v>166.75000000000003</v>
      </c>
      <c r="DP81" s="17">
        <f>DO81*VLOOKUP('Données projet'!$B$14,Paramètres!$A$1:$I$89,3,0)*VLOOKUP('Données projet'!$B$14,Paramètres!$A$1:$I$89,5,0)</f>
        <v>130.06500000000003</v>
      </c>
      <c r="DQ81" s="13">
        <f t="shared" si="97"/>
        <v>34.011378486913976</v>
      </c>
      <c r="DR81" s="20">
        <f t="shared" si="70"/>
        <v>285.76635919804187</v>
      </c>
      <c r="DS81" s="59">
        <f t="shared" si="71"/>
        <v>579.09969253137524</v>
      </c>
      <c r="DT81" s="59">
        <f ca="1">AVERAGE(OFFSET($DS$3,0,0,'Données projet'!$E$14+1,1))-AVERAGE(OFFSET($H$3,0,0,'Données projet'!$E$14+1,1))</f>
        <v>349.02319955271696</v>
      </c>
      <c r="DU81" s="59">
        <f t="shared" si="98"/>
        <v>81.121961804737509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14.620319228572374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14.620319228572374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1.7053025658242404E-13</v>
      </c>
      <c r="EK81" s="17">
        <f>EJ81*VLOOKUP('Données projet'!$B$15,Paramètres!$A$1:$I$89,3,0)*VLOOKUP('Données projet'!$B$15,Paramètres!$A$1:$I$89,5,0)</f>
        <v>1.250327841262333E-13</v>
      </c>
      <c r="EL81" s="13">
        <f t="shared" si="99"/>
        <v>1.8301318724634299E-12</v>
      </c>
      <c r="EM81" s="20">
        <f t="shared" si="73"/>
        <v>3.405245110226996E-12</v>
      </c>
      <c r="EN81" s="59">
        <f t="shared" si="74"/>
        <v>293.33333333333672</v>
      </c>
      <c r="EO81" s="59">
        <f ca="1">AVERAGE(OFFSET($EN$3,0,0,'Données projet'!$E$15+1,1))-AVERAGE(OFFSET($H$3,0,0,'Données projet'!$E$15+1,1))</f>
        <v>197.34725966440715</v>
      </c>
      <c r="EP81" s="59">
        <f t="shared" si="100"/>
        <v>240.16326570529532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35.506111848749207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35.506111848749207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7.125</v>
      </c>
      <c r="N82" s="13">
        <f>IF('Données projet'!$A$36&gt;35,N81+M82-V81,IF(A82&lt;'Données projet'!$A$36,$K$205^A82,IF(A82='Données projet'!$A$36,'Données projet'!$B$36,N81+M82-V81)))</f>
        <v>225.25</v>
      </c>
      <c r="O82" s="13">
        <f>N82*VLOOKUP('Données projet'!$B$9,Paramètres!$A$1:$I$89,3,0)*VLOOKUP('Données projet'!$B$9,Paramètres!$A$1:$I$89,5,0)</f>
        <v>203.80619999999999</v>
      </c>
      <c r="P82" s="13">
        <f t="shared" si="87"/>
        <v>50.579735282257182</v>
      </c>
      <c r="Q82" s="20">
        <f t="shared" si="54"/>
        <v>443.05550394993128</v>
      </c>
      <c r="R82" s="59">
        <f t="shared" si="55"/>
        <v>736.38883728326459</v>
      </c>
      <c r="S82" s="59">
        <f ca="1">AVERAGE(OFFSET($R$3,0,0,'Données projet'!$E$9+1,1))-AVERAGE(OFFSET($H$3,0,0,'Données projet'!$E$9+1,1))</f>
        <v>503.03615331676451</v>
      </c>
      <c r="T82" s="59">
        <f t="shared" si="88"/>
        <v>228.10723445837942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33.259787714625851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33.259787714625851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7.125</v>
      </c>
      <c r="AI82" s="13">
        <f>IF('Données projet'!$A$62&gt;35,AI81+AH82-AQ81,IF(A82&lt;'Données projet'!$A$62,$AF$205^A82,IF(A82='Données projet'!$A$62,'Données projet'!$B$62,AI81+AH82-AQ81)))</f>
        <v>225.25</v>
      </c>
      <c r="AJ82" s="13">
        <f>AI82*VLOOKUP('Données projet'!$B$10,Paramètres!$A$1:$I$89,3,0)*VLOOKUP('Données projet'!$B$10,Paramètres!$A$1:$I$89,5,0)</f>
        <v>228.40350000000001</v>
      </c>
      <c r="AK82" s="13">
        <f t="shared" si="89"/>
        <v>55.93734108790995</v>
      </c>
      <c r="AL82" s="20">
        <f t="shared" si="58"/>
        <v>495.22696489477647</v>
      </c>
      <c r="AM82" s="59">
        <f t="shared" si="59"/>
        <v>788.56029822810979</v>
      </c>
      <c r="AN82" s="59">
        <f ca="1">AVERAGE(OFFSET($AM$3,0,0,'Données projet'!$E$10+1,1))-AVERAGE(OFFSET($H$3,0,0,'Données projet'!$E$10+1,1))</f>
        <v>558.37211180917416</v>
      </c>
      <c r="AO82" s="59">
        <f t="shared" si="90"/>
        <v>250.60365718208192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37.273900025011727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37.273900025011727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5.75</v>
      </c>
      <c r="BD82" s="12">
        <f>IF('Données projet'!$A$88&gt;35,BD81+BC82-BL81,IF(A82&lt;'Données projet'!$A$88,$BA$205^A82,IF(A82='Données projet'!$A$88,'Données projet'!$B$88,BD81+BC82-BL81)))</f>
        <v>172.50000000000003</v>
      </c>
      <c r="BE82" s="13">
        <f>BD82*VLOOKUP('Données projet'!$B$11,Paramètres!$A$1:$I$89,3,0)*VLOOKUP('Données projet'!$B$11,Paramètres!$A$1:$I$89,5,0)</f>
        <v>185.679</v>
      </c>
      <c r="BF82" s="13">
        <f t="shared" si="91"/>
        <v>46.583365828420732</v>
      </c>
      <c r="BG82" s="20">
        <f t="shared" si="61"/>
        <v>404.52362048449942</v>
      </c>
      <c r="BH82" s="59">
        <f t="shared" si="62"/>
        <v>697.85695381783273</v>
      </c>
      <c r="BI82" s="59">
        <f ca="1">AVERAGE(OFFSET($BH$3,0,0,'Données projet'!$E$11+1,1))-AVERAGE(OFFSET($H$3,0,0,'Données projet'!$E$11+1,1))</f>
        <v>465.70042953569703</v>
      </c>
      <c r="BJ82" s="59">
        <f t="shared" si="92"/>
        <v>97.459164776269915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19.780400686699686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19.780400686699686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5.75</v>
      </c>
      <c r="BY82" s="12">
        <f>IF('Données projet'!$A$114&gt;35,BY81+BX82-CG81,IF(A82&lt;'Données projet'!$A$114,$BV$205^A82,IF(A82='Données projet'!$A$114,'Données projet'!$B$114,BY81+BX82-CG81)))</f>
        <v>172.50000000000003</v>
      </c>
      <c r="BZ82" s="13">
        <f>BY82*VLOOKUP('Données projet'!$B$12,Paramètres!$A$1:$I$89,3,0)*VLOOKUP('Données projet'!$B$12,Paramètres!$A$1:$I$89,5,0)</f>
        <v>115.71300000000002</v>
      </c>
      <c r="CA82" s="13">
        <f t="shared" si="93"/>
        <v>30.673019842466044</v>
      </c>
      <c r="CB82" s="20">
        <f t="shared" si="64"/>
        <v>254.95565122562834</v>
      </c>
      <c r="CC82" s="59">
        <f t="shared" si="65"/>
        <v>548.2889845589616</v>
      </c>
      <c r="CD82" s="59">
        <f ca="1">AVERAGE(OFFSET($CC$3,0,0,'Données projet'!$E$12+1,1))-AVERAGE(OFFSET($H$3,0,0,'Données projet'!$E$12+1,1))</f>
        <v>305.81696680347807</v>
      </c>
      <c r="CE82" s="59">
        <f t="shared" si="94"/>
        <v>75.064936438329426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15.193641107175125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15.193641107175125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5.75</v>
      </c>
      <c r="CT82" s="12">
        <f>IF('Données projet'!$A$140&gt;35,CT81+CS82-DB81,IF(A82&lt;'Données projet'!$A$140,$CQ$205^A82,IF(A82='Données projet'!$A$140,'Données projet'!$B$140,CT81+CS82-DB81)))</f>
        <v>172.50000000000003</v>
      </c>
      <c r="CU82" s="17">
        <f>CT82*VLOOKUP('Données projet'!$B$13,Paramètres!$A$1:$I$89,3,0)*VLOOKUP('Données projet'!$B$13,Paramètres!$A$1:$I$89,5,0)</f>
        <v>166.84200000000004</v>
      </c>
      <c r="CV82" s="13">
        <f t="shared" si="95"/>
        <v>42.381966615760369</v>
      </c>
      <c r="CW82" s="20">
        <f t="shared" si="67"/>
        <v>364.39840852244942</v>
      </c>
      <c r="CX82" s="59">
        <f t="shared" si="68"/>
        <v>657.73174185578273</v>
      </c>
      <c r="CY82" s="59">
        <f ca="1">AVERAGE(OFFSET($CX$3,0,0,'Données projet'!$E$13+1,1))-AVERAGE(OFFSET($H$3,0,0,'Données projet'!$E$13+1,1))</f>
        <v>422.80313962874982</v>
      </c>
      <c r="CZ82" s="59">
        <f t="shared" si="96"/>
        <v>91.455608678290844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17.773693370657689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17.773693370657689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5.75</v>
      </c>
      <c r="DO82" s="12">
        <f>IF('Données projet'!$A$166&gt;35,DO81+DN82-DW81,IF(A82&lt;'Données projet'!$A$166,$DL$205^A82,IF(A82='Données projet'!$A$166,'Données projet'!$B$166,DO81+DN82-DW81)))</f>
        <v>172.50000000000003</v>
      </c>
      <c r="DP82" s="17">
        <f>DO82*VLOOKUP('Données projet'!$B$14,Paramètres!$A$1:$I$89,3,0)*VLOOKUP('Données projet'!$B$14,Paramètres!$A$1:$I$89,5,0)</f>
        <v>134.55000000000004</v>
      </c>
      <c r="DQ82" s="13">
        <f t="shared" si="97"/>
        <v>35.045616486142094</v>
      </c>
      <c r="DR82" s="20">
        <f t="shared" si="70"/>
        <v>295.37903204669755</v>
      </c>
      <c r="DS82" s="59">
        <f t="shared" si="71"/>
        <v>588.71236538003086</v>
      </c>
      <c r="DT82" s="59">
        <f ca="1">AVERAGE(OFFSET($DS$3,0,0,'Données projet'!$E$14+1,1))-AVERAGE(OFFSET($H$3,0,0,'Données projet'!$E$14+1,1))</f>
        <v>349.02319955271696</v>
      </c>
      <c r="DU82" s="59">
        <f t="shared" si="98"/>
        <v>81.121961804737509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14.333623686014267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14.333623686014267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1.7053025658242404E-13</v>
      </c>
      <c r="EK82" s="17">
        <f>EJ82*VLOOKUP('Données projet'!$B$15,Paramètres!$A$1:$I$89,3,0)*VLOOKUP('Données projet'!$B$15,Paramètres!$A$1:$I$89,5,0)</f>
        <v>1.250327841262333E-13</v>
      </c>
      <c r="EL82" s="13">
        <f t="shared" si="99"/>
        <v>1.8301318724634299E-12</v>
      </c>
      <c r="EM82" s="20">
        <f t="shared" si="73"/>
        <v>3.405245110226996E-12</v>
      </c>
      <c r="EN82" s="59">
        <f t="shared" si="74"/>
        <v>293.33333333333672</v>
      </c>
      <c r="EO82" s="59">
        <f ca="1">AVERAGE(OFFSET($EN$3,0,0,'Données projet'!$E$15+1,1))-AVERAGE(OFFSET($H$3,0,0,'Données projet'!$E$15+1,1))</f>
        <v>197.34725966440715</v>
      </c>
      <c r="EP82" s="59">
        <f t="shared" si="100"/>
        <v>240.16326570529532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34.809858651985053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34.809858651985053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7.125</v>
      </c>
      <c r="N83" s="13">
        <f>IF('Données projet'!$A$36&gt;35,N82+M83-V82,IF(A83&lt;'Données projet'!$A$36,$K$205^A83,IF(A83='Données projet'!$A$36,'Données projet'!$B$36,N82+M83-V82)))</f>
        <v>232.375</v>
      </c>
      <c r="O83" s="13">
        <f>N83*VLOOKUP('Données projet'!$B$9,Paramètres!$A$1:$I$89,3,0)*VLOOKUP('Données projet'!$B$9,Paramètres!$A$1:$I$89,5,0)</f>
        <v>210.25290000000001</v>
      </c>
      <c r="P83" s="13">
        <f t="shared" si="87"/>
        <v>51.990846839413884</v>
      </c>
      <c r="Q83" s="20">
        <f t="shared" si="54"/>
        <v>456.74119241197923</v>
      </c>
      <c r="R83" s="59">
        <f t="shared" si="55"/>
        <v>750.07452574531249</v>
      </c>
      <c r="S83" s="59">
        <f ca="1">AVERAGE(OFFSET($R$3,0,0,'Données projet'!$E$9+1,1))-AVERAGE(OFFSET($H$3,0,0,'Données projet'!$E$9+1,1))</f>
        <v>503.03615331676451</v>
      </c>
      <c r="T83" s="59">
        <f t="shared" si="88"/>
        <v>228.10723445837942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32.607583564009424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32.607583564009424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7.125</v>
      </c>
      <c r="AI83" s="13">
        <f>IF('Données projet'!$A$62&gt;35,AI82+AH83-AQ82,IF(A83&lt;'Données projet'!$A$62,$AF$205^A83,IF(A83='Données projet'!$A$62,'Données projet'!$B$62,AI82+AH83-AQ82)))</f>
        <v>232.375</v>
      </c>
      <c r="AJ83" s="13">
        <f>AI83*VLOOKUP('Données projet'!$B$10,Paramètres!$A$1:$I$89,3,0)*VLOOKUP('Données projet'!$B$10,Paramètres!$A$1:$I$89,5,0)</f>
        <v>235.62825000000004</v>
      </c>
      <c r="AK83" s="13">
        <f t="shared" si="89"/>
        <v>57.497923167774218</v>
      </c>
      <c r="AL83" s="20">
        <f t="shared" si="58"/>
        <v>510.52808493387346</v>
      </c>
      <c r="AM83" s="59">
        <f t="shared" si="59"/>
        <v>803.86141826720677</v>
      </c>
      <c r="AN83" s="59">
        <f ca="1">AVERAGE(OFFSET($AM$3,0,0,'Données projet'!$E$10+1,1))-AVERAGE(OFFSET($H$3,0,0,'Données projet'!$E$10+1,1))</f>
        <v>558.37211180917416</v>
      </c>
      <c r="AO83" s="59">
        <f t="shared" si="90"/>
        <v>250.60365718208192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36.542981580355381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36.542981580355381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5.75</v>
      </c>
      <c r="BD83" s="12">
        <f>IF('Données projet'!$A$88&gt;35,BD82+BC83-BL82,IF(A83&lt;'Données projet'!$A$88,$BA$205^A83,IF(A83='Données projet'!$A$88,'Données projet'!$B$88,BD82+BC83-BL82)))</f>
        <v>178.25000000000003</v>
      </c>
      <c r="BE83" s="13">
        <f>BD83*VLOOKUP('Données projet'!$B$11,Paramètres!$A$1:$I$89,3,0)*VLOOKUP('Données projet'!$B$11,Paramètres!$A$1:$I$89,5,0)</f>
        <v>191.8683</v>
      </c>
      <c r="BF83" s="13">
        <f t="shared" si="91"/>
        <v>47.952771928297771</v>
      </c>
      <c r="BG83" s="20">
        <f t="shared" si="61"/>
        <v>417.68836694178526</v>
      </c>
      <c r="BH83" s="59">
        <f t="shared" si="62"/>
        <v>711.02170027511852</v>
      </c>
      <c r="BI83" s="59">
        <f ca="1">AVERAGE(OFFSET($BH$3,0,0,'Données projet'!$E$11+1,1))-AVERAGE(OFFSET($H$3,0,0,'Données projet'!$E$11+1,1))</f>
        <v>465.70042953569703</v>
      </c>
      <c r="BJ83" s="59">
        <f t="shared" si="92"/>
        <v>97.459164776269915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19.392519094086619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19.392519094086619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5.75</v>
      </c>
      <c r="BY83" s="12">
        <f>IF('Données projet'!$A$114&gt;35,BY82+BX83-CG82,IF(A83&lt;'Données projet'!$A$114,$BV$205^A83,IF(A83='Données projet'!$A$114,'Données projet'!$B$114,BY82+BX83-CG82)))</f>
        <v>178.25000000000003</v>
      </c>
      <c r="BZ83" s="13">
        <f>BY83*VLOOKUP('Données projet'!$B$12,Paramètres!$A$1:$I$89,3,0)*VLOOKUP('Données projet'!$B$12,Paramètres!$A$1:$I$89,5,0)</f>
        <v>119.57010000000001</v>
      </c>
      <c r="CA83" s="13">
        <f t="shared" si="93"/>
        <v>31.574711245114635</v>
      </c>
      <c r="CB83" s="20">
        <f t="shared" si="64"/>
        <v>263.24387958524136</v>
      </c>
      <c r="CC83" s="59">
        <f t="shared" si="65"/>
        <v>556.57721291857467</v>
      </c>
      <c r="CD83" s="59">
        <f ca="1">AVERAGE(OFFSET($CC$3,0,0,'Données projet'!$E$12+1,1))-AVERAGE(OFFSET($H$3,0,0,'Données projet'!$E$12+1,1))</f>
        <v>305.81696680347807</v>
      </c>
      <c r="CE83" s="59">
        <f t="shared" si="94"/>
        <v>75.064936438329426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14.895703072269436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14.895703072269436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5.75</v>
      </c>
      <c r="CT83" s="12">
        <f>IF('Données projet'!$A$140&gt;35,CT82+CS83-DB82,IF(A83&lt;'Données projet'!$A$140,$CQ$205^A83,IF(A83='Données projet'!$A$140,'Données projet'!$B$140,CT82+CS83-DB82)))</f>
        <v>178.25000000000003</v>
      </c>
      <c r="CU83" s="17">
        <f>CT83*VLOOKUP('Données projet'!$B$13,Paramètres!$A$1:$I$89,3,0)*VLOOKUP('Données projet'!$B$13,Paramètres!$A$1:$I$89,5,0)</f>
        <v>172.40340000000003</v>
      </c>
      <c r="CV83" s="13">
        <f t="shared" si="95"/>
        <v>43.627864643442059</v>
      </c>
      <c r="CW83" s="20">
        <f t="shared" si="67"/>
        <v>376.25445258732833</v>
      </c>
      <c r="CX83" s="59">
        <f t="shared" si="68"/>
        <v>669.58778592066164</v>
      </c>
      <c r="CY83" s="59">
        <f ca="1">AVERAGE(OFFSET($CX$3,0,0,'Données projet'!$E$13+1,1))-AVERAGE(OFFSET($H$3,0,0,'Données projet'!$E$13+1,1))</f>
        <v>422.80313962874982</v>
      </c>
      <c r="CZ83" s="59">
        <f t="shared" si="96"/>
        <v>91.455608678290844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17.425162084541601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17.425162084541601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5.75</v>
      </c>
      <c r="DO83" s="12">
        <f>IF('Données projet'!$A$166&gt;35,DO82+DN83-DW82,IF(A83&lt;'Données projet'!$A$166,$DL$205^A83,IF(A83='Données projet'!$A$166,'Données projet'!$B$166,DO82+DN83-DW82)))</f>
        <v>178.25000000000003</v>
      </c>
      <c r="DP83" s="17">
        <f>DO83*VLOOKUP('Données projet'!$B$14,Paramètres!$A$1:$I$89,3,0)*VLOOKUP('Données projet'!$B$14,Paramètres!$A$1:$I$89,5,0)</f>
        <v>139.03500000000003</v>
      </c>
      <c r="DQ83" s="13">
        <f t="shared" si="97"/>
        <v>36.0758486331029</v>
      </c>
      <c r="DR83" s="20">
        <f t="shared" si="70"/>
        <v>304.98472803598759</v>
      </c>
      <c r="DS83" s="59">
        <f t="shared" si="71"/>
        <v>598.31806136932096</v>
      </c>
      <c r="DT83" s="59">
        <f ca="1">AVERAGE(OFFSET($DS$3,0,0,'Données projet'!$E$14+1,1))-AVERAGE(OFFSET($H$3,0,0,'Données projet'!$E$14+1,1))</f>
        <v>349.02319955271696</v>
      </c>
      <c r="DU83" s="59">
        <f t="shared" si="98"/>
        <v>81.121961804737509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14.052550068178711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14.052550068178711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1.7053025658242404E-13</v>
      </c>
      <c r="EK83" s="17">
        <f>EJ83*VLOOKUP('Données projet'!$B$15,Paramètres!$A$1:$I$89,3,0)*VLOOKUP('Données projet'!$B$15,Paramètres!$A$1:$I$89,5,0)</f>
        <v>1.250327841262333E-13</v>
      </c>
      <c r="EL83" s="13">
        <f t="shared" si="99"/>
        <v>1.8301318724634299E-12</v>
      </c>
      <c r="EM83" s="20">
        <f t="shared" si="73"/>
        <v>3.405245110226996E-12</v>
      </c>
      <c r="EN83" s="59">
        <f t="shared" si="74"/>
        <v>293.33333333333672</v>
      </c>
      <c r="EO83" s="59">
        <f ca="1">AVERAGE(OFFSET($EN$3,0,0,'Données projet'!$E$15+1,1))-AVERAGE(OFFSET($H$3,0,0,'Données projet'!$E$15+1,1))</f>
        <v>197.34725966440715</v>
      </c>
      <c r="EP83" s="59">
        <f t="shared" si="100"/>
        <v>240.16326570529532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34.127258555736923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34.127258555736923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7.125</v>
      </c>
      <c r="N84" s="13">
        <f>IF('Données projet'!$A$36&gt;35,N83+M84-V83,IF(A84&lt;'Données projet'!$A$36,$K$205^A84,IF(A84='Données projet'!$A$36,'Données projet'!$B$36,N83+M84-V83)))</f>
        <v>239.5</v>
      </c>
      <c r="O84" s="13">
        <f>N84*VLOOKUP('Données projet'!$B$9,Paramètres!$A$1:$I$89,3,0)*VLOOKUP('Données projet'!$B$9,Paramètres!$A$1:$I$89,5,0)</f>
        <v>216.6996</v>
      </c>
      <c r="P84" s="13">
        <f t="shared" si="87"/>
        <v>53.396930261595514</v>
      </c>
      <c r="Q84" s="20">
        <f t="shared" si="54"/>
        <v>470.41812353894551</v>
      </c>
      <c r="R84" s="59">
        <f t="shared" si="55"/>
        <v>763.75145687227882</v>
      </c>
      <c r="S84" s="59">
        <f ca="1">AVERAGE(OFFSET($R$3,0,0,'Données projet'!$E$9+1,1))-AVERAGE(OFFSET($H$3,0,0,'Données projet'!$E$9+1,1))</f>
        <v>503.03615331676451</v>
      </c>
      <c r="T84" s="59">
        <f t="shared" si="88"/>
        <v>228.10723445837942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31.96816873898133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31.96816873898133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7.125</v>
      </c>
      <c r="AI84" s="13">
        <f>IF('Données projet'!$A$62&gt;35,AI83+AH84-AQ83,IF(A84&lt;'Données projet'!$A$62,$AF$205^A84,IF(A84='Données projet'!$A$62,'Données projet'!$B$62,AI83+AH84-AQ83)))</f>
        <v>239.5</v>
      </c>
      <c r="AJ84" s="13">
        <f>AI84*VLOOKUP('Données projet'!$B$10,Paramètres!$A$1:$I$89,3,0)*VLOOKUP('Données projet'!$B$10,Paramètres!$A$1:$I$89,5,0)</f>
        <v>242.85300000000004</v>
      </c>
      <c r="AK84" s="13">
        <f t="shared" si="89"/>
        <v>59.052944512700471</v>
      </c>
      <c r="AL84" s="20">
        <f t="shared" si="58"/>
        <v>525.81952002628668</v>
      </c>
      <c r="AM84" s="59">
        <f t="shared" si="59"/>
        <v>819.15285335961994</v>
      </c>
      <c r="AN84" s="59">
        <f ca="1">AVERAGE(OFFSET($AM$3,0,0,'Données projet'!$E$10+1,1))-AVERAGE(OFFSET($H$3,0,0,'Données projet'!$E$10+1,1))</f>
        <v>558.37211180917416</v>
      </c>
      <c r="AO84" s="59">
        <f t="shared" si="90"/>
        <v>250.60365718208192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35.82639600058252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35.82639600058252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5.75</v>
      </c>
      <c r="BD84" s="12">
        <f>IF('Données projet'!$A$88&gt;35,BD83+BC84-BL83,IF(A84&lt;'Données projet'!$A$88,$BA$205^A84,IF(A84='Données projet'!$A$88,'Données projet'!$B$88,BD83+BC84-BL83)))</f>
        <v>184.00000000000003</v>
      </c>
      <c r="BE84" s="13">
        <f>BD84*VLOOKUP('Données projet'!$B$11,Paramètres!$A$1:$I$89,3,0)*VLOOKUP('Données projet'!$B$11,Paramètres!$A$1:$I$89,5,0)</f>
        <v>198.05760000000001</v>
      </c>
      <c r="BF84" s="13">
        <f t="shared" si="91"/>
        <v>49.317044830035982</v>
      </c>
      <c r="BG84" s="20">
        <f t="shared" si="61"/>
        <v>430.84417307897934</v>
      </c>
      <c r="BH84" s="59">
        <f t="shared" si="62"/>
        <v>724.1775064123126</v>
      </c>
      <c r="BI84" s="59">
        <f ca="1">AVERAGE(OFFSET($BH$3,0,0,'Données projet'!$E$11+1,1))-AVERAGE(OFFSET($H$3,0,0,'Données projet'!$E$11+1,1))</f>
        <v>465.70042953569703</v>
      </c>
      <c r="BJ84" s="59">
        <f t="shared" si="92"/>
        <v>97.459164776269915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19.012243622920284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19.012243622920284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5.75</v>
      </c>
      <c r="BY84" s="12">
        <f>IF('Données projet'!$A$114&gt;35,BY83+BX84-CG83,IF(A84&lt;'Données projet'!$A$114,$BV$205^A84,IF(A84='Données projet'!$A$114,'Données projet'!$B$114,BY83+BX84-CG83)))</f>
        <v>184.00000000000003</v>
      </c>
      <c r="BZ84" s="13">
        <f>BY84*VLOOKUP('Données projet'!$B$12,Paramètres!$A$1:$I$89,3,0)*VLOOKUP('Données projet'!$B$12,Paramètres!$A$1:$I$89,5,0)</f>
        <v>123.42720000000001</v>
      </c>
      <c r="CA84" s="13">
        <f t="shared" si="93"/>
        <v>32.473022671122074</v>
      </c>
      <c r="CB84" s="20">
        <f t="shared" si="64"/>
        <v>271.5262211522043</v>
      </c>
      <c r="CC84" s="59">
        <f t="shared" si="65"/>
        <v>564.85955448553761</v>
      </c>
      <c r="CD84" s="59">
        <f ca="1">AVERAGE(OFFSET($CC$3,0,0,'Données projet'!$E$12+1,1))-AVERAGE(OFFSET($H$3,0,0,'Données projet'!$E$12+1,1))</f>
        <v>305.81696680347807</v>
      </c>
      <c r="CE84" s="59">
        <f t="shared" si="94"/>
        <v>75.064936438329426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14.603607420503989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14.603607420503989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5.75</v>
      </c>
      <c r="CT84" s="12">
        <f>IF('Données projet'!$A$140&gt;35,CT83+CS84-DB83,IF(A84&lt;'Données projet'!$A$140,$CQ$205^A84,IF(A84='Données projet'!$A$140,'Données projet'!$B$140,CT83+CS84-DB83)))</f>
        <v>184.00000000000003</v>
      </c>
      <c r="CU84" s="17">
        <f>CT84*VLOOKUP('Données projet'!$B$13,Paramètres!$A$1:$I$89,3,0)*VLOOKUP('Données projet'!$B$13,Paramètres!$A$1:$I$89,5,0)</f>
        <v>177.96480000000003</v>
      </c>
      <c r="CV84" s="13">
        <f t="shared" si="95"/>
        <v>44.869092441133326</v>
      </c>
      <c r="CW84" s="20">
        <f t="shared" si="67"/>
        <v>388.10236266830719</v>
      </c>
      <c r="CX84" s="59">
        <f t="shared" si="68"/>
        <v>681.43569600164051</v>
      </c>
      <c r="CY84" s="59">
        <f ca="1">AVERAGE(OFFSET($CX$3,0,0,'Données projet'!$E$13+1,1))-AVERAGE(OFFSET($H$3,0,0,'Données projet'!$E$13+1,1))</f>
        <v>422.80313962874982</v>
      </c>
      <c r="CZ84" s="59">
        <f t="shared" si="96"/>
        <v>91.455608678290844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17.083465284363154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17.083465284363154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5.75</v>
      </c>
      <c r="DO84" s="12">
        <f>IF('Données projet'!$A$166&gt;35,DO83+DN84-DW83,IF(A84&lt;'Données projet'!$A$166,$DL$205^A84,IF(A84='Données projet'!$A$166,'Données projet'!$B$166,DO83+DN84-DW83)))</f>
        <v>184.00000000000003</v>
      </c>
      <c r="DP84" s="17">
        <f>DO84*VLOOKUP('Données projet'!$B$14,Paramètres!$A$1:$I$89,3,0)*VLOOKUP('Données projet'!$B$14,Paramètres!$A$1:$I$89,5,0)</f>
        <v>143.52000000000004</v>
      </c>
      <c r="DQ84" s="13">
        <f t="shared" si="97"/>
        <v>37.102218970378601</v>
      </c>
      <c r="DR84" s="20">
        <f t="shared" si="70"/>
        <v>314.58369804007611</v>
      </c>
      <c r="DS84" s="59">
        <f t="shared" si="71"/>
        <v>607.91703137340937</v>
      </c>
      <c r="DT84" s="59">
        <f ca="1">AVERAGE(OFFSET($DS$3,0,0,'Données projet'!$E$14+1,1))-AVERAGE(OFFSET($H$3,0,0,'Données projet'!$E$14+1,1))</f>
        <v>349.02319955271696</v>
      </c>
      <c r="DU84" s="59">
        <f t="shared" si="98"/>
        <v>81.121961804737509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13.776988132550931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13.776988132550931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1.7053025658242404E-13</v>
      </c>
      <c r="EK84" s="17">
        <f>EJ84*VLOOKUP('Données projet'!$B$15,Paramètres!$A$1:$I$89,3,0)*VLOOKUP('Données projet'!$B$15,Paramètres!$A$1:$I$89,5,0)</f>
        <v>1.250327841262333E-13</v>
      </c>
      <c r="EL84" s="13">
        <f t="shared" si="99"/>
        <v>1.8301318724634299E-12</v>
      </c>
      <c r="EM84" s="20">
        <f t="shared" si="73"/>
        <v>3.405245110226996E-12</v>
      </c>
      <c r="EN84" s="59">
        <f t="shared" si="74"/>
        <v>293.33333333333672</v>
      </c>
      <c r="EO84" s="59">
        <f ca="1">AVERAGE(OFFSET($EN$3,0,0,'Données projet'!$E$15+1,1))-AVERAGE(OFFSET($H$3,0,0,'Données projet'!$E$15+1,1))</f>
        <v>197.34725966440715</v>
      </c>
      <c r="EP84" s="59">
        <f t="shared" si="100"/>
        <v>240.16326570529532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33.458043831031276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33.458043831031276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7.125</v>
      </c>
      <c r="N85" s="13">
        <f>IF('Données projet'!$A$36&gt;35,N84+M85-V84,IF(A85&lt;'Données projet'!$A$36,$K$205^A85,IF(A85='Données projet'!$A$36,'Données projet'!$B$36,N84+M85-V84)))</f>
        <v>246.625</v>
      </c>
      <c r="O85" s="13">
        <f>N85*VLOOKUP('Données projet'!$B$9,Paramètres!$A$1:$I$89,3,0)*VLOOKUP('Données projet'!$B$9,Paramètres!$A$1:$I$89,5,0)</f>
        <v>223.1463</v>
      </c>
      <c r="P85" s="13">
        <f t="shared" si="87"/>
        <v>54.798152305884386</v>
      </c>
      <c r="Q85" s="20">
        <f t="shared" si="54"/>
        <v>484.08658776608195</v>
      </c>
      <c r="R85" s="59">
        <f t="shared" si="55"/>
        <v>777.41992109941521</v>
      </c>
      <c r="S85" s="59">
        <f ca="1">AVERAGE(OFFSET($R$3,0,0,'Données projet'!$E$9+1,1))-AVERAGE(OFFSET($H$3,0,0,'Données projet'!$E$9+1,1))</f>
        <v>503.03615331676451</v>
      </c>
      <c r="T85" s="59">
        <f t="shared" si="88"/>
        <v>228.10723445837942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31.341292448667506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31.341292448667506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7.125</v>
      </c>
      <c r="AI85" s="13">
        <f>IF('Données projet'!$A$62&gt;35,AI84+AH85-AQ84,IF(A85&lt;'Données projet'!$A$62,$AF$205^A85,IF(A85='Données projet'!$A$62,'Données projet'!$B$62,AI84+AH85-AQ84)))</f>
        <v>246.625</v>
      </c>
      <c r="AJ85" s="13">
        <f>AI85*VLOOKUP('Données projet'!$B$10,Paramètres!$A$1:$I$89,3,0)*VLOOKUP('Données projet'!$B$10,Paramètres!$A$1:$I$89,5,0)</f>
        <v>250.07775000000001</v>
      </c>
      <c r="AK85" s="13">
        <f t="shared" si="89"/>
        <v>60.602589543341431</v>
      </c>
      <c r="AL85" s="20">
        <f t="shared" si="58"/>
        <v>541.10159137131961</v>
      </c>
      <c r="AM85" s="59">
        <f t="shared" si="59"/>
        <v>834.43492470465299</v>
      </c>
      <c r="AN85" s="59">
        <f ca="1">AVERAGE(OFFSET($AM$3,0,0,'Données projet'!$E$10+1,1))-AVERAGE(OFFSET($H$3,0,0,'Données projet'!$E$10+1,1))</f>
        <v>558.37211180917416</v>
      </c>
      <c r="AO85" s="59">
        <f t="shared" si="90"/>
        <v>250.60365718208192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35.123862226954955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35.123862226954955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5.75</v>
      </c>
      <c r="BD85" s="12">
        <f>IF('Données projet'!$A$88&gt;35,BD84+BC85-BL84,IF(A85&lt;'Données projet'!$A$88,$BA$205^A85,IF(A85='Données projet'!$A$88,'Données projet'!$B$88,BD84+BC85-BL84)))</f>
        <v>189.75000000000003</v>
      </c>
      <c r="BE85" s="13">
        <f>BD85*VLOOKUP('Données projet'!$B$11,Paramètres!$A$1:$I$89,3,0)*VLOOKUP('Données projet'!$B$11,Paramètres!$A$1:$I$89,5,0)</f>
        <v>204.24690000000001</v>
      </c>
      <c r="BF85" s="13">
        <f t="shared" si="91"/>
        <v>50.676363351826211</v>
      </c>
      <c r="BG85" s="20">
        <f t="shared" si="61"/>
        <v>443.991350337764</v>
      </c>
      <c r="BH85" s="59">
        <f t="shared" si="62"/>
        <v>737.32468367109732</v>
      </c>
      <c r="BI85" s="59">
        <f ca="1">AVERAGE(OFFSET($BH$3,0,0,'Données projet'!$E$11+1,1))-AVERAGE(OFFSET($H$3,0,0,'Données projet'!$E$11+1,1))</f>
        <v>465.70042953569703</v>
      </c>
      <c r="BJ85" s="59">
        <f t="shared" si="92"/>
        <v>97.459164776269915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18.639425121798386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18.639425121798386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5.75</v>
      </c>
      <c r="BY85" s="12">
        <f>IF('Données projet'!$A$114&gt;35,BY84+BX85-CG84,IF(A85&lt;'Données projet'!$A$114,$BV$205^A85,IF(A85='Données projet'!$A$114,'Données projet'!$B$114,BY84+BX85-CG84)))</f>
        <v>189.75000000000003</v>
      </c>
      <c r="BZ85" s="13">
        <f>BY85*VLOOKUP('Données projet'!$B$12,Paramètres!$A$1:$I$89,3,0)*VLOOKUP('Données projet'!$B$12,Paramètres!$A$1:$I$89,5,0)</f>
        <v>127.28430000000003</v>
      </c>
      <c r="CA85" s="13">
        <f t="shared" si="93"/>
        <v>33.368071864103889</v>
      </c>
      <c r="CB85" s="20">
        <f t="shared" si="64"/>
        <v>279.80288099664762</v>
      </c>
      <c r="CC85" s="59">
        <f t="shared" si="65"/>
        <v>573.13621432998093</v>
      </c>
      <c r="CD85" s="59">
        <f ca="1">AVERAGE(OFFSET($CC$3,0,0,'Données projet'!$E$12+1,1))-AVERAGE(OFFSET($H$3,0,0,'Données projet'!$E$12+1,1))</f>
        <v>305.81696680347807</v>
      </c>
      <c r="CE85" s="59">
        <f t="shared" si="94"/>
        <v>75.064936438329426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14.317239586308908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14.317239586308908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5.75</v>
      </c>
      <c r="CT85" s="12">
        <f>IF('Données projet'!$A$140&gt;35,CT84+CS85-DB84,IF(A85&lt;'Données projet'!$A$140,$CQ$205^A85,IF(A85='Données projet'!$A$140,'Données projet'!$B$140,CT84+CS85-DB84)))</f>
        <v>189.75000000000003</v>
      </c>
      <c r="CU85" s="17">
        <f>CT85*VLOOKUP('Données projet'!$B$13,Paramètres!$A$1:$I$89,3,0)*VLOOKUP('Données projet'!$B$13,Paramètres!$A$1:$I$89,5,0)</f>
        <v>183.52620000000002</v>
      </c>
      <c r="CV85" s="13">
        <f t="shared" si="95"/>
        <v>46.105812699237802</v>
      </c>
      <c r="CW85" s="20">
        <f t="shared" si="67"/>
        <v>399.94242211783916</v>
      </c>
      <c r="CX85" s="59">
        <f t="shared" si="68"/>
        <v>693.27575545117247</v>
      </c>
      <c r="CY85" s="59">
        <f ca="1">AVERAGE(OFFSET($CX$3,0,0,'Données projet'!$E$13+1,1))-AVERAGE(OFFSET($H$3,0,0,'Données projet'!$E$13+1,1))</f>
        <v>422.80313962874982</v>
      </c>
      <c r="CZ85" s="59">
        <f t="shared" si="96"/>
        <v>91.455608678290844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16.748468950021739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16.748468950021739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5.75</v>
      </c>
      <c r="DO85" s="12">
        <f>IF('Données projet'!$A$166&gt;35,DO84+DN85-DW84,IF(A85&lt;'Données projet'!$A$166,$DL$205^A85,IF(A85='Données projet'!$A$166,'Données projet'!$B$166,DO84+DN85-DW84)))</f>
        <v>189.75000000000003</v>
      </c>
      <c r="DP85" s="17">
        <f>DO85*VLOOKUP('Données projet'!$B$14,Paramètres!$A$1:$I$89,3,0)*VLOOKUP('Données projet'!$B$14,Paramètres!$A$1:$I$89,5,0)</f>
        <v>148.00500000000002</v>
      </c>
      <c r="DQ85" s="13">
        <f t="shared" si="97"/>
        <v>38.124862026542345</v>
      </c>
      <c r="DR85" s="20">
        <f t="shared" si="70"/>
        <v>324.17617636289458</v>
      </c>
      <c r="DS85" s="59">
        <f t="shared" si="71"/>
        <v>617.50950969622795</v>
      </c>
      <c r="DT85" s="59">
        <f ca="1">AVERAGE(OFFSET($DS$3,0,0,'Données projet'!$E$14+1,1))-AVERAGE(OFFSET($H$3,0,0,'Données projet'!$E$14+1,1))</f>
        <v>349.02319955271696</v>
      </c>
      <c r="DU85" s="59">
        <f t="shared" si="98"/>
        <v>81.121961804737509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13.506829798404627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13.506829798404627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1.7053025658242404E-13</v>
      </c>
      <c r="EK85" s="17">
        <f>EJ85*VLOOKUP('Données projet'!$B$15,Paramètres!$A$1:$I$89,3,0)*VLOOKUP('Données projet'!$B$15,Paramètres!$A$1:$I$89,5,0)</f>
        <v>1.250327841262333E-13</v>
      </c>
      <c r="EL85" s="13">
        <f t="shared" si="99"/>
        <v>1.8301318724634299E-12</v>
      </c>
      <c r="EM85" s="20">
        <f t="shared" si="73"/>
        <v>3.405245110226996E-12</v>
      </c>
      <c r="EN85" s="59">
        <f t="shared" si="74"/>
        <v>293.33333333333672</v>
      </c>
      <c r="EO85" s="59">
        <f ca="1">AVERAGE(OFFSET($EN$3,0,0,'Données projet'!$E$15+1,1))-AVERAGE(OFFSET($H$3,0,0,'Données projet'!$E$15+1,1))</f>
        <v>197.34725966440715</v>
      </c>
      <c r="EP85" s="59">
        <f t="shared" si="100"/>
        <v>240.16326570529532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32.801951998896428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32.801951998896428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7.125</v>
      </c>
      <c r="N86" s="13">
        <f>IF('Données projet'!$A$36&gt;35,N85+M86-V85,IF(A86&lt;'Données projet'!$A$36,$K$205^A86,IF(A86='Données projet'!$A$36,'Données projet'!$B$36,N85+M86-V85)))</f>
        <v>253.75</v>
      </c>
      <c r="O86" s="13">
        <f>N86*VLOOKUP('Données projet'!$B$9,Paramètres!$A$1:$I$89,3,0)*VLOOKUP('Données projet'!$B$9,Paramètres!$A$1:$I$89,5,0)</f>
        <v>229.59299999999999</v>
      </c>
      <c r="P86" s="13">
        <f t="shared" si="87"/>
        <v>56.194669546199975</v>
      </c>
      <c r="Q86" s="20">
        <f t="shared" si="54"/>
        <v>497.74685779296487</v>
      </c>
      <c r="R86" s="59">
        <f t="shared" si="55"/>
        <v>791.08019112629813</v>
      </c>
      <c r="S86" s="59">
        <f ca="1">AVERAGE(OFFSET($R$3,0,0,'Données projet'!$E$9+1,1))-AVERAGE(OFFSET($H$3,0,0,'Données projet'!$E$9+1,1))</f>
        <v>503.03615331676451</v>
      </c>
      <c r="T86" s="59">
        <f t="shared" si="88"/>
        <v>228.10723445837942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30.726708820049954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30.726708820049954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7.125</v>
      </c>
      <c r="AI86" s="13">
        <f>IF('Données projet'!$A$62&gt;35,AI85+AH86-AQ85,IF(A86&lt;'Données projet'!$A$62,$AF$205^A86,IF(A86='Données projet'!$A$62,'Données projet'!$B$62,AI85+AH86-AQ85)))</f>
        <v>253.75</v>
      </c>
      <c r="AJ86" s="13">
        <f>AI86*VLOOKUP('Données projet'!$B$10,Paramètres!$A$1:$I$89,3,0)*VLOOKUP('Données projet'!$B$10,Paramètres!$A$1:$I$89,5,0)</f>
        <v>257.30250000000001</v>
      </c>
      <c r="AK86" s="13">
        <f t="shared" si="89"/>
        <v>62.147031418546007</v>
      </c>
      <c r="AL86" s="20">
        <f t="shared" si="58"/>
        <v>556.37460055396764</v>
      </c>
      <c r="AM86" s="59">
        <f t="shared" si="59"/>
        <v>849.7079338873009</v>
      </c>
      <c r="AN86" s="59">
        <f ca="1">AVERAGE(OFFSET($AM$3,0,0,'Données projet'!$E$10+1,1))-AVERAGE(OFFSET($H$3,0,0,'Données projet'!$E$10+1,1))</f>
        <v>558.37211180917416</v>
      </c>
      <c r="AO86" s="59">
        <f t="shared" si="90"/>
        <v>250.60365718208192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34.435104712124939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34.435104712124939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5.75</v>
      </c>
      <c r="BD86" s="12">
        <f>IF('Données projet'!$A$88&gt;35,BD85+BC86-BL85,IF(A86&lt;'Données projet'!$A$88,$BA$205^A86,IF(A86='Données projet'!$A$88,'Données projet'!$B$88,BD85+BC86-BL85)))</f>
        <v>195.50000000000003</v>
      </c>
      <c r="BE86" s="13">
        <f>BD86*VLOOKUP('Données projet'!$B$11,Paramètres!$A$1:$I$89,3,0)*VLOOKUP('Données projet'!$B$11,Paramètres!$A$1:$I$89,5,0)</f>
        <v>210.43620000000001</v>
      </c>
      <c r="BF86" s="13">
        <f t="shared" si="91"/>
        <v>52.030894858541359</v>
      </c>
      <c r="BG86" s="20">
        <f t="shared" si="61"/>
        <v>457.13019021195947</v>
      </c>
      <c r="BH86" s="59">
        <f t="shared" si="62"/>
        <v>750.46352354529279</v>
      </c>
      <c r="BI86" s="59">
        <f ca="1">AVERAGE(OFFSET($BH$3,0,0,'Données projet'!$E$11+1,1))-AVERAGE(OFFSET($H$3,0,0,'Données projet'!$E$11+1,1))</f>
        <v>465.70042953569703</v>
      </c>
      <c r="BJ86" s="59">
        <f t="shared" si="92"/>
        <v>97.459164776269915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18.273917364086657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18.273917364086657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5.75</v>
      </c>
      <c r="BY86" s="12">
        <f>IF('Données projet'!$A$114&gt;35,BY85+BX86-CG85,IF(A86&lt;'Données projet'!$A$114,$BV$205^A86,IF(A86='Données projet'!$A$114,'Données projet'!$B$114,BY85+BX86-CG85)))</f>
        <v>195.50000000000003</v>
      </c>
      <c r="BZ86" s="13">
        <f>BY86*VLOOKUP('Données projet'!$B$12,Paramètres!$A$1:$I$89,3,0)*VLOOKUP('Données projet'!$B$12,Paramètres!$A$1:$I$89,5,0)</f>
        <v>131.14140000000003</v>
      </c>
      <c r="CA86" s="13">
        <f t="shared" si="93"/>
        <v>34.259969026188536</v>
      </c>
      <c r="CB86" s="20">
        <f t="shared" si="64"/>
        <v>288.07405105394508</v>
      </c>
      <c r="CC86" s="59">
        <f t="shared" si="65"/>
        <v>581.4073843872784</v>
      </c>
      <c r="CD86" s="59">
        <f ca="1">AVERAGE(OFFSET($CC$3,0,0,'Données projet'!$E$12+1,1))-AVERAGE(OFFSET($H$3,0,0,'Données projet'!$E$12+1,1))</f>
        <v>305.81696680347807</v>
      </c>
      <c r="CE86" s="59">
        <f t="shared" si="94"/>
        <v>75.064936438329426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14.036487250675259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14.036487250675259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5.75</v>
      </c>
      <c r="CT86" s="12">
        <f>IF('Données projet'!$A$140&gt;35,CT85+CS86-DB85,IF(A86&lt;'Données projet'!$A$140,$CQ$205^A86,IF(A86='Données projet'!$A$140,'Données projet'!$B$140,CT85+CS86-DB85)))</f>
        <v>195.50000000000003</v>
      </c>
      <c r="CU86" s="17">
        <f>CT86*VLOOKUP('Données projet'!$B$13,Paramètres!$A$1:$I$89,3,0)*VLOOKUP('Données projet'!$B$13,Paramètres!$A$1:$I$89,5,0)</f>
        <v>189.08760000000004</v>
      </c>
      <c r="CV86" s="13">
        <f t="shared" si="95"/>
        <v>47.338177687827148</v>
      </c>
      <c r="CW86" s="20">
        <f t="shared" si="67"/>
        <v>411.77489613963229</v>
      </c>
      <c r="CX86" s="59">
        <f t="shared" si="68"/>
        <v>705.1082294729656</v>
      </c>
      <c r="CY86" s="59">
        <f ca="1">AVERAGE(OFFSET($CX$3,0,0,'Données projet'!$E$13+1,1))-AVERAGE(OFFSET($H$3,0,0,'Données projet'!$E$13+1,1))</f>
        <v>422.80313962874982</v>
      </c>
      <c r="CZ86" s="59">
        <f t="shared" si="96"/>
        <v>91.455608678290844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16.420041689469169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16.420041689469169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5.75</v>
      </c>
      <c r="DO86" s="12">
        <f>IF('Données projet'!$A$166&gt;35,DO85+DN86-DW85,IF(A86&lt;'Données projet'!$A$166,$DL$205^A86,IF(A86='Données projet'!$A$166,'Données projet'!$B$166,DO85+DN86-DW85)))</f>
        <v>195.50000000000003</v>
      </c>
      <c r="DP86" s="17">
        <f>DO86*VLOOKUP('Données projet'!$B$14,Paramètres!$A$1:$I$89,3,0)*VLOOKUP('Données projet'!$B$14,Paramètres!$A$1:$I$89,5,0)</f>
        <v>152.49000000000004</v>
      </c>
      <c r="DQ86" s="13">
        <f t="shared" si="97"/>
        <v>39.143903713602519</v>
      </c>
      <c r="DR86" s="20">
        <f t="shared" si="70"/>
        <v>333.76238230119111</v>
      </c>
      <c r="DS86" s="59">
        <f t="shared" si="71"/>
        <v>627.09571563452437</v>
      </c>
      <c r="DT86" s="59">
        <f ca="1">AVERAGE(OFFSET($DS$3,0,0,'Données projet'!$E$14+1,1))-AVERAGE(OFFSET($H$3,0,0,'Données projet'!$E$14+1,1))</f>
        <v>349.02319955271696</v>
      </c>
      <c r="DU86" s="59">
        <f t="shared" si="98"/>
        <v>81.121961804737509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13.24196910441062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13.24196910441062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1.7053025658242404E-13</v>
      </c>
      <c r="EK86" s="17">
        <f>EJ86*VLOOKUP('Données projet'!$B$15,Paramètres!$A$1:$I$89,3,0)*VLOOKUP('Données projet'!$B$15,Paramètres!$A$1:$I$89,5,0)</f>
        <v>1.250327841262333E-13</v>
      </c>
      <c r="EL86" s="13">
        <f t="shared" si="99"/>
        <v>1.8301318724634299E-12</v>
      </c>
      <c r="EM86" s="20">
        <f t="shared" si="73"/>
        <v>3.405245110226996E-12</v>
      </c>
      <c r="EN86" s="59">
        <f t="shared" si="74"/>
        <v>293.33333333333672</v>
      </c>
      <c r="EO86" s="59">
        <f ca="1">AVERAGE(OFFSET($EN$3,0,0,'Données projet'!$E$15+1,1))-AVERAGE(OFFSET($H$3,0,0,'Données projet'!$E$15+1,1))</f>
        <v>197.34725966440715</v>
      </c>
      <c r="EP86" s="59">
        <f t="shared" si="100"/>
        <v>240.16326570529532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32.158725727413241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32.158725727413241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7.125</v>
      </c>
      <c r="N87" s="13">
        <f>IF('Données projet'!$A$36&gt;35,N86+M87-V86,IF(A87&lt;'Données projet'!$A$36,$K$205^A87,IF(A87='Données projet'!$A$36,'Données projet'!$B$36,N86+M87-V86)))</f>
        <v>260.875</v>
      </c>
      <c r="O87" s="13">
        <f>N87*VLOOKUP('Données projet'!$B$9,Paramètres!$A$1:$I$89,3,0)*VLOOKUP('Données projet'!$B$9,Paramètres!$A$1:$I$89,5,0)</f>
        <v>236.03969999999998</v>
      </c>
      <c r="P87" s="13">
        <f t="shared" si="87"/>
        <v>57.586629263394379</v>
      </c>
      <c r="Q87" s="20">
        <f t="shared" si="54"/>
        <v>511.39919013374521</v>
      </c>
      <c r="R87" s="59">
        <f t="shared" si="55"/>
        <v>804.73252346707852</v>
      </c>
      <c r="S87" s="59">
        <f ca="1">AVERAGE(OFFSET($R$3,0,0,'Données projet'!$E$9+1,1))-AVERAGE(OFFSET($H$3,0,0,'Données projet'!$E$9+1,1))</f>
        <v>503.03615331676451</v>
      </c>
      <c r="T87" s="59">
        <f t="shared" si="88"/>
        <v>228.10723445837942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30.124176801530592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30.124176801530592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7.125</v>
      </c>
      <c r="AI87" s="13">
        <f>IF('Données projet'!$A$62&gt;35,AI86+AH87-AQ86,IF(A87&lt;'Données projet'!$A$62,$AF$205^A87,IF(A87='Données projet'!$A$62,'Données projet'!$B$62,AI86+AH87-AQ86)))</f>
        <v>260.875</v>
      </c>
      <c r="AJ87" s="13">
        <f>AI87*VLOOKUP('Données projet'!$B$10,Paramètres!$A$1:$I$89,3,0)*VLOOKUP('Données projet'!$B$10,Paramètres!$A$1:$I$89,5,0)</f>
        <v>264.52724999999998</v>
      </c>
      <c r="AK87" s="13">
        <f t="shared" si="89"/>
        <v>63.686433019737215</v>
      </c>
      <c r="AL87" s="20">
        <f t="shared" si="58"/>
        <v>571.63883125937559</v>
      </c>
      <c r="AM87" s="59">
        <f t="shared" si="59"/>
        <v>864.97216459270885</v>
      </c>
      <c r="AN87" s="59">
        <f ca="1">AVERAGE(OFFSET($AM$3,0,0,'Données projet'!$E$10+1,1))-AVERAGE(OFFSET($H$3,0,0,'Données projet'!$E$10+1,1))</f>
        <v>558.37211180917416</v>
      </c>
      <c r="AO87" s="59">
        <f t="shared" si="90"/>
        <v>250.60365718208192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33.759853312060137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33.759853312060137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5.75</v>
      </c>
      <c r="BD87" s="12">
        <f>IF('Données projet'!$A$88&gt;35,BD86+BC87-BL86,IF(A87&lt;'Données projet'!$A$88,$BA$205^A87,IF(A87='Données projet'!$A$88,'Données projet'!$B$88,BD86+BC87-BL86)))</f>
        <v>201.25000000000003</v>
      </c>
      <c r="BE87" s="13">
        <f>BD87*VLOOKUP('Données projet'!$B$11,Paramètres!$A$1:$I$89,3,0)*VLOOKUP('Données projet'!$B$11,Paramètres!$A$1:$I$89,5,0)</f>
        <v>216.62550000000002</v>
      </c>
      <c r="BF87" s="13">
        <f t="shared" si="91"/>
        <v>53.38079631035297</v>
      </c>
      <c r="BG87" s="20">
        <f t="shared" si="61"/>
        <v>470.26096607386484</v>
      </c>
      <c r="BH87" s="59">
        <f t="shared" si="62"/>
        <v>763.59429940719815</v>
      </c>
      <c r="BI87" s="59">
        <f ca="1">AVERAGE(OFFSET($BH$3,0,0,'Données projet'!$E$11+1,1))-AVERAGE(OFFSET($H$3,0,0,'Données projet'!$E$11+1,1))</f>
        <v>465.70042953569703</v>
      </c>
      <c r="BJ87" s="59">
        <f t="shared" si="92"/>
        <v>97.459164776269915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17.915576990565935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17.915576990565935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5.75</v>
      </c>
      <c r="BY87" s="12">
        <f>IF('Données projet'!$A$114&gt;35,BY86+BX87-CG86,IF(A87&lt;'Données projet'!$A$114,$BV$205^A87,IF(A87='Données projet'!$A$114,'Données projet'!$B$114,BY86+BX87-CG86)))</f>
        <v>201.25000000000003</v>
      </c>
      <c r="BZ87" s="13">
        <f>BY87*VLOOKUP('Données projet'!$B$12,Paramètres!$A$1:$I$89,3,0)*VLOOKUP('Données projet'!$B$12,Paramètres!$A$1:$I$89,5,0)</f>
        <v>134.99850000000001</v>
      </c>
      <c r="CA87" s="13">
        <f t="shared" si="93"/>
        <v>35.148817508483617</v>
      </c>
      <c r="CB87" s="20">
        <f t="shared" si="64"/>
        <v>296.33991132727562</v>
      </c>
      <c r="CC87" s="59">
        <f t="shared" si="65"/>
        <v>589.67324466060893</v>
      </c>
      <c r="CD87" s="59">
        <f ca="1">AVERAGE(OFFSET($CC$3,0,0,'Données projet'!$E$12+1,1))-AVERAGE(OFFSET($H$3,0,0,'Données projet'!$E$12+1,1))</f>
        <v>305.81696680347807</v>
      </c>
      <c r="CE87" s="59">
        <f t="shared" si="94"/>
        <v>75.064936438329426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13.761240297101372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13.761240297101372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5.75</v>
      </c>
      <c r="CT87" s="12">
        <f>IF('Données projet'!$A$140&gt;35,CT86+CS87-DB86,IF(A87&lt;'Données projet'!$A$140,$CQ$205^A87,IF(A87='Données projet'!$A$140,'Données projet'!$B$140,CT86+CS87-DB86)))</f>
        <v>201.25000000000003</v>
      </c>
      <c r="CU87" s="17">
        <f>CT87*VLOOKUP('Données projet'!$B$13,Paramètres!$A$1:$I$89,3,0)*VLOOKUP('Données projet'!$B$13,Paramètres!$A$1:$I$89,5,0)</f>
        <v>194.64900000000003</v>
      </c>
      <c r="CV87" s="13">
        <f t="shared" si="95"/>
        <v>48.566330210681976</v>
      </c>
      <c r="CW87" s="20">
        <f t="shared" si="67"/>
        <v>423.60003345027116</v>
      </c>
      <c r="CX87" s="59">
        <f t="shared" si="68"/>
        <v>716.93336678360447</v>
      </c>
      <c r="CY87" s="59">
        <f ca="1">AVERAGE(OFFSET($CX$3,0,0,'Données projet'!$E$13+1,1))-AVERAGE(OFFSET($H$3,0,0,'Données projet'!$E$13+1,1))</f>
        <v>422.80313962874982</v>
      </c>
      <c r="CZ87" s="59">
        <f t="shared" si="96"/>
        <v>91.455608678290844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16.098054687175186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16.098054687175186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5.75</v>
      </c>
      <c r="DO87" s="12">
        <f>IF('Données projet'!$A$166&gt;35,DO86+DN87-DW86,IF(A87&lt;'Données projet'!$A$166,$DL$205^A87,IF(A87='Données projet'!$A$166,'Données projet'!$B$166,DO86+DN87-DW86)))</f>
        <v>201.25000000000003</v>
      </c>
      <c r="DP87" s="17">
        <f>DO87*VLOOKUP('Données projet'!$B$14,Paramètres!$A$1:$I$89,3,0)*VLOOKUP('Données projet'!$B$14,Paramètres!$A$1:$I$89,5,0)</f>
        <v>156.97500000000002</v>
      </c>
      <c r="DQ87" s="13">
        <f t="shared" si="97"/>
        <v>40.159462115898421</v>
      </c>
      <c r="DR87" s="20">
        <f t="shared" si="70"/>
        <v>343.34252151852303</v>
      </c>
      <c r="DS87" s="59">
        <f t="shared" si="71"/>
        <v>636.67585485185634</v>
      </c>
      <c r="DT87" s="59">
        <f ca="1">AVERAGE(OFFSET($DS$3,0,0,'Données projet'!$E$14+1,1))-AVERAGE(OFFSET($H$3,0,0,'Données projet'!$E$14+1,1))</f>
        <v>349.02319955271696</v>
      </c>
      <c r="DU87" s="59">
        <f t="shared" si="98"/>
        <v>81.121961804737509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12.982302167076764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12.982302167076764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1.7053025658242404E-13</v>
      </c>
      <c r="EK87" s="17">
        <f>EJ87*VLOOKUP('Données projet'!$B$15,Paramètres!$A$1:$I$89,3,0)*VLOOKUP('Données projet'!$B$15,Paramètres!$A$1:$I$89,5,0)</f>
        <v>1.250327841262333E-13</v>
      </c>
      <c r="EL87" s="13">
        <f t="shared" si="99"/>
        <v>1.8301318724634299E-12</v>
      </c>
      <c r="EM87" s="20">
        <f t="shared" si="73"/>
        <v>3.405245110226996E-12</v>
      </c>
      <c r="EN87" s="59">
        <f t="shared" si="74"/>
        <v>293.33333333333672</v>
      </c>
      <c r="EO87" s="59">
        <f ca="1">AVERAGE(OFFSET($EN$3,0,0,'Données projet'!$E$15+1,1))-AVERAGE(OFFSET($H$3,0,0,'Données projet'!$E$15+1,1))</f>
        <v>197.34725966440715</v>
      </c>
      <c r="EP87" s="59">
        <f t="shared" si="100"/>
        <v>240.16326570529532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31.528112730784553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31.528112730784553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268</v>
      </c>
      <c r="L88" s="12">
        <f>VLOOKUP(A88,'Données projet'!$A$35:$I$55,9,0)</f>
        <v>7.125</v>
      </c>
      <c r="M88" s="12">
        <f t="array" ref="M88">INDEX(L:L,MIN(IF(ISNUMBER(L88:L284),ROW(L88:L284),"")))</f>
        <v>7.125</v>
      </c>
      <c r="N88" s="13">
        <f>IF('Données projet'!$A$36&gt;35,N87+M88-V87,IF(A88&lt;'Données projet'!$A$36,$K$205^A88,IF(A88='Données projet'!$A$36,'Données projet'!$B$36,N87+M88-V87)))</f>
        <v>268</v>
      </c>
      <c r="O88" s="13">
        <f>N88*VLOOKUP('Données projet'!$B$9,Paramètres!$A$1:$I$89,3,0)*VLOOKUP('Données projet'!$B$9,Paramètres!$A$1:$I$89,5,0)</f>
        <v>242.4864</v>
      </c>
      <c r="P88" s="13">
        <f t="shared" si="87"/>
        <v>58.974170235372419</v>
      </c>
      <c r="Q88" s="20">
        <f t="shared" si="54"/>
        <v>525.04382649327351</v>
      </c>
      <c r="R88" s="59">
        <f t="shared" si="55"/>
        <v>818.37715982660688</v>
      </c>
      <c r="S88" s="59">
        <f ca="1">AVERAGE(OFFSET($R$3,0,0,'Données projet'!$E$9+1,1))-AVERAGE(OFFSET($H$3,0,0,'Données projet'!$E$9+1,1))</f>
        <v>503.03615331676451</v>
      </c>
      <c r="T88" s="59">
        <f t="shared" si="88"/>
        <v>228.10723445837942</v>
      </c>
      <c r="U88" s="15">
        <f>IF(ISNA(VLOOKUP(A88,'Données projet'!$A$35:$I$55,3,0)),0,VLOOKUP(A88,'Données projet'!$A$35:$I$55,3,0))</f>
        <v>7</v>
      </c>
      <c r="V88" s="15">
        <f>IF(ISNA(VLOOKUP(A88,'Données projet'!$A$35:$I$55,4,0)),0,VLOOKUP(A88,'Données projet'!$A$35:$I$55,4,0))</f>
        <v>41</v>
      </c>
      <c r="W88" s="16">
        <f>IF(ISNA(VLOOKUP(A88,'Données projet'!$A$35:$I$55,5,0)),0%,VLOOKUP(A88,'Données projet'!$A$35:$I$55,5,0)*VLOOKUP('Données projet'!$B$9,Paramètres!$A$1:$I$89,7,0))</f>
        <v>0.30099999999999999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41.877293554598992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41.877293554598992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268</v>
      </c>
      <c r="AG88" s="12">
        <f>VLOOKUP(A88,'Données projet'!$A$61:$I$81,9,0)</f>
        <v>7.125</v>
      </c>
      <c r="AH88" s="12">
        <f t="array" ref="AH88">INDEX(AG:AG,MIN(IF(ISNUMBER(AG88:AG284),ROW(AG88:AG284),"")))</f>
        <v>7.125</v>
      </c>
      <c r="AI88" s="13">
        <f>IF('Données projet'!$A$62&gt;35,AI87+AH88-AQ87,IF(A88&lt;'Données projet'!$A$62,$AF$205^A88,IF(A88='Données projet'!$A$62,'Données projet'!$B$62,AI87+AH88-AQ87)))</f>
        <v>268</v>
      </c>
      <c r="AJ88" s="13">
        <f>AI88*VLOOKUP('Données projet'!$B$10,Paramètres!$A$1:$I$89,3,0)*VLOOKUP('Données projet'!$B$10,Paramètres!$A$1:$I$89,5,0)</f>
        <v>271.75200000000001</v>
      </c>
      <c r="AK88" s="13">
        <f t="shared" si="89"/>
        <v>65.220947824724931</v>
      </c>
      <c r="AL88" s="20">
        <f t="shared" si="58"/>
        <v>586.89455079472918</v>
      </c>
      <c r="AM88" s="59">
        <f t="shared" si="59"/>
        <v>880.22788412806244</v>
      </c>
      <c r="AN88" s="59">
        <f ca="1">AVERAGE(OFFSET($AM$3,0,0,'Données projet'!$E$10+1,1))-AVERAGE(OFFSET($H$3,0,0,'Données projet'!$E$10+1,1))</f>
        <v>558.37211180917416</v>
      </c>
      <c r="AO88" s="59">
        <f t="shared" si="90"/>
        <v>250.60365718208192</v>
      </c>
      <c r="AP88" s="15">
        <f>IF(ISNA(VLOOKUP(A88,'Données projet'!$A$61:$I$81,3,0)),0,VLOOKUP(A88,'Données projet'!$A$61:$I$81,3,0))</f>
        <v>7</v>
      </c>
      <c r="AQ88" s="15">
        <f>IF(ISNA(VLOOKUP(A88,'Données projet'!$A$61:$I$81,4,0)),0,VLOOKUP(A88,'Données projet'!$A$61:$I$81,4,0))</f>
        <v>41</v>
      </c>
      <c r="AR88" s="16">
        <f>IF(ISNA(VLOOKUP(A88,'Données projet'!$A$61:$I$81,5,0)),0%,VLOOKUP(A88,'Données projet'!$A$61:$I$81,5,0)*VLOOKUP('Données projet'!$B$10,Paramètres!$A$1:$I$89,7,0))</f>
        <v>0.30099999999999999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46.931449673257482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46.931449673257482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207</v>
      </c>
      <c r="BB88" s="12">
        <f>VLOOKUP(A88,'Données projet'!$A$87:$I$107,9,0)</f>
        <v>5.75</v>
      </c>
      <c r="BC88" s="12">
        <f t="array" ref="BC88">INDEX(BB:BB,MIN(IF(ISNUMBER(BB88:BB284),ROW(BB88:BB284),"")))</f>
        <v>5.75</v>
      </c>
      <c r="BD88" s="12">
        <f>IF('Données projet'!$A$88&gt;35,BD87+BC88-BL87,IF(A88&lt;'Données projet'!$A$88,$BA$205^A88,IF(A88='Données projet'!$A$88,'Données projet'!$B$88,BD87+BC88-BL87)))</f>
        <v>207.00000000000003</v>
      </c>
      <c r="BE88" s="13">
        <f>BD88*VLOOKUP('Données projet'!$B$11,Paramètres!$A$1:$I$89,3,0)*VLOOKUP('Données projet'!$B$11,Paramètres!$A$1:$I$89,5,0)</f>
        <v>222.81480000000002</v>
      </c>
      <c r="BF88" s="13">
        <f t="shared" si="91"/>
        <v>54.726215188137907</v>
      </c>
      <c r="BG88" s="20">
        <f t="shared" si="61"/>
        <v>483.38393478600682</v>
      </c>
      <c r="BH88" s="59">
        <f t="shared" si="62"/>
        <v>776.71726811934013</v>
      </c>
      <c r="BI88" s="59">
        <f ca="1">AVERAGE(OFFSET($BH$3,0,0,'Données projet'!$E$11+1,1))-AVERAGE(OFFSET($H$3,0,0,'Données projet'!$E$11+1,1))</f>
        <v>465.70042953569703</v>
      </c>
      <c r="BJ88" s="59">
        <f t="shared" si="92"/>
        <v>97.459164776269915</v>
      </c>
      <c r="BK88" s="15">
        <f>IF(ISNA(VLOOKUP(A88,'Données projet'!$A$87:$I$107,3,0)),0,VLOOKUP(A88,'Données projet'!$A$87:$I$107,3,0))</f>
        <v>6</v>
      </c>
      <c r="BL88" s="15">
        <f>IF(ISNA(VLOOKUP(A88,'Données projet'!$A$87:$I$107,4,0)),0,VLOOKUP(A88,'Données projet'!$A$87:$I$107,4,0))</f>
        <v>30</v>
      </c>
      <c r="BM88" s="16">
        <f>IF(ISNA(VLOOKUP(A88,'Données projet'!$A$87:$I$107,5,0)),0%,VLOOKUP(A88,'Données projet'!$A$87:$I$107,5,0)*VLOOKUP('Données projet'!$B$11,Paramètres!$A$1:$I$89,7,0))</f>
        <v>0.30099999999999999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28.309316151463193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28.309316151463193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207</v>
      </c>
      <c r="BW88" s="12">
        <f>VLOOKUP(A88,'Données projet'!$A$113:$I$133,9,0)</f>
        <v>5.75</v>
      </c>
      <c r="BX88" s="12">
        <f t="array" ref="BX88">INDEX(BW:BW,MIN(IF(ISNUMBER(BW88:BW284),ROW(BW88:BW284),"")))</f>
        <v>5.75</v>
      </c>
      <c r="BY88" s="12">
        <f>IF('Données projet'!$A$114&gt;35,BY87+BX88-CG87,IF(A88&lt;'Données projet'!$A$114,$BV$205^A88,IF(A88='Données projet'!$A$114,'Données projet'!$B$114,BY87+BX88-CG87)))</f>
        <v>207.00000000000003</v>
      </c>
      <c r="BZ88" s="13">
        <f>BY88*VLOOKUP('Données projet'!$B$12,Paramètres!$A$1:$I$89,3,0)*VLOOKUP('Données projet'!$B$12,Paramètres!$A$1:$I$89,5,0)</f>
        <v>138.85560000000001</v>
      </c>
      <c r="CA88" s="13">
        <f t="shared" si="93"/>
        <v>36.034714420414154</v>
      </c>
      <c r="CB88" s="20">
        <f t="shared" si="64"/>
        <v>304.60063094888801</v>
      </c>
      <c r="CC88" s="59">
        <f t="shared" si="65"/>
        <v>597.93396428222127</v>
      </c>
      <c r="CD88" s="59">
        <f ca="1">AVERAGE(OFFSET($CC$3,0,0,'Données projet'!$E$12+1,1))-AVERAGE(OFFSET($H$3,0,0,'Données projet'!$E$12+1,1))</f>
        <v>305.81696680347807</v>
      </c>
      <c r="CE88" s="59">
        <f t="shared" si="94"/>
        <v>75.064936438329426</v>
      </c>
      <c r="CF88" s="15">
        <f>IF(ISNA(VLOOKUP(A88,'Données projet'!$A$113:$I$133,3,0)),0,VLOOKUP(A88,'Données projet'!$A$113:$I$133,3,0))</f>
        <v>6</v>
      </c>
      <c r="CG88" s="15">
        <f>IF(ISNA(VLOOKUP(A88,'Données projet'!$A$113:$I$133,4,0)),0,VLOOKUP(A88,'Données projet'!$A$113:$I$133,4,0))</f>
        <v>30</v>
      </c>
      <c r="CH88" s="16">
        <f>IF(ISNA(VLOOKUP(A88,'Données projet'!$A$113:$I$133,5,0)),0%,VLOOKUP(A88,'Données projet'!$A$113:$I$133,5,0)*VLOOKUP('Données projet'!$B$12,Paramètres!$A$1:$I$89,7,0))</f>
        <v>0.371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21.744837043877524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21.744837043877524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207</v>
      </c>
      <c r="CR88" s="12">
        <f>VLOOKUP(A88,'Données projet'!$A$139:$I$159,9,0)</f>
        <v>5.75</v>
      </c>
      <c r="CS88" s="12">
        <f t="array" ref="CS88">INDEX(CR:CR,MIN(IF(ISNUMBER(CR88:CR284),ROW(CR88:CR284),"")))</f>
        <v>5.75</v>
      </c>
      <c r="CT88" s="12">
        <f>IF('Données projet'!$A$140&gt;35,CT87+CS88-DB87,IF(A88&lt;'Données projet'!$A$140,$CQ$205^A88,IF(A88='Données projet'!$A$140,'Données projet'!$B$140,CT87+CS88-DB87)))</f>
        <v>207.00000000000003</v>
      </c>
      <c r="CU88" s="17">
        <f>CT88*VLOOKUP('Données projet'!$B$13,Paramètres!$A$1:$I$89,3,0)*VLOOKUP('Données projet'!$B$13,Paramètres!$A$1:$I$89,5,0)</f>
        <v>200.21040000000002</v>
      </c>
      <c r="CV88" s="13">
        <f t="shared" si="95"/>
        <v>49.790404447235048</v>
      </c>
      <c r="CW88" s="20">
        <f t="shared" si="67"/>
        <v>435.41806774560104</v>
      </c>
      <c r="CX88" s="59">
        <f t="shared" si="68"/>
        <v>728.75140107893435</v>
      </c>
      <c r="CY88" s="59">
        <f ca="1">AVERAGE(OFFSET($CX$3,0,0,'Données projet'!$E$13+1,1))-AVERAGE(OFFSET($H$3,0,0,'Données projet'!$E$13+1,1))</f>
        <v>422.80313962874982</v>
      </c>
      <c r="CZ88" s="59">
        <f t="shared" si="96"/>
        <v>91.455608678290844</v>
      </c>
      <c r="DA88" s="15">
        <f>IF(ISNA(VLOOKUP(A88,'Données projet'!$A$139:$I$159,3,0)),0,VLOOKUP(A88,'Données projet'!$A$139:$I$159,3,0))</f>
        <v>6</v>
      </c>
      <c r="DB88" s="15">
        <f>IF(ISNA(VLOOKUP(A88,'Données projet'!$A$139:$I$159,4,0)),0,VLOOKUP(A88,'Données projet'!$A$139:$I$159,4,0))</f>
        <v>30</v>
      </c>
      <c r="DC88" s="16">
        <f>IF(ISNA(VLOOKUP(A88,'Données projet'!$A$139:$I$159,5,0)),0%,VLOOKUP(A88,'Données projet'!$A$139:$I$159,5,0)*VLOOKUP('Données projet'!$B$13,Paramètres!$A$1:$I$89,7,0))</f>
        <v>0.30099999999999999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25.437356541894459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25.437356541894459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207</v>
      </c>
      <c r="DM88" s="12">
        <f>VLOOKUP(A88,'Données projet'!$A$165:$I$185,9,0)</f>
        <v>5.75</v>
      </c>
      <c r="DN88" s="12">
        <f t="array" ref="DN88">INDEX(DM:DM,MIN(IF(ISNUMBER(DM88:DM284),ROW(DM88:DM284),"")))</f>
        <v>5.75</v>
      </c>
      <c r="DO88" s="12">
        <f>IF('Données projet'!$A$166&gt;35,DO87+DN88-DW87,IF(A88&lt;'Données projet'!$A$166,$DL$205^A88,IF(A88='Données projet'!$A$166,'Données projet'!$B$166,DO87+DN88-DW87)))</f>
        <v>207.00000000000003</v>
      </c>
      <c r="DP88" s="17">
        <f>DO88*VLOOKUP('Données projet'!$B$14,Paramètres!$A$1:$I$89,3,0)*VLOOKUP('Données projet'!$B$14,Paramètres!$A$1:$I$89,5,0)</f>
        <v>161.46000000000004</v>
      </c>
      <c r="DQ88" s="13">
        <f t="shared" si="97"/>
        <v>41.171648186302534</v>
      </c>
      <c r="DR88" s="20">
        <f t="shared" si="70"/>
        <v>352.91678725781031</v>
      </c>
      <c r="DS88" s="59">
        <f t="shared" si="71"/>
        <v>646.25012059114363</v>
      </c>
      <c r="DT88" s="59">
        <f ca="1">AVERAGE(OFFSET($DS$3,0,0,'Données projet'!$E$14+1,1))-AVERAGE(OFFSET($H$3,0,0,'Données projet'!$E$14+1,1))</f>
        <v>349.02319955271696</v>
      </c>
      <c r="DU88" s="59">
        <f t="shared" si="98"/>
        <v>81.121961804737509</v>
      </c>
      <c r="DV88" s="15">
        <f>IF(ISNA(VLOOKUP(A88,'Données projet'!$A$165:$I$185,3,0)),0,VLOOKUP(A88,'Données projet'!$A$165:$I$185,3,0))</f>
        <v>6</v>
      </c>
      <c r="DW88" s="15">
        <f>IF(ISNA(VLOOKUP(A88,'Données projet'!$A$165:$I$185,4,0)),0,VLOOKUP(A88,'Données projet'!$A$165:$I$185,4,0))</f>
        <v>30</v>
      </c>
      <c r="DX88" s="16">
        <f>IF(ISNA(VLOOKUP(A88,'Données projet'!$A$165:$I$185,5,0)),0%,VLOOKUP(A88,'Données projet'!$A$165:$I$185,5,0)*VLOOKUP('Données projet'!$B$14,Paramètres!$A$1:$I$89,7,0))</f>
        <v>0.30099999999999999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20.513997211205211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20.513997211205211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1.7053025658242404E-13</v>
      </c>
      <c r="EK88" s="17">
        <f>EJ88*VLOOKUP('Données projet'!$B$15,Paramètres!$A$1:$I$89,3,0)*VLOOKUP('Données projet'!$B$15,Paramètres!$A$1:$I$89,5,0)</f>
        <v>1.250327841262333E-13</v>
      </c>
      <c r="EL88" s="13">
        <f t="shared" si="99"/>
        <v>1.8301318724634299E-12</v>
      </c>
      <c r="EM88" s="20">
        <f t="shared" si="73"/>
        <v>3.405245110226996E-12</v>
      </c>
      <c r="EN88" s="59">
        <f t="shared" si="74"/>
        <v>293.33333333333672</v>
      </c>
      <c r="EO88" s="59">
        <f ca="1">AVERAGE(OFFSET($EN$3,0,0,'Données projet'!$E$15+1,1))-AVERAGE(OFFSET($H$3,0,0,'Données projet'!$E$15+1,1))</f>
        <v>197.34725966440715</v>
      </c>
      <c r="EP88" s="59">
        <f t="shared" si="100"/>
        <v>240.16326570529532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30.909865670383805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30.909865670383805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7.125</v>
      </c>
      <c r="N89" s="13">
        <f>IF('Données projet'!$A$36&gt;35,N88+M89-V88,IF(A89&lt;'Données projet'!$A$36,$K$205^A89,IF(A89='Données projet'!$A$36,'Données projet'!$B$36,N88+M89-V88)))</f>
        <v>234.125</v>
      </c>
      <c r="O89" s="13">
        <f>N89*VLOOKUP('Données projet'!$B$9,Paramètres!$A$1:$I$89,3,0)*VLOOKUP('Données projet'!$B$9,Paramètres!$A$1:$I$89,5,0)</f>
        <v>211.83629999999999</v>
      </c>
      <c r="P89" s="13">
        <f t="shared" si="87"/>
        <v>52.336659893168076</v>
      </c>
      <c r="Q89" s="20">
        <f t="shared" si="54"/>
        <v>460.10123848060107</v>
      </c>
      <c r="R89" s="59">
        <f t="shared" si="55"/>
        <v>753.43457181393433</v>
      </c>
      <c r="S89" s="59">
        <f ca="1">AVERAGE(OFFSET($R$3,0,0,'Données projet'!$E$9+1,1))-AVERAGE(OFFSET($H$3,0,0,'Données projet'!$E$9+1,1))</f>
        <v>503.03615331676451</v>
      </c>
      <c r="T89" s="59">
        <f t="shared" si="88"/>
        <v>228.10723445837942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41.056105370620251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41.056105370620251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7.125</v>
      </c>
      <c r="AI89" s="13">
        <f>IF('Données projet'!$A$62&gt;35,AI88+AH89-AQ88,IF(A89&lt;'Données projet'!$A$62,$AF$205^A89,IF(A89='Données projet'!$A$62,'Données projet'!$B$62,AI88+AH89-AQ88)))</f>
        <v>234.125</v>
      </c>
      <c r="AJ89" s="13">
        <f>AI89*VLOOKUP('Données projet'!$B$10,Paramètres!$A$1:$I$89,3,0)*VLOOKUP('Données projet'!$B$10,Paramètres!$A$1:$I$89,5,0)</f>
        <v>237.40275000000003</v>
      </c>
      <c r="AK89" s="13">
        <f t="shared" si="89"/>
        <v>57.880366109251675</v>
      </c>
      <c r="AL89" s="20">
        <f t="shared" si="58"/>
        <v>514.28476055694671</v>
      </c>
      <c r="AM89" s="59">
        <f t="shared" si="59"/>
        <v>807.61809389028008</v>
      </c>
      <c r="AN89" s="59">
        <f ca="1">AVERAGE(OFFSET($AM$3,0,0,'Données projet'!$E$10+1,1))-AVERAGE(OFFSET($H$3,0,0,'Données projet'!$E$10+1,1))</f>
        <v>558.37211180917416</v>
      </c>
      <c r="AO89" s="59">
        <f t="shared" si="90"/>
        <v>250.60365718208192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46.011152570522682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46.011152570522682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182.60000000000002</v>
      </c>
      <c r="BE89" s="13">
        <f>BD89*VLOOKUP('Données projet'!$B$11,Paramètres!$A$1:$I$89,3,0)*VLOOKUP('Données projet'!$B$11,Paramètres!$A$1:$I$89,5,0)</f>
        <v>196.55064000000002</v>
      </c>
      <c r="BF89" s="13">
        <f t="shared" si="91"/>
        <v>48.985336952319578</v>
      </c>
      <c r="BG89" s="20">
        <f t="shared" si="61"/>
        <v>427.6418265252899</v>
      </c>
      <c r="BH89" s="59">
        <f t="shared" si="62"/>
        <v>720.97515985862321</v>
      </c>
      <c r="BI89" s="59">
        <f ca="1">AVERAGE(OFFSET($BH$3,0,0,'Données projet'!$E$11+1,1))-AVERAGE(OFFSET($H$3,0,0,'Données projet'!$E$11+1,1))</f>
        <v>465.70042953569703</v>
      </c>
      <c r="BJ89" s="59">
        <f t="shared" si="92"/>
        <v>97.459164776269915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27.754187728710878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27.754187728710878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182.60000000000002</v>
      </c>
      <c r="BZ89" s="13">
        <f>BY89*VLOOKUP('Données projet'!$B$12,Paramètres!$A$1:$I$89,3,0)*VLOOKUP('Données projet'!$B$12,Paramètres!$A$1:$I$89,5,0)</f>
        <v>122.48808000000002</v>
      </c>
      <c r="CA89" s="13">
        <f t="shared" si="93"/>
        <v>32.254608176287739</v>
      </c>
      <c r="CB89" s="20">
        <f t="shared" si="64"/>
        <v>269.51018190703451</v>
      </c>
      <c r="CC89" s="59">
        <f t="shared" si="65"/>
        <v>562.84351524036788</v>
      </c>
      <c r="CD89" s="59">
        <f ca="1">AVERAGE(OFFSET($CC$3,0,0,'Données projet'!$E$12+1,1))-AVERAGE(OFFSET($H$3,0,0,'Données projet'!$E$12+1,1))</f>
        <v>305.81696680347807</v>
      </c>
      <c r="CE89" s="59">
        <f t="shared" si="94"/>
        <v>75.064936438329426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21.318434052488065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21.318434052488065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5.6</v>
      </c>
      <c r="CT89" s="12">
        <f>IF('Données projet'!$A$140&gt;35,CT88+CS89-DB88,IF(A89&lt;'Données projet'!$A$140,$CQ$205^A89,IF(A89='Données projet'!$A$140,'Données projet'!$B$140,CT88+CS89-DB88)))</f>
        <v>182.60000000000002</v>
      </c>
      <c r="CU89" s="17">
        <f>CT89*VLOOKUP('Données projet'!$B$13,Paramètres!$A$1:$I$89,3,0)*VLOOKUP('Données projet'!$B$13,Paramètres!$A$1:$I$89,5,0)</f>
        <v>176.61072000000004</v>
      </c>
      <c r="CV89" s="13">
        <f t="shared" si="95"/>
        <v>44.56730162053563</v>
      </c>
      <c r="CW89" s="20">
        <f t="shared" si="67"/>
        <v>385.21838765576626</v>
      </c>
      <c r="CX89" s="59">
        <f t="shared" si="68"/>
        <v>678.55172098909952</v>
      </c>
      <c r="CY89" s="59">
        <f ca="1">AVERAGE(OFFSET($CX$3,0,0,'Données projet'!$E$13+1,1))-AVERAGE(OFFSET($H$3,0,0,'Données projet'!$E$13+1,1))</f>
        <v>422.80313962874982</v>
      </c>
      <c r="CZ89" s="59">
        <f t="shared" si="96"/>
        <v>91.455608678290844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24.938545495363396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24.938545495363396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5.6</v>
      </c>
      <c r="DO89" s="12">
        <f>IF('Données projet'!$A$166&gt;35,DO88+DN89-DW88,IF(A89&lt;'Données projet'!$A$166,$DL$205^A89,IF(A89='Données projet'!$A$166,'Données projet'!$B$166,DO88+DN89-DW88)))</f>
        <v>182.60000000000002</v>
      </c>
      <c r="DP89" s="17">
        <f>DO89*VLOOKUP('Données projet'!$B$14,Paramètres!$A$1:$I$89,3,0)*VLOOKUP('Données projet'!$B$14,Paramètres!$A$1:$I$89,5,0)</f>
        <v>142.42800000000003</v>
      </c>
      <c r="DQ89" s="13">
        <f t="shared" si="97"/>
        <v>36.852668366613749</v>
      </c>
      <c r="DR89" s="20">
        <f t="shared" si="70"/>
        <v>312.2471640718523</v>
      </c>
      <c r="DS89" s="59">
        <f t="shared" si="71"/>
        <v>605.58049740518561</v>
      </c>
      <c r="DT89" s="59">
        <f ca="1">AVERAGE(OFFSET($DS$3,0,0,'Données projet'!$E$14+1,1))-AVERAGE(OFFSET($H$3,0,0,'Données projet'!$E$14+1,1))</f>
        <v>349.02319955271696</v>
      </c>
      <c r="DU89" s="59">
        <f t="shared" si="98"/>
        <v>81.121961804737509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20.111730238196287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20.111730238196287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1.7053025658242404E-13</v>
      </c>
      <c r="EK89" s="17">
        <f>EJ89*VLOOKUP('Données projet'!$B$15,Paramètres!$A$1:$I$89,3,0)*VLOOKUP('Données projet'!$B$15,Paramètres!$A$1:$I$89,5,0)</f>
        <v>1.250327841262333E-13</v>
      </c>
      <c r="EL89" s="13">
        <f t="shared" si="99"/>
        <v>1.8301318724634299E-12</v>
      </c>
      <c r="EM89" s="20">
        <f t="shared" si="73"/>
        <v>3.405245110226996E-12</v>
      </c>
      <c r="EN89" s="59">
        <f t="shared" si="74"/>
        <v>293.33333333333672</v>
      </c>
      <c r="EO89" s="59">
        <f ca="1">AVERAGE(OFFSET($EN$3,0,0,'Données projet'!$E$15+1,1))-AVERAGE(OFFSET($H$3,0,0,'Données projet'!$E$15+1,1))</f>
        <v>197.34725966440715</v>
      </c>
      <c r="EP89" s="59">
        <f t="shared" si="100"/>
        <v>240.16326570529532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30.303742057744042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30.303742057744042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7.125</v>
      </c>
      <c r="N90" s="13">
        <f>IF('Données projet'!$A$36&gt;35,N89+M90-V89,IF(A90&lt;'Données projet'!$A$36,$K$205^A90,IF(A90='Données projet'!$A$36,'Données projet'!$B$36,N89+M90-V89)))</f>
        <v>241.25</v>
      </c>
      <c r="O90" s="13">
        <f>N90*VLOOKUP('Données projet'!$B$9,Paramètres!$A$1:$I$89,3,0)*VLOOKUP('Données projet'!$B$9,Paramètres!$A$1:$I$89,5,0)</f>
        <v>218.28299999999999</v>
      </c>
      <c r="P90" s="13">
        <f t="shared" si="87"/>
        <v>53.741534251426721</v>
      </c>
      <c r="Q90" s="20">
        <f t="shared" si="54"/>
        <v>473.7760638212348</v>
      </c>
      <c r="R90" s="59">
        <f t="shared" si="55"/>
        <v>767.10939715456811</v>
      </c>
      <c r="S90" s="59">
        <f ca="1">AVERAGE(OFFSET($R$3,0,0,'Données projet'!$E$9+1,1))-AVERAGE(OFFSET($H$3,0,0,'Données projet'!$E$9+1,1))</f>
        <v>503.03615331676451</v>
      </c>
      <c r="T90" s="59">
        <f t="shared" si="88"/>
        <v>228.10723445837942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40.251020186053999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40.251020186053999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7.125</v>
      </c>
      <c r="AI90" s="13">
        <f>IF('Données projet'!$A$62&gt;35,AI89+AH90-AQ89,IF(A90&lt;'Données projet'!$A$62,$AF$205^A90,IF(A90='Données projet'!$A$62,'Données projet'!$B$62,AI89+AH90-AQ89)))</f>
        <v>241.25</v>
      </c>
      <c r="AJ90" s="13">
        <f>AI90*VLOOKUP('Données projet'!$B$10,Paramètres!$A$1:$I$89,3,0)*VLOOKUP('Données projet'!$B$10,Paramètres!$A$1:$I$89,5,0)</f>
        <v>244.6275</v>
      </c>
      <c r="AK90" s="13">
        <f t="shared" si="89"/>
        <v>59.434050321417551</v>
      </c>
      <c r="AL90" s="20">
        <f t="shared" si="58"/>
        <v>529.57386680980221</v>
      </c>
      <c r="AM90" s="59">
        <f t="shared" si="59"/>
        <v>822.90720014313547</v>
      </c>
      <c r="AN90" s="59">
        <f ca="1">AVERAGE(OFFSET($AM$3,0,0,'Données projet'!$E$10+1,1))-AVERAGE(OFFSET($H$3,0,0,'Données projet'!$E$10+1,1))</f>
        <v>558.37211180917416</v>
      </c>
      <c r="AO90" s="59">
        <f t="shared" si="90"/>
        <v>250.60365718208192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45.10890193264671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45.10890193264671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188.20000000000002</v>
      </c>
      <c r="BE90" s="13">
        <f>BD90*VLOOKUP('Données projet'!$B$11,Paramètres!$A$1:$I$89,3,0)*VLOOKUP('Données projet'!$B$11,Paramètres!$A$1:$I$89,5,0)</f>
        <v>202.57848000000001</v>
      </c>
      <c r="BF90" s="13">
        <f t="shared" si="91"/>
        <v>50.310416417458363</v>
      </c>
      <c r="BG90" s="20">
        <f t="shared" si="61"/>
        <v>440.44816126040661</v>
      </c>
      <c r="BH90" s="59">
        <f t="shared" si="62"/>
        <v>733.78149459373992</v>
      </c>
      <c r="BI90" s="59">
        <f ca="1">AVERAGE(OFFSET($BH$3,0,0,'Données projet'!$E$11+1,1))-AVERAGE(OFFSET($H$3,0,0,'Données projet'!$E$11+1,1))</f>
        <v>465.70042953569703</v>
      </c>
      <c r="BJ90" s="59">
        <f t="shared" si="92"/>
        <v>97.459164776269915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27.209945035733835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27.209945035733835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188.20000000000002</v>
      </c>
      <c r="BZ90" s="13">
        <f>BY90*VLOOKUP('Données projet'!$B$12,Paramètres!$A$1:$I$89,3,0)*VLOOKUP('Données projet'!$B$12,Paramètres!$A$1:$I$89,5,0)</f>
        <v>126.24456000000001</v>
      </c>
      <c r="CA90" s="13">
        <f t="shared" si="93"/>
        <v>33.127112513495817</v>
      </c>
      <c r="CB90" s="20">
        <f t="shared" si="64"/>
        <v>277.57232962767188</v>
      </c>
      <c r="CC90" s="59">
        <f t="shared" si="65"/>
        <v>570.90566296100519</v>
      </c>
      <c r="CD90" s="59">
        <f ca="1">AVERAGE(OFFSET($CC$3,0,0,'Données projet'!$E$12+1,1))-AVERAGE(OFFSET($H$3,0,0,'Données projet'!$E$12+1,1))</f>
        <v>305.81696680347807</v>
      </c>
      <c r="CE90" s="59">
        <f t="shared" si="94"/>
        <v>75.064936438329426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20.90039256367961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20.90039256367961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5.6</v>
      </c>
      <c r="CT90" s="12">
        <f>IF('Données projet'!$A$140&gt;35,CT89+CS90-DB89,IF(A90&lt;'Données projet'!$A$140,$CQ$205^A90,IF(A90='Données projet'!$A$140,'Données projet'!$B$140,CT89+CS90-DB89)))</f>
        <v>188.20000000000002</v>
      </c>
      <c r="CU90" s="17">
        <f>CT90*VLOOKUP('Données projet'!$B$13,Paramètres!$A$1:$I$89,3,0)*VLOOKUP('Données projet'!$B$13,Paramètres!$A$1:$I$89,5,0)</f>
        <v>182.02704000000003</v>
      </c>
      <c r="CV90" s="13">
        <f t="shared" si="95"/>
        <v>45.772870875913057</v>
      </c>
      <c r="CW90" s="20">
        <f t="shared" si="67"/>
        <v>396.7515114422153</v>
      </c>
      <c r="CX90" s="59">
        <f t="shared" si="68"/>
        <v>690.08484477554862</v>
      </c>
      <c r="CY90" s="59">
        <f ca="1">AVERAGE(OFFSET($CX$3,0,0,'Données projet'!$E$13+1,1))-AVERAGE(OFFSET($H$3,0,0,'Données projet'!$E$13+1,1))</f>
        <v>422.80313962874982</v>
      </c>
      <c r="CZ90" s="59">
        <f t="shared" si="96"/>
        <v>91.455608678290844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24.44951582921011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24.44951582921011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5.6</v>
      </c>
      <c r="DO90" s="12">
        <f>IF('Données projet'!$A$166&gt;35,DO89+DN90-DW89,IF(A90&lt;'Données projet'!$A$166,$DL$205^A90,IF(A90='Données projet'!$A$166,'Données projet'!$B$166,DO89+DN90-DW89)))</f>
        <v>188.20000000000002</v>
      </c>
      <c r="DP90" s="17">
        <f>DO90*VLOOKUP('Données projet'!$B$14,Paramètres!$A$1:$I$89,3,0)*VLOOKUP('Données projet'!$B$14,Paramètres!$A$1:$I$89,5,0)</f>
        <v>146.79600000000002</v>
      </c>
      <c r="DQ90" s="13">
        <f t="shared" si="97"/>
        <v>37.84955268192838</v>
      </c>
      <c r="DR90" s="20">
        <f t="shared" si="70"/>
        <v>321.59100425435861</v>
      </c>
      <c r="DS90" s="59">
        <f t="shared" si="71"/>
        <v>614.92433758769198</v>
      </c>
      <c r="DT90" s="59">
        <f ca="1">AVERAGE(OFFSET($DS$3,0,0,'Données projet'!$E$14+1,1))-AVERAGE(OFFSET($H$3,0,0,'Données projet'!$E$14+1,1))</f>
        <v>349.02319955271696</v>
      </c>
      <c r="DU90" s="59">
        <f t="shared" si="98"/>
        <v>81.121961804737509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19.717351475169444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19.717351475169444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1.7053025658242404E-13</v>
      </c>
      <c r="EK90" s="17">
        <f>EJ90*VLOOKUP('Données projet'!$B$15,Paramètres!$A$1:$I$89,3,0)*VLOOKUP('Données projet'!$B$15,Paramètres!$A$1:$I$89,5,0)</f>
        <v>1.250327841262333E-13</v>
      </c>
      <c r="EL90" s="13">
        <f t="shared" si="99"/>
        <v>1.8301318724634299E-12</v>
      </c>
      <c r="EM90" s="20">
        <f t="shared" si="73"/>
        <v>3.405245110226996E-12</v>
      </c>
      <c r="EN90" s="59">
        <f t="shared" si="74"/>
        <v>293.33333333333672</v>
      </c>
      <c r="EO90" s="59">
        <f ca="1">AVERAGE(OFFSET($EN$3,0,0,'Données projet'!$E$15+1,1))-AVERAGE(OFFSET($H$3,0,0,'Données projet'!$E$15+1,1))</f>
        <v>197.34725966440715</v>
      </c>
      <c r="EP90" s="59">
        <f t="shared" si="100"/>
        <v>240.16326570529532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29.709504159449246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29.709504159449246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7.125</v>
      </c>
      <c r="N91" s="13">
        <f>IF('Données projet'!$A$36&gt;35,N90+M91-V90,IF(A91&lt;'Données projet'!$A$36,$K$205^A91,IF(A91='Données projet'!$A$36,'Données projet'!$B$36,N90+M91-V90)))</f>
        <v>248.375</v>
      </c>
      <c r="O91" s="13">
        <f>N91*VLOOKUP('Données projet'!$B$9,Paramètres!$A$1:$I$89,3,0)*VLOOKUP('Données projet'!$B$9,Paramètres!$A$1:$I$89,5,0)</f>
        <v>224.72969999999998</v>
      </c>
      <c r="P91" s="13">
        <f t="shared" si="87"/>
        <v>55.141586595886729</v>
      </c>
      <c r="Q91" s="20">
        <f t="shared" si="54"/>
        <v>487.44249082116932</v>
      </c>
      <c r="R91" s="59">
        <f t="shared" si="55"/>
        <v>780.77582415450263</v>
      </c>
      <c r="S91" s="59">
        <f ca="1">AVERAGE(OFFSET($R$3,0,0,'Données projet'!$E$9+1,1))-AVERAGE(OFFSET($H$3,0,0,'Données projet'!$E$9+1,1))</f>
        <v>503.03615331676451</v>
      </c>
      <c r="T91" s="59">
        <f t="shared" si="88"/>
        <v>228.10723445837942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39.461722230903611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39.461722230903611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7.125</v>
      </c>
      <c r="AI91" s="13">
        <f>IF('Données projet'!$A$62&gt;35,AI90+AH91-AQ90,IF(A91&lt;'Données projet'!$A$62,$AF$205^A91,IF(A91='Données projet'!$A$62,'Données projet'!$B$62,AI90+AH91-AQ90)))</f>
        <v>248.375</v>
      </c>
      <c r="AJ91" s="13">
        <f>AI91*VLOOKUP('Données projet'!$B$10,Paramètres!$A$1:$I$89,3,0)*VLOOKUP('Données projet'!$B$10,Paramètres!$A$1:$I$89,5,0)</f>
        <v>251.85225</v>
      </c>
      <c r="AK91" s="13">
        <f t="shared" si="89"/>
        <v>60.982401752992999</v>
      </c>
      <c r="AL91" s="20">
        <f t="shared" si="58"/>
        <v>544.85368513646279</v>
      </c>
      <c r="AM91" s="59">
        <f t="shared" si="59"/>
        <v>838.18701846979616</v>
      </c>
      <c r="AN91" s="59">
        <f ca="1">AVERAGE(OFFSET($AM$3,0,0,'Données projet'!$E$10+1,1))-AVERAGE(OFFSET($H$3,0,0,'Données projet'!$E$10+1,1))</f>
        <v>558.37211180917416</v>
      </c>
      <c r="AO91" s="59">
        <f t="shared" si="90"/>
        <v>250.60365718208192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44.224343879460932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44.224343879460932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193.8</v>
      </c>
      <c r="BE91" s="13">
        <f>BD91*VLOOKUP('Données projet'!$B$11,Paramètres!$A$1:$I$89,3,0)*VLOOKUP('Données projet'!$B$11,Paramètres!$A$1:$I$89,5,0)</f>
        <v>208.60632000000001</v>
      </c>
      <c r="BF91" s="13">
        <f t="shared" si="91"/>
        <v>51.630913628711873</v>
      </c>
      <c r="BG91" s="20">
        <f t="shared" si="61"/>
        <v>453.24651523667308</v>
      </c>
      <c r="BH91" s="59">
        <f t="shared" si="62"/>
        <v>746.57984857000633</v>
      </c>
      <c r="BI91" s="59">
        <f ca="1">AVERAGE(OFFSET($BH$3,0,0,'Données projet'!$E$11+1,1))-AVERAGE(OFFSET($H$3,0,0,'Données projet'!$E$11+1,1))</f>
        <v>465.70042953569703</v>
      </c>
      <c r="BJ91" s="59">
        <f t="shared" si="92"/>
        <v>97.459164776269915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26.676374610010804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26.676374610010804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193.8</v>
      </c>
      <c r="BZ91" s="13">
        <f>BY91*VLOOKUP('Données projet'!$B$12,Paramètres!$A$1:$I$89,3,0)*VLOOKUP('Données projet'!$B$12,Paramètres!$A$1:$I$89,5,0)</f>
        <v>130.00104000000002</v>
      </c>
      <c r="CA91" s="13">
        <f t="shared" si="93"/>
        <v>33.996599645702752</v>
      </c>
      <c r="CB91" s="20">
        <f t="shared" si="64"/>
        <v>285.62922238293231</v>
      </c>
      <c r="CC91" s="59">
        <f t="shared" si="65"/>
        <v>578.96255571626557</v>
      </c>
      <c r="CD91" s="59">
        <f ca="1">AVERAGE(OFFSET($CC$3,0,0,'Données projet'!$E$12+1,1))-AVERAGE(OFFSET($H$3,0,0,'Données projet'!$E$12+1,1))</f>
        <v>305.81696680347807</v>
      </c>
      <c r="CE91" s="59">
        <f t="shared" si="94"/>
        <v>75.064936438329426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20.490548613486556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20.490548613486556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5.6</v>
      </c>
      <c r="CT91" s="12">
        <f>IF('Données projet'!$A$140&gt;35,CT90+CS91-DB90,IF(A91&lt;'Données projet'!$A$140,$CQ$205^A91,IF(A91='Données projet'!$A$140,'Données projet'!$B$140,CT90+CS91-DB90)))</f>
        <v>193.8</v>
      </c>
      <c r="CU91" s="17">
        <f>CT91*VLOOKUP('Données projet'!$B$13,Paramètres!$A$1:$I$89,3,0)*VLOOKUP('Données projet'!$B$13,Paramètres!$A$1:$I$89,5,0)</f>
        <v>187.44336000000001</v>
      </c>
      <c r="CV91" s="13">
        <f t="shared" si="95"/>
        <v>46.974271155353676</v>
      </c>
      <c r="CW91" s="20">
        <f t="shared" si="67"/>
        <v>408.27737426224098</v>
      </c>
      <c r="CX91" s="59">
        <f t="shared" si="68"/>
        <v>701.61070759557424</v>
      </c>
      <c r="CY91" s="59">
        <f ca="1">AVERAGE(OFFSET($CX$3,0,0,'Données projet'!$E$13+1,1))-AVERAGE(OFFSET($H$3,0,0,'Données projet'!$E$13+1,1))</f>
        <v>422.80313962874982</v>
      </c>
      <c r="CZ91" s="59">
        <f t="shared" si="96"/>
        <v>91.455608678290844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23.970075736531445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23.970075736531445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5.6</v>
      </c>
      <c r="DO91" s="12">
        <f>IF('Données projet'!$A$166&gt;35,DO90+DN91-DW90,IF(A91&lt;'Données projet'!$A$166,$DL$205^A91,IF(A91='Données projet'!$A$166,'Données projet'!$B$166,DO90+DN91-DW90)))</f>
        <v>193.8</v>
      </c>
      <c r="DP91" s="17">
        <f>DO91*VLOOKUP('Données projet'!$B$14,Paramètres!$A$1:$I$89,3,0)*VLOOKUP('Données projet'!$B$14,Paramètres!$A$1:$I$89,5,0)</f>
        <v>151.16400000000002</v>
      </c>
      <c r="DQ91" s="13">
        <f t="shared" si="97"/>
        <v>38.84298967415998</v>
      </c>
      <c r="DR91" s="20">
        <f t="shared" si="70"/>
        <v>330.92884034916193</v>
      </c>
      <c r="DS91" s="59">
        <f t="shared" si="71"/>
        <v>624.26217368249524</v>
      </c>
      <c r="DT91" s="59">
        <f ca="1">AVERAGE(OFFSET($DS$3,0,0,'Données projet'!$E$14+1,1))-AVERAGE(OFFSET($H$3,0,0,'Données projet'!$E$14+1,1))</f>
        <v>349.02319955271696</v>
      </c>
      <c r="DU91" s="59">
        <f t="shared" si="98"/>
        <v>81.121961804737509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19.330706239138262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19.330706239138262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1.7053025658242404E-13</v>
      </c>
      <c r="EK91" s="17">
        <f>EJ91*VLOOKUP('Données projet'!$B$15,Paramètres!$A$1:$I$89,3,0)*VLOOKUP('Données projet'!$B$15,Paramètres!$A$1:$I$89,5,0)</f>
        <v>1.250327841262333E-13</v>
      </c>
      <c r="EL91" s="13">
        <f t="shared" si="99"/>
        <v>1.8301318724634299E-12</v>
      </c>
      <c r="EM91" s="20">
        <f t="shared" si="73"/>
        <v>3.405245110226996E-12</v>
      </c>
      <c r="EN91" s="59">
        <f t="shared" si="74"/>
        <v>293.33333333333672</v>
      </c>
      <c r="EO91" s="59">
        <f ca="1">AVERAGE(OFFSET($EN$3,0,0,'Données projet'!$E$15+1,1))-AVERAGE(OFFSET($H$3,0,0,'Données projet'!$E$15+1,1))</f>
        <v>197.34725966440715</v>
      </c>
      <c r="EP91" s="59">
        <f t="shared" si="100"/>
        <v>240.16326570529532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29.126918903890683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29.126918903890683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7.125</v>
      </c>
      <c r="N92" s="13">
        <f>IF('Données projet'!$A$36&gt;35,N91+M92-V91,IF(A92&lt;'Données projet'!$A$36,$K$205^A92,IF(A92='Données projet'!$A$36,'Données projet'!$B$36,N91+M92-V91)))</f>
        <v>255.5</v>
      </c>
      <c r="O92" s="13">
        <f>N92*VLOOKUP('Données projet'!$B$9,Paramètres!$A$1:$I$89,3,0)*VLOOKUP('Données projet'!$B$9,Paramètres!$A$1:$I$89,5,0)</f>
        <v>231.1764</v>
      </c>
      <c r="P92" s="13">
        <f t="shared" si="87"/>
        <v>56.536971139595458</v>
      </c>
      <c r="Q92" s="20">
        <f t="shared" si="54"/>
        <v>501.10078806812868</v>
      </c>
      <c r="R92" s="59">
        <f t="shared" si="55"/>
        <v>794.43412140146199</v>
      </c>
      <c r="S92" s="59">
        <f ca="1">AVERAGE(OFFSET($R$3,0,0,'Données projet'!$E$9+1,1))-AVERAGE(OFFSET($H$3,0,0,'Données projet'!$E$9+1,1))</f>
        <v>503.03615331676451</v>
      </c>
      <c r="T92" s="59">
        <f t="shared" si="88"/>
        <v>228.10723445837942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38.687901927229511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38.687901927229511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7.125</v>
      </c>
      <c r="AI92" s="13">
        <f>IF('Données projet'!$A$62&gt;35,AI91+AH92-AQ91,IF(A92&lt;'Données projet'!$A$62,$AF$205^A92,IF(A92='Données projet'!$A$62,'Données projet'!$B$62,AI91+AH92-AQ91)))</f>
        <v>255.5</v>
      </c>
      <c r="AJ92" s="13">
        <f>AI92*VLOOKUP('Données projet'!$B$10,Paramètres!$A$1:$I$89,3,0)*VLOOKUP('Données projet'!$B$10,Paramètres!$A$1:$I$89,5,0)</f>
        <v>259.07700000000006</v>
      </c>
      <c r="AK92" s="13">
        <f t="shared" si="89"/>
        <v>62.525590951881775</v>
      </c>
      <c r="AL92" s="20">
        <f t="shared" si="58"/>
        <v>560.12451257452756</v>
      </c>
      <c r="AM92" s="59">
        <f t="shared" si="59"/>
        <v>853.45784590786093</v>
      </c>
      <c r="AN92" s="59">
        <f ca="1">AVERAGE(OFFSET($AM$3,0,0,'Données projet'!$E$10+1,1))-AVERAGE(OFFSET($H$3,0,0,'Données projet'!$E$10+1,1))</f>
        <v>558.37211180917416</v>
      </c>
      <c r="AO92" s="59">
        <f t="shared" si="90"/>
        <v>250.60365718208192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43.357131470170991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43.357131470170991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199.4</v>
      </c>
      <c r="BE92" s="13">
        <f>BD92*VLOOKUP('Données projet'!$B$11,Paramètres!$A$1:$I$89,3,0)*VLOOKUP('Données projet'!$B$11,Paramètres!$A$1:$I$89,5,0)</f>
        <v>214.63415999999998</v>
      </c>
      <c r="BF92" s="13">
        <f t="shared" si="91"/>
        <v>52.946976199409974</v>
      </c>
      <c r="BG92" s="20">
        <f t="shared" si="61"/>
        <v>466.03714554730567</v>
      </c>
      <c r="BH92" s="59">
        <f t="shared" si="62"/>
        <v>759.37047888063898</v>
      </c>
      <c r="BI92" s="59">
        <f ca="1">AVERAGE(OFFSET($BH$3,0,0,'Données projet'!$E$11+1,1))-AVERAGE(OFFSET($H$3,0,0,'Données projet'!$E$11+1,1))</f>
        <v>465.70042953569703</v>
      </c>
      <c r="BJ92" s="59">
        <f t="shared" si="92"/>
        <v>97.459164776269915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26.153267174890377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26.153267174890377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199.4</v>
      </c>
      <c r="BZ92" s="13">
        <f>BY92*VLOOKUP('Données projet'!$B$12,Paramètres!$A$1:$I$89,3,0)*VLOOKUP('Données projet'!$B$12,Paramètres!$A$1:$I$89,5,0)</f>
        <v>133.75752</v>
      </c>
      <c r="CA92" s="13">
        <f t="shared" si="93"/>
        <v>34.863166769547625</v>
      </c>
      <c r="CB92" s="20">
        <f t="shared" si="64"/>
        <v>293.68102945696211</v>
      </c>
      <c r="CC92" s="59">
        <f t="shared" si="65"/>
        <v>587.01436279029542</v>
      </c>
      <c r="CD92" s="59">
        <f ca="1">AVERAGE(OFFSET($CC$3,0,0,'Données projet'!$E$12+1,1))-AVERAGE(OFFSET($H$3,0,0,'Données projet'!$E$12+1,1))</f>
        <v>305.81696680347807</v>
      </c>
      <c r="CE92" s="59">
        <f t="shared" si="94"/>
        <v>75.064936438329426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20.088741453176663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20.088741453176663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5.6</v>
      </c>
      <c r="CT92" s="12">
        <f>IF('Données projet'!$A$140&gt;35,CT91+CS92-DB91,IF(A92&lt;'Données projet'!$A$140,$CQ$205^A92,IF(A92='Données projet'!$A$140,'Données projet'!$B$140,CT91+CS92-DB91)))</f>
        <v>199.4</v>
      </c>
      <c r="CU92" s="17">
        <f>CT92*VLOOKUP('Données projet'!$B$13,Paramètres!$A$1:$I$89,3,0)*VLOOKUP('Données projet'!$B$13,Paramètres!$A$1:$I$89,5,0)</f>
        <v>192.85968</v>
      </c>
      <c r="CV92" s="13">
        <f t="shared" si="95"/>
        <v>48.171636758797227</v>
      </c>
      <c r="CW92" s="20">
        <f t="shared" si="67"/>
        <v>419.79621002157182</v>
      </c>
      <c r="CX92" s="59">
        <f t="shared" si="68"/>
        <v>713.12954335490508</v>
      </c>
      <c r="CY92" s="59">
        <f ca="1">AVERAGE(OFFSET($CX$3,0,0,'Données projet'!$E$13+1,1))-AVERAGE(OFFSET($H$3,0,0,'Données projet'!$E$13+1,1))</f>
        <v>422.80313962874982</v>
      </c>
      <c r="CZ92" s="59">
        <f t="shared" si="96"/>
        <v>91.455608678290844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23.500037171640628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23.500037171640628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5.6</v>
      </c>
      <c r="DO92" s="12">
        <f>IF('Données projet'!$A$166&gt;35,DO91+DN92-DW91,IF(A92&lt;'Données projet'!$A$166,$DL$205^A92,IF(A92='Données projet'!$A$166,'Données projet'!$B$166,DO91+DN92-DW91)))</f>
        <v>199.4</v>
      </c>
      <c r="DP92" s="17">
        <f>DO92*VLOOKUP('Données projet'!$B$14,Paramètres!$A$1:$I$89,3,0)*VLOOKUP('Données projet'!$B$14,Paramètres!$A$1:$I$89,5,0)</f>
        <v>155.53200000000001</v>
      </c>
      <c r="DQ92" s="13">
        <f t="shared" si="97"/>
        <v>39.833090395828158</v>
      </c>
      <c r="DR92" s="20">
        <f t="shared" si="70"/>
        <v>340.26086577273401</v>
      </c>
      <c r="DS92" s="59">
        <f t="shared" si="71"/>
        <v>633.59419910606732</v>
      </c>
      <c r="DT92" s="59">
        <f ca="1">AVERAGE(OFFSET($DS$3,0,0,'Données projet'!$E$14+1,1))-AVERAGE(OFFSET($H$3,0,0,'Données projet'!$E$14+1,1))</f>
        <v>349.02319955271696</v>
      </c>
      <c r="DU92" s="59">
        <f t="shared" si="98"/>
        <v>81.121961804737509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18.951642880355344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18.951642880355344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1.7053025658242404E-13</v>
      </c>
      <c r="EK92" s="17">
        <f>EJ92*VLOOKUP('Données projet'!$B$15,Paramètres!$A$1:$I$89,3,0)*VLOOKUP('Données projet'!$B$15,Paramètres!$A$1:$I$89,5,0)</f>
        <v>1.250327841262333E-13</v>
      </c>
      <c r="EL92" s="13">
        <f t="shared" si="99"/>
        <v>1.8301318724634299E-12</v>
      </c>
      <c r="EM92" s="20">
        <f t="shared" si="73"/>
        <v>3.405245110226996E-12</v>
      </c>
      <c r="EN92" s="59">
        <f t="shared" si="74"/>
        <v>293.33333333333672</v>
      </c>
      <c r="EO92" s="59">
        <f ca="1">AVERAGE(OFFSET($EN$3,0,0,'Données projet'!$E$15+1,1))-AVERAGE(OFFSET($H$3,0,0,'Données projet'!$E$15+1,1))</f>
        <v>197.34725966440715</v>
      </c>
      <c r="EP92" s="59">
        <f t="shared" si="100"/>
        <v>240.16326570529532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28.555757789851704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28.555757789851704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7.125</v>
      </c>
      <c r="N93" s="13">
        <f>IF('Données projet'!$A$36&gt;35,N92+M93-V92,IF(A93&lt;'Données projet'!$A$36,$K$205^A93,IF(A93='Données projet'!$A$36,'Données projet'!$B$36,N92+M93-V92)))</f>
        <v>262.625</v>
      </c>
      <c r="O93" s="13">
        <f>N93*VLOOKUP('Données projet'!$B$9,Paramètres!$A$1:$I$89,3,0)*VLOOKUP('Données projet'!$B$9,Paramètres!$A$1:$I$89,5,0)</f>
        <v>237.62309999999999</v>
      </c>
      <c r="P93" s="13">
        <f t="shared" si="87"/>
        <v>57.927833005296407</v>
      </c>
      <c r="Q93" s="20">
        <f t="shared" si="54"/>
        <v>514.75120831755794</v>
      </c>
      <c r="R93" s="59">
        <f t="shared" si="55"/>
        <v>808.0845416508912</v>
      </c>
      <c r="S93" s="59">
        <f ca="1">AVERAGE(OFFSET($R$3,0,0,'Données projet'!$E$9+1,1))-AVERAGE(OFFSET($H$3,0,0,'Données projet'!$E$9+1,1))</f>
        <v>503.03615331676451</v>
      </c>
      <c r="T93" s="59">
        <f t="shared" si="88"/>
        <v>228.10723445837942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37.92925576772668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37.92925576772668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7.125</v>
      </c>
      <c r="AI93" s="13">
        <f>IF('Données projet'!$A$62&gt;35,AI92+AH93-AQ92,IF(A93&lt;'Données projet'!$A$62,$AF$205^A93,IF(A93='Données projet'!$A$62,'Données projet'!$B$62,AI92+AH93-AQ92)))</f>
        <v>262.625</v>
      </c>
      <c r="AJ93" s="13">
        <f>AI93*VLOOKUP('Données projet'!$B$10,Paramètres!$A$1:$I$89,3,0)*VLOOKUP('Données projet'!$B$10,Paramètres!$A$1:$I$89,5,0)</f>
        <v>266.30175000000003</v>
      </c>
      <c r="AK93" s="13">
        <f t="shared" si="89"/>
        <v>64.063778412802961</v>
      </c>
      <c r="AL93" s="20">
        <f t="shared" si="58"/>
        <v>575.38662865229844</v>
      </c>
      <c r="AM93" s="59">
        <f t="shared" si="59"/>
        <v>868.7199619856317</v>
      </c>
      <c r="AN93" s="59">
        <f ca="1">AVERAGE(OFFSET($AM$3,0,0,'Données projet'!$E$10+1,1))-AVERAGE(OFFSET($H$3,0,0,'Données projet'!$E$10+1,1))</f>
        <v>558.37211180917416</v>
      </c>
      <c r="AO93" s="59">
        <f t="shared" si="90"/>
        <v>250.60365718208192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42.506924567279881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42.506924567279881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205</v>
      </c>
      <c r="BE93" s="13">
        <f>BD93*VLOOKUP('Données projet'!$B$11,Paramètres!$A$1:$I$89,3,0)*VLOOKUP('Données projet'!$B$11,Paramètres!$A$1:$I$89,5,0)</f>
        <v>220.66199999999998</v>
      </c>
      <c r="BF93" s="13">
        <f t="shared" si="91"/>
        <v>54.258742979954953</v>
      </c>
      <c r="BG93" s="20">
        <f t="shared" si="61"/>
        <v>478.82029402342147</v>
      </c>
      <c r="BH93" s="59">
        <f t="shared" si="62"/>
        <v>772.15362735675478</v>
      </c>
      <c r="BI93" s="59">
        <f ca="1">AVERAGE(OFFSET($BH$3,0,0,'Données projet'!$E$11+1,1))-AVERAGE(OFFSET($H$3,0,0,'Données projet'!$E$11+1,1))</f>
        <v>465.70042953569703</v>
      </c>
      <c r="BJ93" s="59">
        <f t="shared" si="92"/>
        <v>97.459164776269915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25.640417557508634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25.640417557508634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205</v>
      </c>
      <c r="BZ93" s="13">
        <f>BY93*VLOOKUP('Données projet'!$B$12,Paramètres!$A$1:$I$89,3,0)*VLOOKUP('Données projet'!$B$12,Paramètres!$A$1:$I$89,5,0)</f>
        <v>137.51400000000001</v>
      </c>
      <c r="CA93" s="13">
        <f t="shared" si="93"/>
        <v>35.726905311681854</v>
      </c>
      <c r="CB93" s="20">
        <f t="shared" si="64"/>
        <v>301.72791008451253</v>
      </c>
      <c r="CC93" s="59">
        <f t="shared" si="65"/>
        <v>595.06124341784584</v>
      </c>
      <c r="CD93" s="59">
        <f ca="1">AVERAGE(OFFSET($CC$3,0,0,'Données projet'!$E$12+1,1))-AVERAGE(OFFSET($H$3,0,0,'Données projet'!$E$12+1,1))</f>
        <v>305.81696680347807</v>
      </c>
      <c r="CE93" s="59">
        <f t="shared" si="94"/>
        <v>75.064936438329426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19.694813486202278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19.694813486202278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5.6</v>
      </c>
      <c r="CT93" s="12">
        <f>IF('Données projet'!$A$140&gt;35,CT92+CS93-DB92,IF(A93&lt;'Données projet'!$A$140,$CQ$205^A93,IF(A93='Données projet'!$A$140,'Données projet'!$B$140,CT92+CS93-DB92)))</f>
        <v>205</v>
      </c>
      <c r="CU93" s="17">
        <f>CT93*VLOOKUP('Données projet'!$B$13,Paramètres!$A$1:$I$89,3,0)*VLOOKUP('Données projet'!$B$13,Paramètres!$A$1:$I$89,5,0)</f>
        <v>198.27600000000001</v>
      </c>
      <c r="CV93" s="13">
        <f t="shared" si="95"/>
        <v>49.365094013592753</v>
      </c>
      <c r="CW93" s="20">
        <f t="shared" si="67"/>
        <v>431.30823874034064</v>
      </c>
      <c r="CX93" s="59">
        <f t="shared" si="68"/>
        <v>724.64157207367396</v>
      </c>
      <c r="CY93" s="59">
        <f ca="1">AVERAGE(OFFSET($CX$3,0,0,'Données projet'!$E$13+1,1))-AVERAGE(OFFSET($H$3,0,0,'Données projet'!$E$13+1,1))</f>
        <v>422.80313962874982</v>
      </c>
      <c r="CZ93" s="59">
        <f t="shared" si="96"/>
        <v>91.455608678290844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23.039215776312105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23.039215776312105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5.6</v>
      </c>
      <c r="DO93" s="12">
        <f>IF('Données projet'!$A$166&gt;35,DO92+DN93-DW92,IF(A93&lt;'Données projet'!$A$166,$DL$205^A93,IF(A93='Données projet'!$A$166,'Données projet'!$B$166,DO92+DN93-DW92)))</f>
        <v>205</v>
      </c>
      <c r="DP93" s="17">
        <f>DO93*VLOOKUP('Données projet'!$B$14,Paramètres!$A$1:$I$89,3,0)*VLOOKUP('Données projet'!$B$14,Paramètres!$A$1:$I$89,5,0)</f>
        <v>159.9</v>
      </c>
      <c r="DQ93" s="13">
        <f t="shared" si="97"/>
        <v>40.819959306923309</v>
      </c>
      <c r="DR93" s="20">
        <f t="shared" si="70"/>
        <v>349.58726245955813</v>
      </c>
      <c r="DS93" s="59">
        <f t="shared" si="71"/>
        <v>642.92059579289139</v>
      </c>
      <c r="DT93" s="59">
        <f ca="1">AVERAGE(OFFSET($DS$3,0,0,'Données projet'!$E$14+1,1))-AVERAGE(OFFSET($H$3,0,0,'Données projet'!$E$14+1,1))</f>
        <v>349.02319955271696</v>
      </c>
      <c r="DU93" s="59">
        <f t="shared" si="98"/>
        <v>81.121961804737509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18.58001272283234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18.58001272283234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1.7053025658242404E-13</v>
      </c>
      <c r="EK93" s="17">
        <f>EJ93*VLOOKUP('Données projet'!$B$15,Paramètres!$A$1:$I$89,3,0)*VLOOKUP('Données projet'!$B$15,Paramètres!$A$1:$I$89,5,0)</f>
        <v>1.250327841262333E-13</v>
      </c>
      <c r="EL93" s="13">
        <f t="shared" si="99"/>
        <v>1.8301318724634299E-12</v>
      </c>
      <c r="EM93" s="20">
        <f t="shared" si="73"/>
        <v>3.405245110226996E-12</v>
      </c>
      <c r="EN93" s="59">
        <f t="shared" si="74"/>
        <v>293.33333333333672</v>
      </c>
      <c r="EO93" s="59">
        <f ca="1">AVERAGE(OFFSET($EN$3,0,0,'Données projet'!$E$15+1,1))-AVERAGE(OFFSET($H$3,0,0,'Données projet'!$E$15+1,1))</f>
        <v>197.34725966440715</v>
      </c>
      <c r="EP93" s="59">
        <f t="shared" si="100"/>
        <v>240.16326570529532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27.995796796885148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27.995796796885148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7.125</v>
      </c>
      <c r="N94" s="13">
        <f>IF('Données projet'!$A$36&gt;35,N93+M94-V93,IF(A94&lt;'Données projet'!$A$36,$K$205^A94,IF(A94='Données projet'!$A$36,'Données projet'!$B$36,N93+M94-V93)))</f>
        <v>269.75</v>
      </c>
      <c r="O94" s="13">
        <f>N94*VLOOKUP('Données projet'!$B$9,Paramètres!$A$1:$I$89,3,0)*VLOOKUP('Données projet'!$B$9,Paramètres!$A$1:$I$89,5,0)</f>
        <v>244.06979999999999</v>
      </c>
      <c r="P94" s="13">
        <f t="shared" si="87"/>
        <v>59.314308993162705</v>
      </c>
      <c r="Q94" s="20">
        <f t="shared" si="54"/>
        <v>528.39398982975831</v>
      </c>
      <c r="R94" s="59">
        <f t="shared" si="55"/>
        <v>821.72732316309157</v>
      </c>
      <c r="S94" s="59">
        <f ca="1">AVERAGE(OFFSET($R$3,0,0,'Données projet'!$E$9+1,1))-AVERAGE(OFFSET($H$3,0,0,'Données projet'!$E$9+1,1))</f>
        <v>503.03615331676451</v>
      </c>
      <c r="T94" s="59">
        <f t="shared" si="88"/>
        <v>228.10723445837942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37.185486196683229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37.185486196683229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7.125</v>
      </c>
      <c r="AI94" s="13">
        <f>IF('Données projet'!$A$62&gt;35,AI93+AH94-AQ93,IF(A94&lt;'Données projet'!$A$62,$AF$205^A94,IF(A94='Données projet'!$A$62,'Données projet'!$B$62,AI93+AH94-AQ93)))</f>
        <v>269.75</v>
      </c>
      <c r="AJ94" s="13">
        <f>AI94*VLOOKUP('Données projet'!$B$10,Paramètres!$A$1:$I$89,3,0)*VLOOKUP('Données projet'!$B$10,Paramètres!$A$1:$I$89,5,0)</f>
        <v>273.5265</v>
      </c>
      <c r="AK94" s="13">
        <f t="shared" si="89"/>
        <v>65.59711542634561</v>
      </c>
      <c r="AL94" s="20">
        <f t="shared" si="58"/>
        <v>590.64029686755191</v>
      </c>
      <c r="AM94" s="59">
        <f t="shared" si="59"/>
        <v>883.97363020088528</v>
      </c>
      <c r="AN94" s="59">
        <f ca="1">AVERAGE(OFFSET($AM$3,0,0,'Données projet'!$E$10+1,1))-AVERAGE(OFFSET($H$3,0,0,'Données projet'!$E$10+1,1))</f>
        <v>558.37211180917416</v>
      </c>
      <c r="AO94" s="59">
        <f t="shared" si="90"/>
        <v>250.60365718208192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41.673389703179467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41.673389703179467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5.6</v>
      </c>
      <c r="BD94" s="12">
        <f>IF('Données projet'!$A$88&gt;35,BD93+BC94-BL93,IF(A94&lt;'Données projet'!$A$88,$BA$205^A94,IF(A94='Données projet'!$A$88,'Données projet'!$B$88,BD93+BC94-BL93)))</f>
        <v>210.6</v>
      </c>
      <c r="BE94" s="13">
        <f>BD94*VLOOKUP('Données projet'!$B$11,Paramètres!$A$1:$I$89,3,0)*VLOOKUP('Données projet'!$B$11,Paramètres!$A$1:$I$89,5,0)</f>
        <v>226.68984</v>
      </c>
      <c r="BF94" s="13">
        <f t="shared" si="91"/>
        <v>55.566344803008022</v>
      </c>
      <c r="BG94" s="20">
        <f t="shared" si="61"/>
        <v>491.59618853190563</v>
      </c>
      <c r="BH94" s="59">
        <f t="shared" si="62"/>
        <v>784.92952186523894</v>
      </c>
      <c r="BI94" s="59">
        <f ca="1">AVERAGE(OFFSET($BH$3,0,0,'Données projet'!$E$11+1,1))-AVERAGE(OFFSET($H$3,0,0,'Données projet'!$E$11+1,1))</f>
        <v>465.70042953569703</v>
      </c>
      <c r="BJ94" s="59">
        <f t="shared" si="92"/>
        <v>97.459164776269915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25.137624608316365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25.137624608316365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5.6</v>
      </c>
      <c r="BY94" s="12">
        <f>IF('Données projet'!$A$114&gt;35,BY93+BX94-CG93,IF(A94&lt;'Données projet'!$A$114,$BV$205^A94,IF(A94='Données projet'!$A$114,'Données projet'!$B$114,BY93+BX94-CG93)))</f>
        <v>210.6</v>
      </c>
      <c r="BZ94" s="13">
        <f>BY94*VLOOKUP('Données projet'!$B$12,Paramètres!$A$1:$I$89,3,0)*VLOOKUP('Données projet'!$B$12,Paramètres!$A$1:$I$89,5,0)</f>
        <v>141.27047999999999</v>
      </c>
      <c r="CA94" s="13">
        <f t="shared" si="93"/>
        <v>36.587901419440129</v>
      </c>
      <c r="CB94" s="20">
        <f t="shared" si="64"/>
        <v>309.77001430552485</v>
      </c>
      <c r="CC94" s="59">
        <f t="shared" si="65"/>
        <v>603.10334763885817</v>
      </c>
      <c r="CD94" s="59">
        <f ca="1">AVERAGE(OFFSET($CC$3,0,0,'Données projet'!$E$12+1,1))-AVERAGE(OFFSET($H$3,0,0,'Données projet'!$E$12+1,1))</f>
        <v>305.81696680347807</v>
      </c>
      <c r="CE94" s="59">
        <f t="shared" si="94"/>
        <v>75.064936438329426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19.308610206387929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19.308610206387929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5.6</v>
      </c>
      <c r="CT94" s="12">
        <f>IF('Données projet'!$A$140&gt;35,CT93+CS94-DB93,IF(A94&lt;'Données projet'!$A$140,$CQ$205^A94,IF(A94='Données projet'!$A$140,'Données projet'!$B$140,CT93+CS94-DB93)))</f>
        <v>210.6</v>
      </c>
      <c r="CU94" s="17">
        <f>CT94*VLOOKUP('Données projet'!$B$13,Paramètres!$A$1:$I$89,3,0)*VLOOKUP('Données projet'!$B$13,Paramètres!$A$1:$I$89,5,0)</f>
        <v>203.69232000000002</v>
      </c>
      <c r="CV94" s="13">
        <f t="shared" si="95"/>
        <v>50.554761952475928</v>
      </c>
      <c r="CW94" s="20">
        <f t="shared" si="67"/>
        <v>442.81366773389556</v>
      </c>
      <c r="CX94" s="59">
        <f t="shared" si="68"/>
        <v>736.14700106722887</v>
      </c>
      <c r="CY94" s="59">
        <f ca="1">AVERAGE(OFFSET($CX$3,0,0,'Données projet'!$E$13+1,1))-AVERAGE(OFFSET($H$3,0,0,'Données projet'!$E$13+1,1))</f>
        <v>422.80313962874982</v>
      </c>
      <c r="CZ94" s="59">
        <f t="shared" si="96"/>
        <v>91.455608678290844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22.587430807472675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22.587430807472675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5.6</v>
      </c>
      <c r="DO94" s="12">
        <f>IF('Données projet'!$A$166&gt;35,DO93+DN94-DW93,IF(A94&lt;'Données projet'!$A$166,$DL$205^A94,IF(A94='Données projet'!$A$166,'Données projet'!$B$166,DO93+DN94-DW93)))</f>
        <v>210.6</v>
      </c>
      <c r="DP94" s="17">
        <f>DO94*VLOOKUP('Données projet'!$B$14,Paramètres!$A$1:$I$89,3,0)*VLOOKUP('Données projet'!$B$14,Paramètres!$A$1:$I$89,5,0)</f>
        <v>164.268</v>
      </c>
      <c r="DQ94" s="13">
        <f t="shared" si="97"/>
        <v>41.803694835525619</v>
      </c>
      <c r="DR94" s="20">
        <f t="shared" si="70"/>
        <v>358.90820183854044</v>
      </c>
      <c r="DS94" s="59">
        <f t="shared" si="71"/>
        <v>652.24153517187369</v>
      </c>
      <c r="DT94" s="59">
        <f ca="1">AVERAGE(OFFSET($DS$3,0,0,'Données projet'!$E$14+1,1))-AVERAGE(OFFSET($H$3,0,0,'Données projet'!$E$14+1,1))</f>
        <v>349.02319955271696</v>
      </c>
      <c r="DU94" s="59">
        <f t="shared" si="98"/>
        <v>81.121961804737509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18.215670006026347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18.215670006026347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1.7053025658242404E-13</v>
      </c>
      <c r="EK94" s="17">
        <f>EJ94*VLOOKUP('Données projet'!$B$15,Paramètres!$A$1:$I$89,3,0)*VLOOKUP('Données projet'!$B$15,Paramètres!$A$1:$I$89,5,0)</f>
        <v>1.250327841262333E-13</v>
      </c>
      <c r="EL94" s="13">
        <f t="shared" si="99"/>
        <v>1.8301318724634299E-12</v>
      </c>
      <c r="EM94" s="20">
        <f t="shared" si="73"/>
        <v>3.405245110226996E-12</v>
      </c>
      <c r="EN94" s="59">
        <f t="shared" si="74"/>
        <v>293.33333333333672</v>
      </c>
      <c r="EO94" s="59">
        <f ca="1">AVERAGE(OFFSET($EN$3,0,0,'Données projet'!$E$15+1,1))-AVERAGE(OFFSET($H$3,0,0,'Données projet'!$E$15+1,1))</f>
        <v>197.34725966440715</v>
      </c>
      <c r="EP94" s="59">
        <f t="shared" si="100"/>
        <v>240.16326570529532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27.446816297448187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27.446816297448187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7.125</v>
      </c>
      <c r="N95" s="13">
        <f>IF('Données projet'!$A$36&gt;35,N94+M95-V94,IF(A95&lt;'Données projet'!$A$36,$K$205^A95,IF(A95='Données projet'!$A$36,'Données projet'!$B$36,N94+M95-V94)))</f>
        <v>276.875</v>
      </c>
      <c r="O95" s="13">
        <f>N95*VLOOKUP('Données projet'!$B$9,Paramètres!$A$1:$I$89,3,0)*VLOOKUP('Données projet'!$B$9,Paramètres!$A$1:$I$89,5,0)</f>
        <v>250.51649999999998</v>
      </c>
      <c r="P95" s="13">
        <f t="shared" si="87"/>
        <v>60.696528265135505</v>
      </c>
      <c r="Q95" s="20">
        <f t="shared" si="54"/>
        <v>542.0293575617776</v>
      </c>
      <c r="R95" s="59">
        <f t="shared" si="55"/>
        <v>835.36269089511097</v>
      </c>
      <c r="S95" s="59">
        <f ca="1">AVERAGE(OFFSET($R$3,0,0,'Données projet'!$E$9+1,1))-AVERAGE(OFFSET($H$3,0,0,'Données projet'!$E$9+1,1))</f>
        <v>503.03615331676451</v>
      </c>
      <c r="T95" s="59">
        <f t="shared" si="88"/>
        <v>228.10723445837942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36.456301493273294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36.456301493273294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7.125</v>
      </c>
      <c r="AI95" s="13">
        <f>IF('Données projet'!$A$62&gt;35,AI94+AH95-AQ94,IF(A95&lt;'Données projet'!$A$62,$AF$205^A95,IF(A95='Données projet'!$A$62,'Données projet'!$B$62,AI94+AH95-AQ94)))</f>
        <v>276.875</v>
      </c>
      <c r="AJ95" s="13">
        <f>AI95*VLOOKUP('Données projet'!$B$10,Paramètres!$A$1:$I$89,3,0)*VLOOKUP('Données projet'!$B$10,Paramètres!$A$1:$I$89,5,0)</f>
        <v>280.75125000000003</v>
      </c>
      <c r="AK95" s="13">
        <f t="shared" si="89"/>
        <v>67.125744835795047</v>
      </c>
      <c r="AL95" s="20">
        <f t="shared" si="58"/>
        <v>605.88576600567637</v>
      </c>
      <c r="AM95" s="59">
        <f t="shared" si="59"/>
        <v>899.21909933900974</v>
      </c>
      <c r="AN95" s="59">
        <f ca="1">AVERAGE(OFFSET($AM$3,0,0,'Données projet'!$E$10+1,1))-AVERAGE(OFFSET($H$3,0,0,'Données projet'!$E$10+1,1))</f>
        <v>558.37211180917416</v>
      </c>
      <c r="AO95" s="59">
        <f t="shared" si="90"/>
        <v>250.60365718208192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40.856199949357993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40.856199949357993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5.6</v>
      </c>
      <c r="BD95" s="12">
        <f>IF('Données projet'!$A$88&gt;35,BD94+BC95-BL94,IF(A95&lt;'Données projet'!$A$88,$BA$205^A95,IF(A95='Données projet'!$A$88,'Données projet'!$B$88,BD94+BC95-BL94)))</f>
        <v>216.2</v>
      </c>
      <c r="BE95" s="13">
        <f>BD95*VLOOKUP('Données projet'!$B$11,Paramètres!$A$1:$I$89,3,0)*VLOOKUP('Données projet'!$B$11,Paramètres!$A$1:$I$89,5,0)</f>
        <v>232.71767999999997</v>
      </c>
      <c r="BF95" s="13">
        <f t="shared" si="91"/>
        <v>56.869905147186131</v>
      </c>
      <c r="BG95" s="20">
        <f t="shared" si="61"/>
        <v>504.36504413134918</v>
      </c>
      <c r="BH95" s="59">
        <f t="shared" si="62"/>
        <v>797.69837746468249</v>
      </c>
      <c r="BI95" s="59">
        <f ca="1">AVERAGE(OFFSET($BH$3,0,0,'Données projet'!$E$11+1,1))-AVERAGE(OFFSET($H$3,0,0,'Données projet'!$E$11+1,1))</f>
        <v>465.70042953569703</v>
      </c>
      <c r="BJ95" s="59">
        <f t="shared" si="92"/>
        <v>97.459164776269915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24.644691122184341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24.644691122184341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5.6</v>
      </c>
      <c r="BY95" s="12">
        <f>IF('Données projet'!$A$114&gt;35,BY94+BX95-CG94,IF(A95&lt;'Données projet'!$A$114,$BV$205^A95,IF(A95='Données projet'!$A$114,'Données projet'!$B$114,BY94+BX95-CG94)))</f>
        <v>216.2</v>
      </c>
      <c r="BZ95" s="13">
        <f>BY95*VLOOKUP('Données projet'!$B$12,Paramètres!$A$1:$I$89,3,0)*VLOOKUP('Données projet'!$B$12,Paramètres!$A$1:$I$89,5,0)</f>
        <v>145.02696</v>
      </c>
      <c r="CA95" s="13">
        <f t="shared" si="93"/>
        <v>37.446236397854975</v>
      </c>
      <c r="CB95" s="20">
        <f t="shared" si="64"/>
        <v>317.80748372626402</v>
      </c>
      <c r="CC95" s="59">
        <f t="shared" si="65"/>
        <v>611.14081705959734</v>
      </c>
      <c r="CD95" s="59">
        <f ca="1">AVERAGE(OFFSET($CC$3,0,0,'Données projet'!$E$12+1,1))-AVERAGE(OFFSET($H$3,0,0,'Données projet'!$E$12+1,1))</f>
        <v>305.81696680347807</v>
      </c>
      <c r="CE95" s="59">
        <f t="shared" si="94"/>
        <v>75.064936438329426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18.929980137329995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18.929980137329995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5.6</v>
      </c>
      <c r="CT95" s="12">
        <f>IF('Données projet'!$A$140&gt;35,CT94+CS95-DB94,IF(A95&lt;'Données projet'!$A$140,$CQ$205^A95,IF(A95='Données projet'!$A$140,'Données projet'!$B$140,CT94+CS95-DB94)))</f>
        <v>216.2</v>
      </c>
      <c r="CU95" s="17">
        <f>CT95*VLOOKUP('Données projet'!$B$13,Paramètres!$A$1:$I$89,3,0)*VLOOKUP('Données projet'!$B$13,Paramètres!$A$1:$I$89,5,0)</f>
        <v>209.10863999999998</v>
      </c>
      <c r="CV95" s="13">
        <f t="shared" si="95"/>
        <v>51.740752917407036</v>
      </c>
      <c r="CW95" s="20">
        <f t="shared" si="67"/>
        <v>454.3126926644839</v>
      </c>
      <c r="CX95" s="59">
        <f t="shared" si="68"/>
        <v>747.64602599781722</v>
      </c>
      <c r="CY95" s="59">
        <f ca="1">AVERAGE(OFFSET($CX$3,0,0,'Données projet'!$E$13+1,1))-AVERAGE(OFFSET($H$3,0,0,'Données projet'!$E$13+1,1))</f>
        <v>422.80313962874982</v>
      </c>
      <c r="CZ95" s="59">
        <f t="shared" si="96"/>
        <v>91.455608678290844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22.144505066310565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22.144505066310565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5.6</v>
      </c>
      <c r="DO95" s="12">
        <f>IF('Données projet'!$A$166&gt;35,DO94+DN95-DW94,IF(A95&lt;'Données projet'!$A$166,$DL$205^A95,IF(A95='Données projet'!$A$166,'Données projet'!$B$166,DO94+DN95-DW94)))</f>
        <v>216.2</v>
      </c>
      <c r="DP95" s="17">
        <f>DO95*VLOOKUP('Données projet'!$B$14,Paramètres!$A$1:$I$89,3,0)*VLOOKUP('Données projet'!$B$14,Paramètres!$A$1:$I$89,5,0)</f>
        <v>168.636</v>
      </c>
      <c r="DQ95" s="13">
        <f t="shared" si="97"/>
        <v>42.784389877117889</v>
      </c>
      <c r="DR95" s="20">
        <f t="shared" si="70"/>
        <v>368.22384570264694</v>
      </c>
      <c r="DS95" s="59">
        <f t="shared" si="71"/>
        <v>661.5571790359802</v>
      </c>
      <c r="DT95" s="59">
        <f ca="1">AVERAGE(OFFSET($DS$3,0,0,'Données projet'!$E$14+1,1))-AVERAGE(OFFSET($H$3,0,0,'Données projet'!$E$14+1,1))</f>
        <v>349.02319955271696</v>
      </c>
      <c r="DU95" s="59">
        <f t="shared" si="98"/>
        <v>81.121961804737509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17.858471827669806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17.858471827669806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1.7053025658242404E-13</v>
      </c>
      <c r="EK95" s="17">
        <f>EJ95*VLOOKUP('Données projet'!$B$15,Paramètres!$A$1:$I$89,3,0)*VLOOKUP('Données projet'!$B$15,Paramètres!$A$1:$I$89,5,0)</f>
        <v>1.250327841262333E-13</v>
      </c>
      <c r="EL95" s="13">
        <f t="shared" si="99"/>
        <v>1.8301318724634299E-12</v>
      </c>
      <c r="EM95" s="20">
        <f t="shared" si="73"/>
        <v>3.405245110226996E-12</v>
      </c>
      <c r="EN95" s="59">
        <f t="shared" si="74"/>
        <v>293.33333333333672</v>
      </c>
      <c r="EO95" s="59">
        <f ca="1">AVERAGE(OFFSET($EN$3,0,0,'Données projet'!$E$15+1,1))-AVERAGE(OFFSET($H$3,0,0,'Données projet'!$E$15+1,1))</f>
        <v>197.34725966440715</v>
      </c>
      <c r="EP95" s="59">
        <f t="shared" si="100"/>
        <v>240.16326570529532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26.908600970760144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26.908600970760144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284</v>
      </c>
      <c r="L96" s="12">
        <f>VLOOKUP(A96,'Données projet'!$A$35:$I$55,9,0)</f>
        <v>7.125</v>
      </c>
      <c r="M96" s="12">
        <f t="array" ref="M96">INDEX(L:L,MIN(IF(ISNUMBER(L96:L292),ROW(L96:L292),"")))</f>
        <v>7.125</v>
      </c>
      <c r="N96" s="13">
        <f>IF('Données projet'!$A$36&gt;35,N95+M96-V95,IF(A96&lt;'Données projet'!$A$36,$K$205^A96,IF(A96='Données projet'!$A$36,'Données projet'!$B$36,N95+M96-V95)))</f>
        <v>284</v>
      </c>
      <c r="O96" s="13">
        <f>N96*VLOOKUP('Données projet'!$B$9,Paramètres!$A$1:$I$89,3,0)*VLOOKUP('Données projet'!$B$9,Paramètres!$A$1:$I$89,5,0)</f>
        <v>256.96320000000003</v>
      </c>
      <c r="P96" s="13">
        <f t="shared" si="87"/>
        <v>62.074612956838024</v>
      </c>
      <c r="Q96" s="20">
        <f t="shared" si="54"/>
        <v>555.65752423315951</v>
      </c>
      <c r="R96" s="59">
        <f t="shared" si="55"/>
        <v>848.99085756649288</v>
      </c>
      <c r="S96" s="59">
        <f ca="1">AVERAGE(OFFSET($R$3,0,0,'Données projet'!$E$9+1,1))-AVERAGE(OFFSET($H$3,0,0,'Données projet'!$E$9+1,1))</f>
        <v>503.03615331676451</v>
      </c>
      <c r="T96" s="59">
        <f t="shared" si="88"/>
        <v>228.10723445837942</v>
      </c>
      <c r="U96" s="15">
        <f>IF(ISNA(VLOOKUP(A96,'Données projet'!$A$35:$I$55,3,0)),0,VLOOKUP(A96,'Données projet'!$A$35:$I$55,3,0))</f>
        <v>8</v>
      </c>
      <c r="V96" s="15">
        <f>IF(ISNA(VLOOKUP(A96,'Données projet'!$A$35:$I$55,4,0)),0,VLOOKUP(A96,'Données projet'!$A$35:$I$55,4,0))</f>
        <v>40</v>
      </c>
      <c r="W96" s="16">
        <f>IF(ISNA(VLOOKUP(A96,'Données projet'!$A$35:$I$55,5,0)),0%,VLOOKUP(A96,'Données projet'!$A$35:$I$55,5,0)*VLOOKUP('Données projet'!$B$9,Paramètres!$A$1:$I$89,7,0))</f>
        <v>0.38700000000000001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51.224969855872352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51.224969855872352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284</v>
      </c>
      <c r="AG96" s="12">
        <f>VLOOKUP(A96,'Données projet'!$A$61:$I$81,9,0)</f>
        <v>7.125</v>
      </c>
      <c r="AH96" s="12">
        <f t="array" ref="AH96">INDEX(AG:AG,MIN(IF(ISNUMBER(AG96:AG292),ROW(AG96:AG292),"")))</f>
        <v>7.125</v>
      </c>
      <c r="AI96" s="13">
        <f>IF('Données projet'!$A$62&gt;35,AI95+AH96-AQ95,IF(A96&lt;'Données projet'!$A$62,$AF$205^A96,IF(A96='Données projet'!$A$62,'Données projet'!$B$62,AI95+AH96-AQ95)))</f>
        <v>284</v>
      </c>
      <c r="AJ96" s="13">
        <f>AI96*VLOOKUP('Données projet'!$B$10,Paramètres!$A$1:$I$89,3,0)*VLOOKUP('Données projet'!$B$10,Paramètres!$A$1:$I$89,5,0)</f>
        <v>287.976</v>
      </c>
      <c r="AK96" s="13">
        <f t="shared" si="89"/>
        <v>68.649801713863141</v>
      </c>
      <c r="AL96" s="20">
        <f t="shared" si="58"/>
        <v>621.12327131831159</v>
      </c>
      <c r="AM96" s="59">
        <f t="shared" si="59"/>
        <v>914.45660465164497</v>
      </c>
      <c r="AN96" s="59">
        <f ca="1">AVERAGE(OFFSET($AM$3,0,0,'Données projet'!$E$10+1,1))-AVERAGE(OFFSET($H$3,0,0,'Données projet'!$E$10+1,1))</f>
        <v>558.37211180917416</v>
      </c>
      <c r="AO96" s="59">
        <f t="shared" si="90"/>
        <v>250.60365718208192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40</v>
      </c>
      <c r="AR96" s="16">
        <f>IF(ISNA(VLOOKUP(A96,'Données projet'!$A$61:$I$81,5,0)),0%,VLOOKUP(A96,'Données projet'!$A$61:$I$81,5,0)*VLOOKUP('Données projet'!$B$10,Paramètres!$A$1:$I$89,7,0))</f>
        <v>0.38700000000000001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57.407293803994875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57.407293803994875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5.6</v>
      </c>
      <c r="BD96" s="12">
        <f>IF('Données projet'!$A$88&gt;35,BD95+BC96-BL95,IF(A96&lt;'Données projet'!$A$88,$BA$205^A96,IF(A96='Données projet'!$A$88,'Données projet'!$B$88,BD95+BC96-BL95)))</f>
        <v>221.79999999999998</v>
      </c>
      <c r="BE96" s="13">
        <f>BD96*VLOOKUP('Données projet'!$B$11,Paramètres!$A$1:$I$89,3,0)*VLOOKUP('Données projet'!$B$11,Paramètres!$A$1:$I$89,5,0)</f>
        <v>238.74551999999997</v>
      </c>
      <c r="BF96" s="13">
        <f t="shared" si="91"/>
        <v>58.169540730060781</v>
      </c>
      <c r="BG96" s="20">
        <f t="shared" si="61"/>
        <v>517.12706410485578</v>
      </c>
      <c r="BH96" s="59">
        <f t="shared" si="62"/>
        <v>810.46039743818915</v>
      </c>
      <c r="BI96" s="59">
        <f ca="1">AVERAGE(OFFSET($BH$3,0,0,'Données projet'!$E$11+1,1))-AVERAGE(OFFSET($H$3,0,0,'Données projet'!$E$11+1,1))</f>
        <v>465.70042953569703</v>
      </c>
      <c r="BJ96" s="59">
        <f t="shared" si="92"/>
        <v>97.459164776269915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24.161423761055627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24.161423761055627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5.6</v>
      </c>
      <c r="BY96" s="12">
        <f>IF('Données projet'!$A$114&gt;35,BY95+BX96-CG95,IF(A96&lt;'Données projet'!$A$114,$BV$205^A96,IF(A96='Données projet'!$A$114,'Données projet'!$B$114,BY95+BX96-CG95)))</f>
        <v>221.79999999999998</v>
      </c>
      <c r="BZ96" s="13">
        <f>BY96*VLOOKUP('Données projet'!$B$12,Paramètres!$A$1:$I$89,3,0)*VLOOKUP('Données projet'!$B$12,Paramètres!$A$1:$I$89,5,0)</f>
        <v>148.78343999999998</v>
      </c>
      <c r="CA96" s="13">
        <f t="shared" si="93"/>
        <v>38.301987100118879</v>
      </c>
      <c r="CB96" s="20">
        <f t="shared" si="64"/>
        <v>325.84045219937366</v>
      </c>
      <c r="CC96" s="59">
        <f t="shared" si="65"/>
        <v>619.17378553270692</v>
      </c>
      <c r="CD96" s="59">
        <f ca="1">AVERAGE(OFFSET($CC$3,0,0,'Données projet'!$E$12+1,1))-AVERAGE(OFFSET($H$3,0,0,'Données projet'!$E$12+1,1))</f>
        <v>305.81696680347807</v>
      </c>
      <c r="CE96" s="59">
        <f t="shared" si="94"/>
        <v>75.064936438329426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18.558774772984751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18.558774772984751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5.6</v>
      </c>
      <c r="CT96" s="12">
        <f>IF('Données projet'!$A$140&gt;35,CT95+CS96-DB95,IF(A96&lt;'Données projet'!$A$140,$CQ$205^A96,IF(A96='Données projet'!$A$140,'Données projet'!$B$140,CT95+CS96-DB95)))</f>
        <v>221.79999999999998</v>
      </c>
      <c r="CU96" s="17">
        <f>CT96*VLOOKUP('Données projet'!$B$13,Paramètres!$A$1:$I$89,3,0)*VLOOKUP('Données projet'!$B$13,Paramètres!$A$1:$I$89,5,0)</f>
        <v>214.52495999999999</v>
      </c>
      <c r="CV96" s="13">
        <f t="shared" si="95"/>
        <v>52.923173099085766</v>
      </c>
      <c r="CW96" s="20">
        <f t="shared" si="67"/>
        <v>465.8054984809076</v>
      </c>
      <c r="CX96" s="59">
        <f t="shared" si="68"/>
        <v>759.13883181424092</v>
      </c>
      <c r="CY96" s="59">
        <f ca="1">AVERAGE(OFFSET($CX$3,0,0,'Données projet'!$E$13+1,1))-AVERAGE(OFFSET($H$3,0,0,'Données projet'!$E$13+1,1))</f>
        <v>422.80313962874982</v>
      </c>
      <c r="CZ96" s="59">
        <f t="shared" si="96"/>
        <v>91.455608678290844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21.710264828774619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21.710264828774619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5.6</v>
      </c>
      <c r="DO96" s="12">
        <f>IF('Données projet'!$A$166&gt;35,DO95+DN96-DW95,IF(A96&lt;'Données projet'!$A$166,$DL$205^A96,IF(A96='Données projet'!$A$166,'Données projet'!$B$166,DO95+DN96-DW95)))</f>
        <v>221.79999999999998</v>
      </c>
      <c r="DP96" s="17">
        <f>DO96*VLOOKUP('Données projet'!$B$14,Paramètres!$A$1:$I$89,3,0)*VLOOKUP('Données projet'!$B$14,Paramètres!$A$1:$I$89,5,0)</f>
        <v>173.00399999999999</v>
      </c>
      <c r="DQ96" s="13">
        <f t="shared" si="97"/>
        <v>43.762132240710237</v>
      </c>
      <c r="DR96" s="20">
        <f t="shared" si="70"/>
        <v>377.5343469859036</v>
      </c>
      <c r="DS96" s="59">
        <f t="shared" si="71"/>
        <v>670.86768031923691</v>
      </c>
      <c r="DT96" s="59">
        <f ca="1">AVERAGE(OFFSET($DS$3,0,0,'Données projet'!$E$14+1,1))-AVERAGE(OFFSET($H$3,0,0,'Données projet'!$E$14+1,1))</f>
        <v>349.02319955271696</v>
      </c>
      <c r="DU96" s="59">
        <f t="shared" si="98"/>
        <v>81.121961804737509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17.508278087721461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17.508278087721461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1.7053025658242404E-13</v>
      </c>
      <c r="EK96" s="17">
        <f>EJ96*VLOOKUP('Données projet'!$B$15,Paramètres!$A$1:$I$89,3,0)*VLOOKUP('Données projet'!$B$15,Paramètres!$A$1:$I$89,5,0)</f>
        <v>1.250327841262333E-13</v>
      </c>
      <c r="EL96" s="13">
        <f t="shared" si="99"/>
        <v>1.8301318724634299E-12</v>
      </c>
      <c r="EM96" s="20">
        <f t="shared" si="73"/>
        <v>3.405245110226996E-12</v>
      </c>
      <c r="EN96" s="59">
        <f t="shared" si="74"/>
        <v>293.33333333333672</v>
      </c>
      <c r="EO96" s="59">
        <f ca="1">AVERAGE(OFFSET($EN$3,0,0,'Données projet'!$E$15+1,1))-AVERAGE(OFFSET($H$3,0,0,'Données projet'!$E$15+1,1))</f>
        <v>197.34725966440715</v>
      </c>
      <c r="EP96" s="59">
        <f t="shared" si="100"/>
        <v>240.16326570529532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26.380939718349516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26.380939718349516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6.75</v>
      </c>
      <c r="N97" s="13">
        <f>IF('Données projet'!$A$36&gt;35,N96+M97-V96,IF(A97&lt;'Données projet'!$A$36,$K$205^A97,IF(A97='Données projet'!$A$36,'Données projet'!$B$36,N96+M97-V96)))</f>
        <v>250.75</v>
      </c>
      <c r="O97" s="13">
        <f>N97*VLOOKUP('Données projet'!$B$9,Paramètres!$A$1:$I$89,3,0)*VLOOKUP('Données projet'!$B$9,Paramètres!$A$1:$I$89,5,0)</f>
        <v>226.87860000000001</v>
      </c>
      <c r="P97" s="13">
        <f t="shared" si="87"/>
        <v>55.60722607580724</v>
      </c>
      <c r="Q97" s="20">
        <f t="shared" si="54"/>
        <v>491.99614708203103</v>
      </c>
      <c r="R97" s="59">
        <f t="shared" si="55"/>
        <v>785.32948041536429</v>
      </c>
      <c r="S97" s="59">
        <f ca="1">AVERAGE(OFFSET($R$3,0,0,'Données projet'!$E$9+1,1))-AVERAGE(OFFSET($H$3,0,0,'Données projet'!$E$9+1,1))</f>
        <v>503.03615331676451</v>
      </c>
      <c r="T97" s="59">
        <f t="shared" si="88"/>
        <v>228.10723445837942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50.220479441145201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50.220479441145201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6.75</v>
      </c>
      <c r="AI97" s="13">
        <f>IF('Données projet'!$A$62&gt;35,AI96+AH97-AQ96,IF(A97&lt;'Données projet'!$A$62,$AF$205^A97,IF(A97='Données projet'!$A$62,'Données projet'!$B$62,AI96+AH97-AQ96)))</f>
        <v>250.75</v>
      </c>
      <c r="AJ97" s="13">
        <f>AI97*VLOOKUP('Données projet'!$B$10,Paramètres!$A$1:$I$89,3,0)*VLOOKUP('Données projet'!$B$10,Paramètres!$A$1:$I$89,5,0)</f>
        <v>254.26050000000004</v>
      </c>
      <c r="AK97" s="13">
        <f t="shared" si="89"/>
        <v>61.497363610087667</v>
      </c>
      <c r="AL97" s="20">
        <f t="shared" si="58"/>
        <v>549.9449457875694</v>
      </c>
      <c r="AM97" s="59">
        <f t="shared" si="59"/>
        <v>843.27827912090265</v>
      </c>
      <c r="AN97" s="59">
        <f ca="1">AVERAGE(OFFSET($AM$3,0,0,'Données projet'!$E$10+1,1))-AVERAGE(OFFSET($H$3,0,0,'Données projet'!$E$10+1,1))</f>
        <v>558.37211180917416</v>
      </c>
      <c r="AO97" s="59">
        <f t="shared" si="90"/>
        <v>250.60365718208192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56.281571787490314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56.281571787490314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5.6</v>
      </c>
      <c r="BD97" s="12">
        <f>IF('Données projet'!$A$88&gt;35,BD96+BC97-BL96,IF(A97&lt;'Données projet'!$A$88,$BA$205^A97,IF(A97='Données projet'!$A$88,'Données projet'!$B$88,BD96+BC97-BL96)))</f>
        <v>227.39999999999998</v>
      </c>
      <c r="BE97" s="13">
        <f>BD97*VLOOKUP('Données projet'!$B$11,Paramètres!$A$1:$I$89,3,0)*VLOOKUP('Données projet'!$B$11,Paramètres!$A$1:$I$89,5,0)</f>
        <v>244.77335999999997</v>
      </c>
      <c r="BF97" s="13">
        <f t="shared" si="91"/>
        <v>59.465362039582196</v>
      </c>
      <c r="BG97" s="20">
        <f t="shared" si="61"/>
        <v>529.88244088560566</v>
      </c>
      <c r="BH97" s="59">
        <f t="shared" si="62"/>
        <v>823.21577421893903</v>
      </c>
      <c r="BI97" s="59">
        <f ca="1">AVERAGE(OFFSET($BH$3,0,0,'Données projet'!$E$11+1,1))-AVERAGE(OFFSET($H$3,0,0,'Données projet'!$E$11+1,1))</f>
        <v>465.70042953569703</v>
      </c>
      <c r="BJ97" s="59">
        <f t="shared" si="92"/>
        <v>97.459164776269915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23.68763297811466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23.68763297811466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5.6</v>
      </c>
      <c r="BY97" s="12">
        <f>IF('Données projet'!$A$114&gt;35,BY96+BX97-CG96,IF(A97&lt;'Données projet'!$A$114,$BV$205^A97,IF(A97='Données projet'!$A$114,'Données projet'!$B$114,BY96+BX97-CG96)))</f>
        <v>227.39999999999998</v>
      </c>
      <c r="BZ97" s="13">
        <f>BY97*VLOOKUP('Données projet'!$B$12,Paramètres!$A$1:$I$89,3,0)*VLOOKUP('Données projet'!$B$12,Paramètres!$A$1:$I$89,5,0)</f>
        <v>152.53991999999997</v>
      </c>
      <c r="CA97" s="13">
        <f t="shared" si="93"/>
        <v>39.155226277503331</v>
      </c>
      <c r="CB97" s="20">
        <f t="shared" si="64"/>
        <v>333.8690464333182</v>
      </c>
      <c r="CC97" s="59">
        <f t="shared" si="65"/>
        <v>627.20237976665157</v>
      </c>
      <c r="CD97" s="59">
        <f ca="1">AVERAGE(OFFSET($CC$3,0,0,'Données projet'!$E$12+1,1))-AVERAGE(OFFSET($H$3,0,0,'Données projet'!$E$12+1,1))</f>
        <v>305.81696680347807</v>
      </c>
      <c r="CE97" s="59">
        <f t="shared" si="94"/>
        <v>75.064936438329426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18.194848519421402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18.194848519421402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5.6</v>
      </c>
      <c r="CT97" s="12">
        <f>IF('Données projet'!$A$140&gt;35,CT96+CS97-DB96,IF(A97&lt;'Données projet'!$A$140,$CQ$205^A97,IF(A97='Données projet'!$A$140,'Données projet'!$B$140,CT96+CS97-DB96)))</f>
        <v>227.39999999999998</v>
      </c>
      <c r="CU97" s="17">
        <f>CT97*VLOOKUP('Données projet'!$B$13,Paramètres!$A$1:$I$89,3,0)*VLOOKUP('Données projet'!$B$13,Paramètres!$A$1:$I$89,5,0)</f>
        <v>219.94127999999995</v>
      </c>
      <c r="CV97" s="13">
        <f t="shared" si="95"/>
        <v>54.102123020446285</v>
      </c>
      <c r="CW97" s="20">
        <f t="shared" si="67"/>
        <v>477.29226026061059</v>
      </c>
      <c r="CX97" s="59">
        <f t="shared" si="68"/>
        <v>770.6255935939439</v>
      </c>
      <c r="CY97" s="59">
        <f ca="1">AVERAGE(OFFSET($CX$3,0,0,'Données projet'!$E$13+1,1))-AVERAGE(OFFSET($H$3,0,0,'Données projet'!$E$13+1,1))</f>
        <v>422.80313962874982</v>
      </c>
      <c r="CZ97" s="59">
        <f t="shared" si="96"/>
        <v>91.455608678290844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21.284539777436361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21.284539777436361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5.6</v>
      </c>
      <c r="DO97" s="12">
        <f>IF('Données projet'!$A$166&gt;35,DO96+DN97-DW96,IF(A97&lt;'Données projet'!$A$166,$DL$205^A97,IF(A97='Données projet'!$A$166,'Données projet'!$B$166,DO96+DN97-DW96)))</f>
        <v>227.39999999999998</v>
      </c>
      <c r="DP97" s="17">
        <f>DO97*VLOOKUP('Données projet'!$B$14,Paramètres!$A$1:$I$89,3,0)*VLOOKUP('Données projet'!$B$14,Paramètres!$A$1:$I$89,5,0)</f>
        <v>177.37199999999999</v>
      </c>
      <c r="DQ97" s="13">
        <f t="shared" si="97"/>
        <v>44.737005048641883</v>
      </c>
      <c r="DR97" s="20">
        <f t="shared" si="70"/>
        <v>386.83985045971798</v>
      </c>
      <c r="DS97" s="59">
        <f t="shared" si="71"/>
        <v>680.17318379305129</v>
      </c>
      <c r="DT97" s="59">
        <f ca="1">AVERAGE(OFFSET($DS$3,0,0,'Données projet'!$E$14+1,1))-AVERAGE(OFFSET($H$3,0,0,'Données projet'!$E$14+1,1))</f>
        <v>349.02319955271696</v>
      </c>
      <c r="DU97" s="59">
        <f t="shared" si="98"/>
        <v>81.121961804737509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17.164951433416412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17.164951433416412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1.7053025658242404E-13</v>
      </c>
      <c r="EK97" s="17">
        <f>EJ97*VLOOKUP('Données projet'!$B$15,Paramètres!$A$1:$I$89,3,0)*VLOOKUP('Données projet'!$B$15,Paramètres!$A$1:$I$89,5,0)</f>
        <v>1.250327841262333E-13</v>
      </c>
      <c r="EL97" s="13">
        <f t="shared" si="99"/>
        <v>1.8301318724634299E-12</v>
      </c>
      <c r="EM97" s="20">
        <f t="shared" si="73"/>
        <v>3.405245110226996E-12</v>
      </c>
      <c r="EN97" s="59">
        <f t="shared" si="74"/>
        <v>293.33333333333672</v>
      </c>
      <c r="EO97" s="59">
        <f ca="1">AVERAGE(OFFSET($EN$3,0,0,'Données projet'!$E$15+1,1))-AVERAGE(OFFSET($H$3,0,0,'Données projet'!$E$15+1,1))</f>
        <v>197.34725966440715</v>
      </c>
      <c r="EP97" s="59">
        <f t="shared" si="100"/>
        <v>240.16326570529532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25.863625581257079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25.863625581257079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6.75</v>
      </c>
      <c r="N98" s="13">
        <f>IF('Données projet'!$A$36&gt;35,N97+M98-V97,IF(A98&lt;'Données projet'!$A$36,$K$205^A98,IF(A98='Données projet'!$A$36,'Données projet'!$B$36,N97+M98-V97)))</f>
        <v>257.5</v>
      </c>
      <c r="O98" s="13">
        <f>N98*VLOOKUP('Données projet'!$B$9,Paramètres!$A$1:$I$89,3,0)*VLOOKUP('Données projet'!$B$9,Paramètres!$A$1:$I$89,5,0)</f>
        <v>232.98599999999999</v>
      </c>
      <c r="P98" s="13">
        <f t="shared" si="87"/>
        <v>56.927839044655315</v>
      </c>
      <c r="Q98" s="20">
        <f t="shared" si="54"/>
        <v>504.93326966944136</v>
      </c>
      <c r="R98" s="59">
        <f t="shared" si="55"/>
        <v>798.26660300277467</v>
      </c>
      <c r="S98" s="59">
        <f ca="1">AVERAGE(OFFSET($R$3,0,0,'Données projet'!$E$9+1,1))-AVERAGE(OFFSET($H$3,0,0,'Données projet'!$E$9+1,1))</f>
        <v>503.03615331676451</v>
      </c>
      <c r="T98" s="59">
        <f t="shared" si="88"/>
        <v>228.10723445837942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49.235686470772194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49.235686470772194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6.75</v>
      </c>
      <c r="AI98" s="13">
        <f>IF('Données projet'!$A$62&gt;35,AI97+AH98-AQ97,IF(A98&lt;'Données projet'!$A$62,$AF$205^A98,IF(A98='Données projet'!$A$62,'Données projet'!$B$62,AI97+AH98-AQ97)))</f>
        <v>257.5</v>
      </c>
      <c r="AJ98" s="13">
        <f>AI98*VLOOKUP('Données projet'!$B$10,Paramètres!$A$1:$I$89,3,0)*VLOOKUP('Données projet'!$B$10,Paramètres!$A$1:$I$89,5,0)</f>
        <v>261.10500000000002</v>
      </c>
      <c r="AK98" s="13">
        <f t="shared" si="89"/>
        <v>62.957861132886798</v>
      </c>
      <c r="AL98" s="20">
        <f t="shared" si="58"/>
        <v>564.40948313977788</v>
      </c>
      <c r="AM98" s="59">
        <f t="shared" si="59"/>
        <v>857.74281647311113</v>
      </c>
      <c r="AN98" s="59">
        <f ca="1">AVERAGE(OFFSET($AM$3,0,0,'Données projet'!$E$10+1,1))-AVERAGE(OFFSET($H$3,0,0,'Données projet'!$E$10+1,1))</f>
        <v>558.37211180917416</v>
      </c>
      <c r="AO98" s="59">
        <f t="shared" si="90"/>
        <v>250.60365718208192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55.177924493106772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55.177924493106772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233</v>
      </c>
      <c r="BB98" s="12">
        <f>VLOOKUP(A98,'Données projet'!$A$87:$I$107,9,0)</f>
        <v>5.6</v>
      </c>
      <c r="BC98" s="12">
        <f t="array" ref="BC98">INDEX(BB:BB,MIN(IF(ISNUMBER(BB98:BB294),ROW(BB98:BB294),"")))</f>
        <v>5.6</v>
      </c>
      <c r="BD98" s="12">
        <f>IF('Données projet'!$A$88&gt;35,BD97+BC98-BL97,IF(A98&lt;'Données projet'!$A$88,$BA$205^A98,IF(A98='Données projet'!$A$88,'Données projet'!$B$88,BD97+BC98-BL97)))</f>
        <v>232.99999999999997</v>
      </c>
      <c r="BE98" s="13">
        <f>BD98*VLOOKUP('Données projet'!$B$11,Paramètres!$A$1:$I$89,3,0)*VLOOKUP('Données projet'!$B$11,Paramètres!$A$1:$I$89,5,0)</f>
        <v>250.80119999999999</v>
      </c>
      <c r="BF98" s="13">
        <f t="shared" si="91"/>
        <v>60.757473811682686</v>
      </c>
      <c r="BG98" s="20">
        <f t="shared" si="61"/>
        <v>542.63135688868067</v>
      </c>
      <c r="BH98" s="59">
        <f t="shared" si="62"/>
        <v>835.96469022201404</v>
      </c>
      <c r="BI98" s="59">
        <f ca="1">AVERAGE(OFFSET($BH$3,0,0,'Données projet'!$E$11+1,1))-AVERAGE(OFFSET($H$3,0,0,'Données projet'!$E$11+1,1))</f>
        <v>465.70042953569703</v>
      </c>
      <c r="BJ98" s="59">
        <f t="shared" si="92"/>
        <v>97.459164776269915</v>
      </c>
      <c r="BK98" s="15">
        <f>IF(ISNA(VLOOKUP(A98,'Données projet'!$A$87:$I$107,3,0)),0,VLOOKUP(A98,'Données projet'!$A$87:$I$107,3,0))</f>
        <v>7</v>
      </c>
      <c r="BL98" s="15">
        <f>IF(ISNA(VLOOKUP(A98,'Données projet'!$A$87:$I$107,4,0)),0,VLOOKUP(A98,'Données projet'!$A$87:$I$107,4,0))</f>
        <v>40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37.549869874455702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37.549869874455702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233</v>
      </c>
      <c r="BW98" s="12">
        <f>VLOOKUP(A98,'Données projet'!$A$113:$I$133,9,0)</f>
        <v>5.6</v>
      </c>
      <c r="BX98" s="12">
        <f t="array" ref="BX98">INDEX(BW:BW,MIN(IF(ISNUMBER(BW98:BW294),ROW(BW98:BW294),"")))</f>
        <v>5.6</v>
      </c>
      <c r="BY98" s="12">
        <f>IF('Données projet'!$A$114&gt;35,BY97+BX98-CG97,IF(A98&lt;'Données projet'!$A$114,$BV$205^A98,IF(A98='Données projet'!$A$114,'Données projet'!$B$114,BY97+BX98-CG97)))</f>
        <v>232.99999999999997</v>
      </c>
      <c r="BZ98" s="13">
        <f>BY98*VLOOKUP('Données projet'!$B$12,Paramètres!$A$1:$I$89,3,0)*VLOOKUP('Données projet'!$B$12,Paramètres!$A$1:$I$89,5,0)</f>
        <v>156.29639999999998</v>
      </c>
      <c r="CA98" s="13">
        <f t="shared" si="93"/>
        <v>40.006022893838505</v>
      </c>
      <c r="CB98" s="20">
        <f t="shared" si="64"/>
        <v>341.89338654010197</v>
      </c>
      <c r="CC98" s="59">
        <f t="shared" si="65"/>
        <v>635.22671987343529</v>
      </c>
      <c r="CD98" s="59">
        <f ca="1">AVERAGE(OFFSET($CC$3,0,0,'Données projet'!$E$12+1,1))-AVERAGE(OFFSET($H$3,0,0,'Données projet'!$E$12+1,1))</f>
        <v>305.81696680347807</v>
      </c>
      <c r="CE98" s="59">
        <f t="shared" si="94"/>
        <v>75.064936438329426</v>
      </c>
      <c r="CF98" s="15">
        <f>IF(ISNA(VLOOKUP(A98,'Données projet'!$A$113:$I$133,3,0)),0,VLOOKUP(A98,'Données projet'!$A$113:$I$133,3,0))</f>
        <v>7</v>
      </c>
      <c r="CG98" s="15">
        <f>IF(ISNA(VLOOKUP(A98,'Données projet'!$A$113:$I$133,4,0)),0,VLOOKUP(A98,'Données projet'!$A$113:$I$133,4,0))</f>
        <v>40</v>
      </c>
      <c r="CH98" s="16">
        <f>IF(ISNA(VLOOKUP(A98,'Données projet'!$A$113:$I$133,5,0)),0%,VLOOKUP(A98,'Données projet'!$A$113:$I$133,5,0)*VLOOKUP('Données projet'!$B$12,Paramètres!$A$1:$I$89,7,0))</f>
        <v>0.371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28.842653671683365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28.842653671683365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233</v>
      </c>
      <c r="CR98" s="12">
        <f>VLOOKUP(A98,'Données projet'!$A$139:$I$159,9,0)</f>
        <v>5.6</v>
      </c>
      <c r="CS98" s="12">
        <f t="array" ref="CS98">INDEX(CR:CR,MIN(IF(ISNUMBER(CR98:CR294),ROW(CR98:CR294),"")))</f>
        <v>5.6</v>
      </c>
      <c r="CT98" s="12">
        <f>IF('Données projet'!$A$140&gt;35,CT97+CS98-DB97,IF(A98&lt;'Données projet'!$A$140,$CQ$205^A98,IF(A98='Données projet'!$A$140,'Données projet'!$B$140,CT97+CS98-DB97)))</f>
        <v>232.99999999999997</v>
      </c>
      <c r="CU98" s="17">
        <f>CT98*VLOOKUP('Données projet'!$B$13,Paramètres!$A$1:$I$89,3,0)*VLOOKUP('Données projet'!$B$13,Paramètres!$A$1:$I$89,5,0)</f>
        <v>225.35759999999996</v>
      </c>
      <c r="CV98" s="13">
        <f t="shared" si="95"/>
        <v>55.277697971185155</v>
      </c>
      <c r="CW98" s="20">
        <f t="shared" si="67"/>
        <v>488.77314396648075</v>
      </c>
      <c r="CX98" s="59">
        <f t="shared" si="68"/>
        <v>782.10647729981406</v>
      </c>
      <c r="CY98" s="59">
        <f ca="1">AVERAGE(OFFSET($CX$3,0,0,'Données projet'!$E$13+1,1))-AVERAGE(OFFSET($H$3,0,0,'Données projet'!$E$13+1,1))</f>
        <v>422.80313962874982</v>
      </c>
      <c r="CZ98" s="59">
        <f t="shared" si="96"/>
        <v>91.455608678290844</v>
      </c>
      <c r="DA98" s="15">
        <f>IF(ISNA(VLOOKUP(A98,'Données projet'!$A$139:$I$159,3,0)),0,VLOOKUP(A98,'Données projet'!$A$139:$I$159,3,0))</f>
        <v>7</v>
      </c>
      <c r="DB98" s="15">
        <f>IF(ISNA(VLOOKUP(A98,'Données projet'!$A$139:$I$159,4,0)),0,VLOOKUP(A98,'Données projet'!$A$139:$I$159,4,0))</f>
        <v>40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33.740462785742807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33.740462785742807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233</v>
      </c>
      <c r="DM98" s="12">
        <f>VLOOKUP(A98,'Données projet'!$A$165:$I$185,9,0)</f>
        <v>5.6</v>
      </c>
      <c r="DN98" s="12">
        <f t="array" ref="DN98">INDEX(DM:DM,MIN(IF(ISNUMBER(DM98:DM294),ROW(DM98:DM294),"")))</f>
        <v>5.6</v>
      </c>
      <c r="DO98" s="12">
        <f>IF('Données projet'!$A$166&gt;35,DO97+DN98-DW97,IF(A98&lt;'Données projet'!$A$166,$DL$205^A98,IF(A98='Données projet'!$A$166,'Données projet'!$B$166,DO97+DN98-DW97)))</f>
        <v>232.99999999999997</v>
      </c>
      <c r="DP98" s="17">
        <f>DO98*VLOOKUP('Données projet'!$B$14,Paramètres!$A$1:$I$89,3,0)*VLOOKUP('Données projet'!$B$14,Paramètres!$A$1:$I$89,5,0)</f>
        <v>181.73999999999998</v>
      </c>
      <c r="DQ98" s="13">
        <f t="shared" si="97"/>
        <v>45.709087095891377</v>
      </c>
      <c r="DR98" s="20">
        <f t="shared" si="70"/>
        <v>396.14049335867747</v>
      </c>
      <c r="DS98" s="59">
        <f t="shared" si="71"/>
        <v>689.47382669201079</v>
      </c>
      <c r="DT98" s="59">
        <f ca="1">AVERAGE(OFFSET($DS$3,0,0,'Données projet'!$E$14+1,1))-AVERAGE(OFFSET($H$3,0,0,'Données projet'!$E$14+1,1))</f>
        <v>349.02319955271696</v>
      </c>
      <c r="DU98" s="59">
        <f t="shared" si="98"/>
        <v>81.121961804737509</v>
      </c>
      <c r="DV98" s="15">
        <f>IF(ISNA(VLOOKUP(A98,'Données projet'!$A$165:$I$185,3,0)),0,VLOOKUP(A98,'Données projet'!$A$165:$I$185,3,0))</f>
        <v>7</v>
      </c>
      <c r="DW98" s="15">
        <f>IF(ISNA(VLOOKUP(A98,'Données projet'!$A$165:$I$185,4,0)),0,VLOOKUP(A98,'Données projet'!$A$165:$I$185,4,0))</f>
        <v>40</v>
      </c>
      <c r="DX98" s="16">
        <f>IF(ISNA(VLOOKUP(A98,'Données projet'!$A$165:$I$185,5,0)),0%,VLOOKUP(A98,'Données projet'!$A$165:$I$185,5,0)*VLOOKUP('Données projet'!$B$14,Paramètres!$A$1:$I$89,7,0))</f>
        <v>0.30099999999999999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27.210050633663545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27.210050633663545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1.7053025658242404E-13</v>
      </c>
      <c r="EK98" s="17">
        <f>EJ98*VLOOKUP('Données projet'!$B$15,Paramètres!$A$1:$I$89,3,0)*VLOOKUP('Données projet'!$B$15,Paramètres!$A$1:$I$89,5,0)</f>
        <v>1.250327841262333E-13</v>
      </c>
      <c r="EL98" s="13">
        <f t="shared" si="99"/>
        <v>1.8301318724634299E-12</v>
      </c>
      <c r="EM98" s="20">
        <f t="shared" si="73"/>
        <v>3.405245110226996E-12</v>
      </c>
      <c r="EN98" s="59">
        <f t="shared" si="74"/>
        <v>293.33333333333672</v>
      </c>
      <c r="EO98" s="59">
        <f ca="1">AVERAGE(OFFSET($EN$3,0,0,'Données projet'!$E$15+1,1))-AVERAGE(OFFSET($H$3,0,0,'Données projet'!$E$15+1,1))</f>
        <v>197.34725966440715</v>
      </c>
      <c r="EP98" s="59">
        <f t="shared" si="100"/>
        <v>240.16326570529532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25.356455658862554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25.356455658862554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6.75</v>
      </c>
      <c r="N99" s="13">
        <f>IF('Données projet'!$A$36&gt;35,N98+M99-V98,IF(A99&lt;'Données projet'!$A$36,$K$205^A99,IF(A99='Données projet'!$A$36,'Données projet'!$B$36,N98+M99-V98)))</f>
        <v>264.25</v>
      </c>
      <c r="O99" s="13">
        <f>N99*VLOOKUP('Données projet'!$B$9,Paramètres!$A$1:$I$89,3,0)*VLOOKUP('Données projet'!$B$9,Paramètres!$A$1:$I$89,5,0)</f>
        <v>239.09339999999997</v>
      </c>
      <c r="P99" s="13">
        <f t="shared" si="87"/>
        <v>58.244428131498353</v>
      </c>
      <c r="Q99" s="20">
        <f t="shared" ref="Q99:Q130" si="107">(O99+P99)*0.475*44/12</f>
        <v>517.86338399569286</v>
      </c>
      <c r="R99" s="59">
        <f t="shared" si="55"/>
        <v>811.19671732902611</v>
      </c>
      <c r="S99" s="59">
        <f ca="1">AVERAGE(OFFSET($R$3,0,0,'Données projet'!$E$9+1,1))-AVERAGE(OFFSET($H$3,0,0,'Données projet'!$E$9+1,1))</f>
        <v>503.03615331676451</v>
      </c>
      <c r="T99" s="59">
        <f t="shared" si="88"/>
        <v>228.10723445837942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48.270204689883805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48.270204689883805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6.75</v>
      </c>
      <c r="AI99" s="13">
        <f>IF('Données projet'!$A$62&gt;35,AI98+AH99-AQ98,IF(A99&lt;'Données projet'!$A$62,$AF$205^A99,IF(A99='Données projet'!$A$62,'Données projet'!$B$62,AI98+AH99-AQ98)))</f>
        <v>264.25</v>
      </c>
      <c r="AJ99" s="13">
        <f>AI99*VLOOKUP('Données projet'!$B$10,Paramètres!$A$1:$I$89,3,0)*VLOOKUP('Données projet'!$B$10,Paramètres!$A$1:$I$89,5,0)</f>
        <v>267.94950000000006</v>
      </c>
      <c r="AK99" s="13">
        <f t="shared" si="89"/>
        <v>64.413908548168465</v>
      </c>
      <c r="AL99" s="20">
        <f t="shared" si="58"/>
        <v>578.86626988806017</v>
      </c>
      <c r="AM99" s="59">
        <f t="shared" si="59"/>
        <v>872.19960322139355</v>
      </c>
      <c r="AN99" s="59">
        <f ca="1">AVERAGE(OFFSET($AM$3,0,0,'Données projet'!$E$10+1,1))-AVERAGE(OFFSET($H$3,0,0,'Données projet'!$E$10+1,1))</f>
        <v>558.37211180917416</v>
      </c>
      <c r="AO99" s="59">
        <f t="shared" si="90"/>
        <v>250.60365718208192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54.095919049007712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54.095919049007712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5.4</v>
      </c>
      <c r="BD99" s="12">
        <f>IF('Données projet'!$A$88&gt;35,BD98+BC99-BL98,IF(A99&lt;'Données projet'!$A$88,$BA$205^A99,IF(A99='Données projet'!$A$88,'Données projet'!$B$88,BD98+BC99-BL98)))</f>
        <v>198.39999999999998</v>
      </c>
      <c r="BE99" s="13">
        <f>BD99*VLOOKUP('Données projet'!$B$11,Paramètres!$A$1:$I$89,3,0)*VLOOKUP('Données projet'!$B$11,Paramètres!$A$1:$I$89,5,0)</f>
        <v>213.55775999999997</v>
      </c>
      <c r="BF99" s="13">
        <f t="shared" si="91"/>
        <v>52.712283978668417</v>
      </c>
      <c r="BG99" s="20">
        <f t="shared" si="61"/>
        <v>463.75365992951407</v>
      </c>
      <c r="BH99" s="59">
        <f t="shared" si="62"/>
        <v>757.08699326284739</v>
      </c>
      <c r="BI99" s="59">
        <f ca="1">AVERAGE(OFFSET($BH$3,0,0,'Données projet'!$E$11+1,1))-AVERAGE(OFFSET($H$3,0,0,'Données projet'!$E$11+1,1))</f>
        <v>465.70042953569703</v>
      </c>
      <c r="BJ99" s="59">
        <f t="shared" si="92"/>
        <v>97.459164776269915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36.813539829376751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36.813539829376751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5.4</v>
      </c>
      <c r="BY99" s="12">
        <f>IF('Données projet'!$A$114&gt;35,BY98+BX99-CG98,IF(A99&lt;'Données projet'!$A$114,$BV$205^A99,IF(A99='Données projet'!$A$114,'Données projet'!$B$114,BY98+BX99-CG98)))</f>
        <v>198.39999999999998</v>
      </c>
      <c r="BZ99" s="13">
        <f>BY99*VLOOKUP('Données projet'!$B$12,Paramètres!$A$1:$I$89,3,0)*VLOOKUP('Données projet'!$B$12,Paramètres!$A$1:$I$89,5,0)</f>
        <v>133.08671999999999</v>
      </c>
      <c r="CA99" s="13">
        <f t="shared" si="93"/>
        <v>34.708632656014665</v>
      </c>
      <c r="CB99" s="20">
        <f t="shared" si="64"/>
        <v>292.24357254255887</v>
      </c>
      <c r="CC99" s="59">
        <f t="shared" si="65"/>
        <v>585.57690587589218</v>
      </c>
      <c r="CD99" s="59">
        <f ca="1">AVERAGE(OFFSET($CC$3,0,0,'Données projet'!$E$12+1,1))-AVERAGE(OFFSET($H$3,0,0,'Données projet'!$E$12+1,1))</f>
        <v>305.81696680347807</v>
      </c>
      <c r="CE99" s="59">
        <f t="shared" si="94"/>
        <v>75.064936438329426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28.277066825463301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28.277066825463301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5.4</v>
      </c>
      <c r="CT99" s="12">
        <f>IF('Données projet'!$A$140&gt;35,CT98+CS99-DB98,IF(A99&lt;'Données projet'!$A$140,$CQ$205^A99,IF(A99='Données projet'!$A$140,'Données projet'!$B$140,CT98+CS99-DB98)))</f>
        <v>198.39999999999998</v>
      </c>
      <c r="CU99" s="17">
        <f>CT99*VLOOKUP('Données projet'!$B$13,Paramètres!$A$1:$I$89,3,0)*VLOOKUP('Données projet'!$B$13,Paramètres!$A$1:$I$89,5,0)</f>
        <v>191.89247999999998</v>
      </c>
      <c r="CV99" s="13">
        <f t="shared" si="95"/>
        <v>47.958111658419469</v>
      </c>
      <c r="CW99" s="20">
        <f t="shared" si="67"/>
        <v>417.73978047174711</v>
      </c>
      <c r="CX99" s="59">
        <f t="shared" si="68"/>
        <v>711.07311380508042</v>
      </c>
      <c r="CY99" s="59">
        <f ca="1">AVERAGE(OFFSET($CX$3,0,0,'Données projet'!$E$13+1,1))-AVERAGE(OFFSET($H$3,0,0,'Données projet'!$E$13+1,1))</f>
        <v>422.80313962874982</v>
      </c>
      <c r="CZ99" s="59">
        <f t="shared" si="96"/>
        <v>91.455608678290844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33.07883289016462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33.07883289016462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5.4</v>
      </c>
      <c r="DO99" s="12">
        <f>IF('Données projet'!$A$166&gt;35,DO98+DN99-DW98,IF(A99&lt;'Données projet'!$A$166,$DL$205^A99,IF(A99='Données projet'!$A$166,'Données projet'!$B$166,DO98+DN99-DW98)))</f>
        <v>198.39999999999998</v>
      </c>
      <c r="DP99" s="17">
        <f>DO99*VLOOKUP('Données projet'!$B$14,Paramètres!$A$1:$I$89,3,0)*VLOOKUP('Données projet'!$B$14,Paramètres!$A$1:$I$89,5,0)</f>
        <v>154.75199999999998</v>
      </c>
      <c r="DQ99" s="13">
        <f t="shared" si="97"/>
        <v>39.656526650076415</v>
      </c>
      <c r="DR99" s="20">
        <f t="shared" si="70"/>
        <v>338.5948505822164</v>
      </c>
      <c r="DS99" s="59">
        <f t="shared" si="71"/>
        <v>631.92818391554965</v>
      </c>
      <c r="DT99" s="59">
        <f ca="1">AVERAGE(OFFSET($DS$3,0,0,'Données projet'!$E$14+1,1))-AVERAGE(OFFSET($H$3,0,0,'Données projet'!$E$14+1,1))</f>
        <v>349.02319955271696</v>
      </c>
      <c r="DU99" s="59">
        <f t="shared" si="98"/>
        <v>81.121961804737509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26.676478137229523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26.676478137229523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1.7053025658242404E-13</v>
      </c>
      <c r="EK99" s="17">
        <f>EJ99*VLOOKUP('Données projet'!$B$15,Paramètres!$A$1:$I$89,3,0)*VLOOKUP('Données projet'!$B$15,Paramètres!$A$1:$I$89,5,0)</f>
        <v>1.250327841262333E-13</v>
      </c>
      <c r="EL99" s="13">
        <f t="shared" si="99"/>
        <v>1.8301318724634299E-12</v>
      </c>
      <c r="EM99" s="20">
        <f t="shared" si="73"/>
        <v>3.405245110226996E-12</v>
      </c>
      <c r="EN99" s="59">
        <f t="shared" si="74"/>
        <v>293.33333333333672</v>
      </c>
      <c r="EO99" s="59">
        <f ca="1">AVERAGE(OFFSET($EN$3,0,0,'Données projet'!$E$15+1,1))-AVERAGE(OFFSET($H$3,0,0,'Données projet'!$E$15+1,1))</f>
        <v>197.34725966440715</v>
      </c>
      <c r="EP99" s="59">
        <f t="shared" si="100"/>
        <v>240.16326570529532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24.859231029303078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24.859231029303078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6.75</v>
      </c>
      <c r="N100" s="13">
        <f>IF('Données projet'!$A$36&gt;35,N99+M100-V99,IF(A100&lt;'Données projet'!$A$36,$K$205^A100,IF(A100='Données projet'!$A$36,'Données projet'!$B$36,N99+M100-V99)))</f>
        <v>271</v>
      </c>
      <c r="O100" s="13">
        <f>N100*VLOOKUP('Données projet'!$B$9,Paramètres!$A$1:$I$89,3,0)*VLOOKUP('Données projet'!$B$9,Paramètres!$A$1:$I$89,5,0)</f>
        <v>245.20079999999999</v>
      </c>
      <c r="P100" s="13">
        <f t="shared" si="87"/>
        <v>59.557107941433735</v>
      </c>
      <c r="Q100" s="20">
        <f t="shared" si="107"/>
        <v>530.78668966466364</v>
      </c>
      <c r="R100" s="59">
        <f t="shared" si="55"/>
        <v>824.12002299799701</v>
      </c>
      <c r="S100" s="59">
        <f ca="1">AVERAGE(OFFSET($R$3,0,0,'Données projet'!$E$9+1,1))-AVERAGE(OFFSET($H$3,0,0,'Données projet'!$E$9+1,1))</f>
        <v>503.03615331676451</v>
      </c>
      <c r="T100" s="59">
        <f t="shared" si="88"/>
        <v>228.10723445837942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47.323655417832896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47.323655417832896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6.75</v>
      </c>
      <c r="AI100" s="13">
        <f>IF('Données projet'!$A$62&gt;35,AI99+AH100-AQ99,IF(A100&lt;'Données projet'!$A$62,$AF$205^A100,IF(A100='Données projet'!$A$62,'Données projet'!$B$62,AI99+AH100-AQ99)))</f>
        <v>271</v>
      </c>
      <c r="AJ100" s="13">
        <f>AI100*VLOOKUP('Données projet'!$B$10,Paramètres!$A$1:$I$89,3,0)*VLOOKUP('Données projet'!$B$10,Paramètres!$A$1:$I$89,5,0)</f>
        <v>274.79400000000004</v>
      </c>
      <c r="AK100" s="13">
        <f t="shared" si="89"/>
        <v>65.865632600455527</v>
      </c>
      <c r="AL100" s="20">
        <f t="shared" si="58"/>
        <v>593.3155267791268</v>
      </c>
      <c r="AM100" s="59">
        <f t="shared" si="59"/>
        <v>886.64886011246017</v>
      </c>
      <c r="AN100" s="59">
        <f ca="1">AVERAGE(OFFSET($AM$3,0,0,'Données projet'!$E$10+1,1))-AVERAGE(OFFSET($H$3,0,0,'Données projet'!$E$10+1,1))</f>
        <v>558.37211180917416</v>
      </c>
      <c r="AO100" s="59">
        <f t="shared" si="90"/>
        <v>250.60365718208192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53.03513107170928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53.03513107170928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5.4</v>
      </c>
      <c r="BD100" s="12">
        <f>IF('Données projet'!$A$88&gt;35,BD99+BC100-BL99,IF(A100&lt;'Données projet'!$A$88,$BA$205^A100,IF(A100='Données projet'!$A$88,'Données projet'!$B$88,BD99+BC100-BL99)))</f>
        <v>203.79999999999998</v>
      </c>
      <c r="BE100" s="13">
        <f>BD100*VLOOKUP('Données projet'!$B$11,Paramètres!$A$1:$I$89,3,0)*VLOOKUP('Données projet'!$B$11,Paramètres!$A$1:$I$89,5,0)</f>
        <v>219.37031999999999</v>
      </c>
      <c r="BF100" s="13">
        <f t="shared" si="91"/>
        <v>53.978005061764549</v>
      </c>
      <c r="BG100" s="20">
        <f t="shared" si="61"/>
        <v>476.08166614923988</v>
      </c>
      <c r="BH100" s="59">
        <f t="shared" si="62"/>
        <v>769.41499948257319</v>
      </c>
      <c r="BI100" s="59">
        <f ca="1">AVERAGE(OFFSET($BH$3,0,0,'Données projet'!$E$11+1,1))-AVERAGE(OFFSET($H$3,0,0,'Données projet'!$E$11+1,1))</f>
        <v>465.70042953569703</v>
      </c>
      <c r="BJ100" s="59">
        <f t="shared" si="92"/>
        <v>97.459164776269915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36.091648767364816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36.091648767364816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5.4</v>
      </c>
      <c r="BY100" s="12">
        <f>IF('Données projet'!$A$114&gt;35,BY99+BX100-CG99,IF(A100&lt;'Données projet'!$A$114,$BV$205^A100,IF(A100='Données projet'!$A$114,'Données projet'!$B$114,BY99+BX100-CG99)))</f>
        <v>203.79999999999998</v>
      </c>
      <c r="BZ100" s="13">
        <f>BY100*VLOOKUP('Données projet'!$B$12,Paramètres!$A$1:$I$89,3,0)*VLOOKUP('Données projet'!$B$12,Paramètres!$A$1:$I$89,5,0)</f>
        <v>136.70903999999999</v>
      </c>
      <c r="CA100" s="13">
        <f t="shared" si="93"/>
        <v>35.542052208389492</v>
      </c>
      <c r="CB100" s="20">
        <f t="shared" si="64"/>
        <v>300.00398559627831</v>
      </c>
      <c r="CC100" s="59">
        <f t="shared" si="65"/>
        <v>593.33731892961168</v>
      </c>
      <c r="CD100" s="59">
        <f ca="1">AVERAGE(OFFSET($CC$3,0,0,'Données projet'!$E$12+1,1))-AVERAGE(OFFSET($H$3,0,0,'Données projet'!$E$12+1,1))</f>
        <v>305.81696680347807</v>
      </c>
      <c r="CE100" s="59">
        <f t="shared" si="94"/>
        <v>75.064936438329426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27.722570792323697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27.722570792323697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5.4</v>
      </c>
      <c r="CT100" s="12">
        <f>IF('Données projet'!$A$140&gt;35,CT99+CS100-DB99,IF(A100&lt;'Données projet'!$A$140,$CQ$205^A100,IF(A100='Données projet'!$A$140,'Données projet'!$B$140,CT99+CS100-DB99)))</f>
        <v>203.79999999999998</v>
      </c>
      <c r="CU100" s="17">
        <f>CT100*VLOOKUP('Données projet'!$B$13,Paramètres!$A$1:$I$89,3,0)*VLOOKUP('Données projet'!$B$13,Paramètres!$A$1:$I$89,5,0)</f>
        <v>197.11536000000001</v>
      </c>
      <c r="CV100" s="13">
        <f t="shared" si="95"/>
        <v>49.109676122143078</v>
      </c>
      <c r="CW100" s="20">
        <f t="shared" si="67"/>
        <v>428.84193791273259</v>
      </c>
      <c r="CX100" s="59">
        <f t="shared" si="68"/>
        <v>722.1752712460659</v>
      </c>
      <c r="CY100" s="59">
        <f ca="1">AVERAGE(OFFSET($CX$3,0,0,'Données projet'!$E$13+1,1))-AVERAGE(OFFSET($H$3,0,0,'Données projet'!$E$13+1,1))</f>
        <v>422.80313962874982</v>
      </c>
      <c r="CZ100" s="59">
        <f t="shared" si="96"/>
        <v>91.455608678290844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32.430177153284333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32.430177153284333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5.4</v>
      </c>
      <c r="DO100" s="12">
        <f>IF('Données projet'!$A$166&gt;35,DO99+DN100-DW99,IF(A100&lt;'Données projet'!$A$166,$DL$205^A100,IF(A100='Données projet'!$A$166,'Données projet'!$B$166,DO99+DN100-DW99)))</f>
        <v>203.79999999999998</v>
      </c>
      <c r="DP100" s="17">
        <f>DO100*VLOOKUP('Données projet'!$B$14,Paramètres!$A$1:$I$89,3,0)*VLOOKUP('Données projet'!$B$14,Paramètres!$A$1:$I$89,5,0)</f>
        <v>158.964</v>
      </c>
      <c r="DQ100" s="13">
        <f t="shared" si="97"/>
        <v>40.60875444357665</v>
      </c>
      <c r="DR100" s="20">
        <f t="shared" si="70"/>
        <v>347.58921398922934</v>
      </c>
      <c r="DS100" s="59">
        <f t="shared" si="71"/>
        <v>640.92254732256265</v>
      </c>
      <c r="DT100" s="59">
        <f ca="1">AVERAGE(OFFSET($DS$3,0,0,'Données projet'!$E$14+1,1))-AVERAGE(OFFSET($H$3,0,0,'Données projet'!$E$14+1,1))</f>
        <v>349.02319955271696</v>
      </c>
      <c r="DU100" s="59">
        <f t="shared" si="98"/>
        <v>81.121961804737509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26.153368672003484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26.153368672003484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1.7053025658242404E-13</v>
      </c>
      <c r="EK100" s="17">
        <f>EJ100*VLOOKUP('Données projet'!$B$15,Paramètres!$A$1:$I$89,3,0)*VLOOKUP('Données projet'!$B$15,Paramètres!$A$1:$I$89,5,0)</f>
        <v>1.250327841262333E-13</v>
      </c>
      <c r="EL100" s="13">
        <f t="shared" si="99"/>
        <v>1.8301318724634299E-12</v>
      </c>
      <c r="EM100" s="20">
        <f t="shared" si="73"/>
        <v>3.405245110226996E-12</v>
      </c>
      <c r="EN100" s="59">
        <f t="shared" si="74"/>
        <v>293.33333333333672</v>
      </c>
      <c r="EO100" s="59">
        <f ca="1">AVERAGE(OFFSET($EN$3,0,0,'Données projet'!$E$15+1,1))-AVERAGE(OFFSET($H$3,0,0,'Données projet'!$E$15+1,1))</f>
        <v>197.34725966440715</v>
      </c>
      <c r="EP100" s="59">
        <f t="shared" si="100"/>
        <v>240.16326570529532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24.371756671452186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24.371756671452186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6.75</v>
      </c>
      <c r="N101" s="13">
        <f>IF('Données projet'!$A$36&gt;35,N100+M101-V100,IF(A101&lt;'Données projet'!$A$36,$K$205^A101,IF(A101='Données projet'!$A$36,'Données projet'!$B$36,N100+M101-V100)))</f>
        <v>277.75</v>
      </c>
      <c r="O101" s="13">
        <f>N101*VLOOKUP('Données projet'!$B$9,Paramètres!$A$1:$I$89,3,0)*VLOOKUP('Données projet'!$B$9,Paramètres!$A$1:$I$89,5,0)</f>
        <v>251.3082</v>
      </c>
      <c r="P101" s="13">
        <f t="shared" si="87"/>
        <v>60.865987045046865</v>
      </c>
      <c r="Q101" s="20">
        <f t="shared" si="107"/>
        <v>543.70337577012333</v>
      </c>
      <c r="R101" s="59">
        <f t="shared" si="55"/>
        <v>837.03670910345659</v>
      </c>
      <c r="S101" s="59">
        <f ca="1">AVERAGE(OFFSET($R$3,0,0,'Données projet'!$E$9+1,1))-AVERAGE(OFFSET($H$3,0,0,'Données projet'!$E$9+1,1))</f>
        <v>503.03615331676451</v>
      </c>
      <c r="T101" s="59">
        <f t="shared" si="88"/>
        <v>228.10723445837942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46.395667399668859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46.395667399668859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6.75</v>
      </c>
      <c r="AI101" s="13">
        <f>IF('Données projet'!$A$62&gt;35,AI100+AH101-AQ100,IF(A101&lt;'Données projet'!$A$62,$AF$205^A101,IF(A101='Données projet'!$A$62,'Données projet'!$B$62,AI100+AH101-AQ100)))</f>
        <v>277.75</v>
      </c>
      <c r="AJ101" s="13">
        <f>AI101*VLOOKUP('Données projet'!$B$10,Paramètres!$A$1:$I$89,3,0)*VLOOKUP('Données projet'!$B$10,Paramètres!$A$1:$I$89,5,0)</f>
        <v>281.63850000000002</v>
      </c>
      <c r="AK101" s="13">
        <f t="shared" si="89"/>
        <v>67.313153360559795</v>
      </c>
      <c r="AL101" s="20">
        <f t="shared" si="58"/>
        <v>607.75746293630834</v>
      </c>
      <c r="AM101" s="59">
        <f t="shared" si="59"/>
        <v>901.09079626964171</v>
      </c>
      <c r="AN101" s="59">
        <f ca="1">AVERAGE(OFFSET($AM$3,0,0,'Données projet'!$E$10+1,1))-AVERAGE(OFFSET($H$3,0,0,'Données projet'!$E$10+1,1))</f>
        <v>558.37211180917416</v>
      </c>
      <c r="AO101" s="59">
        <f t="shared" si="90"/>
        <v>250.60365718208192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51.995144499628893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51.995144499628893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5.4</v>
      </c>
      <c r="BD101" s="12">
        <f>IF('Données projet'!$A$88&gt;35,BD100+BC101-BL100,IF(A101&lt;'Données projet'!$A$88,$BA$205^A101,IF(A101='Données projet'!$A$88,'Données projet'!$B$88,BD100+BC101-BL100)))</f>
        <v>209.2</v>
      </c>
      <c r="BE101" s="13">
        <f>BD101*VLOOKUP('Données projet'!$B$11,Paramètres!$A$1:$I$89,3,0)*VLOOKUP('Données projet'!$B$11,Paramètres!$A$1:$I$89,5,0)</f>
        <v>225.18287999999998</v>
      </c>
      <c r="BF101" s="13">
        <f t="shared" si="91"/>
        <v>55.239827939397941</v>
      </c>
      <c r="BG101" s="20">
        <f t="shared" si="61"/>
        <v>488.40288299445137</v>
      </c>
      <c r="BH101" s="59">
        <f t="shared" si="62"/>
        <v>781.73621632778463</v>
      </c>
      <c r="BI101" s="59">
        <f ca="1">AVERAGE(OFFSET($BH$3,0,0,'Données projet'!$E$11+1,1))-AVERAGE(OFFSET($H$3,0,0,'Données projet'!$E$11+1,1))</f>
        <v>465.70042953569703</v>
      </c>
      <c r="BJ101" s="59">
        <f t="shared" si="92"/>
        <v>97.459164776269915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35.383913548768867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35.383913548768867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5.4</v>
      </c>
      <c r="BY101" s="12">
        <f>IF('Données projet'!$A$114&gt;35,BY100+BX101-CG100,IF(A101&lt;'Données projet'!$A$114,$BV$205^A101,IF(A101='Données projet'!$A$114,'Données projet'!$B$114,BY100+BX101-CG100)))</f>
        <v>209.2</v>
      </c>
      <c r="BZ101" s="13">
        <f>BY101*VLOOKUP('Données projet'!$B$12,Paramètres!$A$1:$I$89,3,0)*VLOOKUP('Données projet'!$B$12,Paramètres!$A$1:$I$89,5,0)</f>
        <v>140.33135999999999</v>
      </c>
      <c r="CA101" s="13">
        <f t="shared" si="93"/>
        <v>36.372904970422233</v>
      </c>
      <c r="CB101" s="20">
        <f t="shared" si="64"/>
        <v>307.75992815681872</v>
      </c>
      <c r="CC101" s="59">
        <f t="shared" si="65"/>
        <v>601.09326149015203</v>
      </c>
      <c r="CD101" s="59">
        <f ca="1">AVERAGE(OFFSET($CC$3,0,0,'Données projet'!$E$12+1,1))-AVERAGE(OFFSET($H$3,0,0,'Données projet'!$E$12+1,1))</f>
        <v>305.81696680347807</v>
      </c>
      <c r="CE101" s="59">
        <f t="shared" si="94"/>
        <v>75.064936438329426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27.178948088184779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27.178948088184779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5.4</v>
      </c>
      <c r="CT101" s="12">
        <f>IF('Données projet'!$A$140&gt;35,CT100+CS101-DB100,IF(A101&lt;'Données projet'!$A$140,$CQ$205^A101,IF(A101='Données projet'!$A$140,'Données projet'!$B$140,CT100+CS101-DB100)))</f>
        <v>209.2</v>
      </c>
      <c r="CU101" s="17">
        <f>CT101*VLOOKUP('Données projet'!$B$13,Paramètres!$A$1:$I$89,3,0)*VLOOKUP('Données projet'!$B$13,Paramètres!$A$1:$I$89,5,0)</f>
        <v>202.33823999999998</v>
      </c>
      <c r="CV101" s="13">
        <f t="shared" si="95"/>
        <v>50.257693963357752</v>
      </c>
      <c r="CW101" s="20">
        <f t="shared" si="67"/>
        <v>439.93791831951472</v>
      </c>
      <c r="CX101" s="59">
        <f t="shared" si="68"/>
        <v>733.27125165284804</v>
      </c>
      <c r="CY101" s="59">
        <f ca="1">AVERAGE(OFFSET($CX$3,0,0,'Données projet'!$E$13+1,1))-AVERAGE(OFFSET($H$3,0,0,'Données projet'!$E$13+1,1))</f>
        <v>422.80313962874982</v>
      </c>
      <c r="CZ101" s="59">
        <f t="shared" si="96"/>
        <v>91.455608678290844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31.794241159763335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31.794241159763335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5.4</v>
      </c>
      <c r="DO101" s="12">
        <f>IF('Données projet'!$A$166&gt;35,DO100+DN101-DW100,IF(A101&lt;'Données projet'!$A$166,$DL$205^A101,IF(A101='Données projet'!$A$166,'Données projet'!$B$166,DO100+DN101-DW100)))</f>
        <v>209.2</v>
      </c>
      <c r="DP101" s="17">
        <f>DO101*VLOOKUP('Données projet'!$B$14,Paramètres!$A$1:$I$89,3,0)*VLOOKUP('Données projet'!$B$14,Paramètres!$A$1:$I$89,5,0)</f>
        <v>163.17599999999999</v>
      </c>
      <c r="DQ101" s="13">
        <f t="shared" si="97"/>
        <v>41.558049537577787</v>
      </c>
      <c r="DR101" s="20">
        <f t="shared" si="70"/>
        <v>356.57846961128126</v>
      </c>
      <c r="DS101" s="59">
        <f t="shared" si="71"/>
        <v>649.91180294461458</v>
      </c>
      <c r="DT101" s="59">
        <f ca="1">AVERAGE(OFFSET($DS$3,0,0,'Données projet'!$E$14+1,1))-AVERAGE(OFFSET($H$3,0,0,'Données projet'!$E$14+1,1))</f>
        <v>349.02319955271696</v>
      </c>
      <c r="DU101" s="59">
        <f t="shared" si="98"/>
        <v>81.121961804737509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25.640517064325259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25.640517064325259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1.7053025658242404E-13</v>
      </c>
      <c r="EK101" s="17">
        <f>EJ101*VLOOKUP('Données projet'!$B$15,Paramètres!$A$1:$I$89,3,0)*VLOOKUP('Données projet'!$B$15,Paramètres!$A$1:$I$89,5,0)</f>
        <v>1.250327841262333E-13</v>
      </c>
      <c r="EL101" s="13">
        <f t="shared" si="99"/>
        <v>1.8301318724634299E-12</v>
      </c>
      <c r="EM101" s="20">
        <f t="shared" si="73"/>
        <v>3.405245110226996E-12</v>
      </c>
      <c r="EN101" s="59">
        <f t="shared" si="74"/>
        <v>293.33333333333672</v>
      </c>
      <c r="EO101" s="59">
        <f ca="1">AVERAGE(OFFSET($EN$3,0,0,'Données projet'!$E$15+1,1))-AVERAGE(OFFSET($H$3,0,0,'Données projet'!$E$15+1,1))</f>
        <v>197.34725966440715</v>
      </c>
      <c r="EP101" s="59">
        <f t="shared" si="100"/>
        <v>240.16326570529532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23.893841388428751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23.893841388428751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6.75</v>
      </c>
      <c r="N102" s="13">
        <f>IF('Données projet'!$A$36&gt;35,N101+M102-V101,IF(A102&lt;'Données projet'!$A$36,$K$205^A102,IF(A102='Données projet'!$A$36,'Données projet'!$B$36,N101+M102-V101)))</f>
        <v>284.5</v>
      </c>
      <c r="O102" s="13">
        <f>N102*VLOOKUP('Données projet'!$B$9,Paramètres!$A$1:$I$89,3,0)*VLOOKUP('Données projet'!$B$9,Paramètres!$A$1:$I$89,5,0)</f>
        <v>257.41559999999998</v>
      </c>
      <c r="P102" s="13">
        <f t="shared" si="87"/>
        <v>62.171168434977119</v>
      </c>
      <c r="Q102" s="20">
        <f t="shared" si="107"/>
        <v>556.61362169091842</v>
      </c>
      <c r="R102" s="59">
        <f t="shared" si="55"/>
        <v>849.94695502425179</v>
      </c>
      <c r="S102" s="59">
        <f ca="1">AVERAGE(OFFSET($R$3,0,0,'Données projet'!$E$9+1,1))-AVERAGE(OFFSET($H$3,0,0,'Données projet'!$E$9+1,1))</f>
        <v>503.03615331676451</v>
      </c>
      <c r="T102" s="59">
        <f t="shared" si="88"/>
        <v>228.10723445837942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45.485876660524212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45.485876660524212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6.75</v>
      </c>
      <c r="AI102" s="13">
        <f>IF('Données projet'!$A$62&gt;35,AI101+AH102-AQ101,IF(A102&lt;'Données projet'!$A$62,$AF$205^A102,IF(A102='Données projet'!$A$62,'Données projet'!$B$62,AI101+AH102-AQ101)))</f>
        <v>284.5</v>
      </c>
      <c r="AJ102" s="13">
        <f>AI102*VLOOKUP('Données projet'!$B$10,Paramètres!$A$1:$I$89,3,0)*VLOOKUP('Données projet'!$B$10,Paramètres!$A$1:$I$89,5,0)</f>
        <v>288.483</v>
      </c>
      <c r="AK102" s="13">
        <f t="shared" si="89"/>
        <v>68.756584730508692</v>
      </c>
      <c r="AL102" s="20">
        <f t="shared" si="58"/>
        <v>622.19227673896933</v>
      </c>
      <c r="AM102" s="59">
        <f t="shared" si="59"/>
        <v>915.5256100723027</v>
      </c>
      <c r="AN102" s="59">
        <f ca="1">AVERAGE(OFFSET($AM$3,0,0,'Données projet'!$E$10+1,1))-AVERAGE(OFFSET($H$3,0,0,'Données projet'!$E$10+1,1))</f>
        <v>558.37211180917416</v>
      </c>
      <c r="AO102" s="59">
        <f t="shared" si="90"/>
        <v>250.60365718208192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50.975551429897827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50.975551429897827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5.4</v>
      </c>
      <c r="BD102" s="12">
        <f>IF('Données projet'!$A$88&gt;35,BD101+BC102-BL101,IF(A102&lt;'Données projet'!$A$88,$BA$205^A102,IF(A102='Données projet'!$A$88,'Données projet'!$B$88,BD101+BC102-BL101)))</f>
        <v>214.6</v>
      </c>
      <c r="BE102" s="13">
        <f>BD102*VLOOKUP('Données projet'!$B$11,Paramètres!$A$1:$I$89,3,0)*VLOOKUP('Données projet'!$B$11,Paramètres!$A$1:$I$89,5,0)</f>
        <v>230.99543999999997</v>
      </c>
      <c r="BF102" s="13">
        <f t="shared" si="91"/>
        <v>56.497864803589835</v>
      </c>
      <c r="BG102" s="20">
        <f t="shared" si="61"/>
        <v>500.71750586625217</v>
      </c>
      <c r="BH102" s="59">
        <f t="shared" si="62"/>
        <v>794.05083919958543</v>
      </c>
      <c r="BI102" s="59">
        <f ca="1">AVERAGE(OFFSET($BH$3,0,0,'Données projet'!$E$11+1,1))-AVERAGE(OFFSET($H$3,0,0,'Données projet'!$E$11+1,1))</f>
        <v>465.70042953569703</v>
      </c>
      <c r="BJ102" s="59">
        <f t="shared" si="92"/>
        <v>97.459164776269915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34.690056586133721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34.690056586133721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5.4</v>
      </c>
      <c r="BY102" s="12">
        <f>IF('Données projet'!$A$114&gt;35,BY101+BX102-CG101,IF(A102&lt;'Données projet'!$A$114,$BV$205^A102,IF(A102='Données projet'!$A$114,'Données projet'!$B$114,BY101+BX102-CG101)))</f>
        <v>214.6</v>
      </c>
      <c r="BZ102" s="13">
        <f>BY102*VLOOKUP('Données projet'!$B$12,Paramètres!$A$1:$I$89,3,0)*VLOOKUP('Données projet'!$B$12,Paramètres!$A$1:$I$89,5,0)</f>
        <v>143.95367999999999</v>
      </c>
      <c r="CA102" s="13">
        <f t="shared" si="93"/>
        <v>37.201264815437355</v>
      </c>
      <c r="CB102" s="20">
        <f t="shared" si="64"/>
        <v>315.51152888688671</v>
      </c>
      <c r="CC102" s="59">
        <f t="shared" si="65"/>
        <v>608.84486222021997</v>
      </c>
      <c r="CD102" s="59">
        <f ca="1">AVERAGE(OFFSET($CC$3,0,0,'Données projet'!$E$12+1,1))-AVERAGE(OFFSET($H$3,0,0,'Données projet'!$E$12+1,1))</f>
        <v>305.81696680347807</v>
      </c>
      <c r="CE102" s="59">
        <f t="shared" si="94"/>
        <v>75.064936438329426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26.645985493696916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26.645985493696916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5.4</v>
      </c>
      <c r="CT102" s="12">
        <f>IF('Données projet'!$A$140&gt;35,CT101+CS102-DB101,IF(A102&lt;'Données projet'!$A$140,$CQ$205^A102,IF(A102='Données projet'!$A$140,'Données projet'!$B$140,CT101+CS102-DB101)))</f>
        <v>214.6</v>
      </c>
      <c r="CU102" s="17">
        <f>CT102*VLOOKUP('Données projet'!$B$13,Paramètres!$A$1:$I$89,3,0)*VLOOKUP('Données projet'!$B$13,Paramètres!$A$1:$I$89,5,0)</f>
        <v>207.56111999999999</v>
      </c>
      <c r="CV102" s="13">
        <f t="shared" si="95"/>
        <v>51.40226725537714</v>
      </c>
      <c r="CW102" s="20">
        <f t="shared" si="67"/>
        <v>451.02789946978186</v>
      </c>
      <c r="CX102" s="59">
        <f t="shared" si="68"/>
        <v>744.36123280311517</v>
      </c>
      <c r="CY102" s="59">
        <f ca="1">AVERAGE(OFFSET($CX$3,0,0,'Données projet'!$E$13+1,1))-AVERAGE(OFFSET($H$3,0,0,'Données projet'!$E$13+1,1))</f>
        <v>422.80313962874982</v>
      </c>
      <c r="CZ102" s="59">
        <f t="shared" si="96"/>
        <v>91.455608678290844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31.170775483192624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31.170775483192624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5.4</v>
      </c>
      <c r="DO102" s="12">
        <f>IF('Données projet'!$A$166&gt;35,DO101+DN102-DW101,IF(A102&lt;'Données projet'!$A$166,$DL$205^A102,IF(A102='Données projet'!$A$166,'Données projet'!$B$166,DO101+DN102-DW101)))</f>
        <v>214.6</v>
      </c>
      <c r="DP102" s="17">
        <f>DO102*VLOOKUP('Données projet'!$B$14,Paramètres!$A$1:$I$89,3,0)*VLOOKUP('Données projet'!$B$14,Paramètres!$A$1:$I$89,5,0)</f>
        <v>167.38800000000001</v>
      </c>
      <c r="DQ102" s="13">
        <f t="shared" si="97"/>
        <v>42.5044963364263</v>
      </c>
      <c r="DR102" s="20">
        <f t="shared" si="70"/>
        <v>365.56276445260909</v>
      </c>
      <c r="DS102" s="59">
        <f t="shared" si="71"/>
        <v>658.8960977859424</v>
      </c>
      <c r="DT102" s="59">
        <f ca="1">AVERAGE(OFFSET($DS$3,0,0,'Données projet'!$E$14+1,1))-AVERAGE(OFFSET($H$3,0,0,'Données projet'!$E$14+1,1))</f>
        <v>349.02319955271696</v>
      </c>
      <c r="DU102" s="59">
        <f t="shared" si="98"/>
        <v>81.121961804737509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25.137722163865011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25.137722163865011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1.7053025658242404E-13</v>
      </c>
      <c r="EK102" s="17">
        <f>EJ102*VLOOKUP('Données projet'!$B$15,Paramètres!$A$1:$I$89,3,0)*VLOOKUP('Données projet'!$B$15,Paramètres!$A$1:$I$89,5,0)</f>
        <v>1.250327841262333E-13</v>
      </c>
      <c r="EL102" s="13">
        <f t="shared" si="99"/>
        <v>1.8301318724634299E-12</v>
      </c>
      <c r="EM102" s="20">
        <f t="shared" si="73"/>
        <v>3.405245110226996E-12</v>
      </c>
      <c r="EN102" s="59">
        <f t="shared" si="74"/>
        <v>293.33333333333672</v>
      </c>
      <c r="EO102" s="59">
        <f ca="1">AVERAGE(OFFSET($EN$3,0,0,'Données projet'!$E$15+1,1))-AVERAGE(OFFSET($H$3,0,0,'Données projet'!$E$15+1,1))</f>
        <v>197.34725966440715</v>
      </c>
      <c r="EP102" s="59">
        <f t="shared" si="100"/>
        <v>240.16326570529532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23.425297732605866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23.425297732605866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6.75</v>
      </c>
      <c r="N103" s="13">
        <f>IF('Données projet'!$A$36&gt;35,N102+M103-V102,IF(A103&lt;'Données projet'!$A$36,$K$205^A103,IF(A103='Données projet'!$A$36,'Données projet'!$B$36,N102+M103-V102)))</f>
        <v>291.25</v>
      </c>
      <c r="O103" s="13">
        <f>N103*VLOOKUP('Données projet'!$B$9,Paramètres!$A$1:$I$89,3,0)*VLOOKUP('Données projet'!$B$9,Paramètres!$A$1:$I$89,5,0)</f>
        <v>263.52299999999997</v>
      </c>
      <c r="P103" s="13">
        <f t="shared" si="87"/>
        <v>63.472749937933045</v>
      </c>
      <c r="Q103" s="20">
        <f t="shared" si="107"/>
        <v>569.51759780856662</v>
      </c>
      <c r="R103" s="59">
        <f t="shared" si="55"/>
        <v>862.85093114189999</v>
      </c>
      <c r="S103" s="59">
        <f ca="1">AVERAGE(OFFSET($R$3,0,0,'Données projet'!$E$9+1,1))-AVERAGE(OFFSET($H$3,0,0,'Données projet'!$E$9+1,1))</f>
        <v>503.03615331676451</v>
      </c>
      <c r="T103" s="59">
        <f t="shared" si="88"/>
        <v>228.10723445837942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44.593926362856635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44.593926362856635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6.75</v>
      </c>
      <c r="AI103" s="13">
        <f>IF('Données projet'!$A$62&gt;35,AI102+AH103-AQ102,IF(A103&lt;'Données projet'!$A$62,$AF$205^A103,IF(A103='Données projet'!$A$62,'Données projet'!$B$62,AI102+AH103-AQ102)))</f>
        <v>291.25</v>
      </c>
      <c r="AJ103" s="13">
        <f>AI103*VLOOKUP('Données projet'!$B$10,Paramètres!$A$1:$I$89,3,0)*VLOOKUP('Données projet'!$B$10,Paramètres!$A$1:$I$89,5,0)</f>
        <v>295.32749999999999</v>
      </c>
      <c r="AK103" s="13">
        <f t="shared" si="89"/>
        <v>70.196034899203028</v>
      </c>
      <c r="AL103" s="20">
        <f t="shared" si="58"/>
        <v>636.62015661611201</v>
      </c>
      <c r="AM103" s="59">
        <f t="shared" si="59"/>
        <v>929.95348994944538</v>
      </c>
      <c r="AN103" s="59">
        <f ca="1">AVERAGE(OFFSET($AM$3,0,0,'Données projet'!$E$10+1,1))-AVERAGE(OFFSET($H$3,0,0,'Données projet'!$E$10+1,1))</f>
        <v>558.37211180917416</v>
      </c>
      <c r="AO103" s="59">
        <f t="shared" si="90"/>
        <v>250.60365718208192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49.97595195837382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49.97595195837382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5.4</v>
      </c>
      <c r="BD103" s="12">
        <f>IF('Données projet'!$A$88&gt;35,BD102+BC103-BL102,IF(A103&lt;'Données projet'!$A$88,$BA$205^A103,IF(A103='Données projet'!$A$88,'Données projet'!$B$88,BD102+BC103-BL102)))</f>
        <v>220</v>
      </c>
      <c r="BE103" s="13">
        <f>BD103*VLOOKUP('Données projet'!$B$11,Paramètres!$A$1:$I$89,3,0)*VLOOKUP('Données projet'!$B$11,Paramètres!$A$1:$I$89,5,0)</f>
        <v>236.80799999999999</v>
      </c>
      <c r="BF103" s="13">
        <f t="shared" si="91"/>
        <v>57.752221878398714</v>
      </c>
      <c r="BG103" s="20">
        <f t="shared" si="61"/>
        <v>513.02571977154435</v>
      </c>
      <c r="BH103" s="59">
        <f t="shared" si="62"/>
        <v>806.3590531048776</v>
      </c>
      <c r="BI103" s="59">
        <f ca="1">AVERAGE(OFFSET($BH$3,0,0,'Données projet'!$E$11+1,1))-AVERAGE(OFFSET($H$3,0,0,'Données projet'!$E$11+1,1))</f>
        <v>465.70042953569703</v>
      </c>
      <c r="BJ103" s="59">
        <f t="shared" si="92"/>
        <v>97.459164776269915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34.009805735324896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34.009805735324896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5.4</v>
      </c>
      <c r="BY103" s="12">
        <f>IF('Données projet'!$A$114&gt;35,BY102+BX103-CG102,IF(A103&lt;'Données projet'!$A$114,$BV$205^A103,IF(A103='Données projet'!$A$114,'Données projet'!$B$114,BY102+BX103-CG102)))</f>
        <v>220</v>
      </c>
      <c r="BZ103" s="13">
        <f>BY103*VLOOKUP('Données projet'!$B$12,Paramètres!$A$1:$I$89,3,0)*VLOOKUP('Données projet'!$B$12,Paramètres!$A$1:$I$89,5,0)</f>
        <v>147.57599999999999</v>
      </c>
      <c r="CA103" s="13">
        <f t="shared" si="93"/>
        <v>38.027201687128077</v>
      </c>
      <c r="CB103" s="20">
        <f t="shared" si="64"/>
        <v>323.25890960508133</v>
      </c>
      <c r="CC103" s="59">
        <f t="shared" si="65"/>
        <v>616.59224293841464</v>
      </c>
      <c r="CD103" s="59">
        <f ca="1">AVERAGE(OFFSET($CC$3,0,0,'Données projet'!$E$12+1,1))-AVERAGE(OFFSET($H$3,0,0,'Données projet'!$E$12+1,1))</f>
        <v>305.81696680347807</v>
      </c>
      <c r="CE103" s="59">
        <f t="shared" si="94"/>
        <v>75.064936438329426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26.123473970611876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26.123473970611876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5.4</v>
      </c>
      <c r="CT103" s="12">
        <f>IF('Données projet'!$A$140&gt;35,CT102+CS103-DB102,IF(A103&lt;'Données projet'!$A$140,$CQ$205^A103,IF(A103='Données projet'!$A$140,'Données projet'!$B$140,CT102+CS103-DB102)))</f>
        <v>220</v>
      </c>
      <c r="CU103" s="17">
        <f>CT103*VLOOKUP('Données projet'!$B$13,Paramètres!$A$1:$I$89,3,0)*VLOOKUP('Données projet'!$B$13,Paramètres!$A$1:$I$89,5,0)</f>
        <v>212.78400000000002</v>
      </c>
      <c r="CV103" s="13">
        <f t="shared" si="95"/>
        <v>52.543492641808065</v>
      </c>
      <c r="CW103" s="20">
        <f t="shared" si="67"/>
        <v>462.11204968448237</v>
      </c>
      <c r="CX103" s="59">
        <f t="shared" si="68"/>
        <v>755.44538301781563</v>
      </c>
      <c r="CY103" s="59">
        <f ca="1">AVERAGE(OFFSET($CX$3,0,0,'Données projet'!$E$13+1,1))-AVERAGE(OFFSET($H$3,0,0,'Données projet'!$E$13+1,1))</f>
        <v>422.80313962874982</v>
      </c>
      <c r="CZ103" s="59">
        <f t="shared" si="96"/>
        <v>91.455608678290844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30.559535588262953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30.559535588262953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5.4</v>
      </c>
      <c r="DO103" s="12">
        <f>IF('Données projet'!$A$166&gt;35,DO102+DN103-DW102,IF(A103&lt;'Données projet'!$A$166,$DL$205^A103,IF(A103='Données projet'!$A$166,'Données projet'!$B$166,DO102+DN103-DW102)))</f>
        <v>220</v>
      </c>
      <c r="DP103" s="17">
        <f>DO103*VLOOKUP('Données projet'!$B$14,Paramètres!$A$1:$I$89,3,0)*VLOOKUP('Données projet'!$B$14,Paramètres!$A$1:$I$89,5,0)</f>
        <v>171.6</v>
      </c>
      <c r="DQ103" s="13">
        <f t="shared" si="97"/>
        <v>43.44817475464852</v>
      </c>
      <c r="DR103" s="20">
        <f t="shared" si="70"/>
        <v>374.54223769767958</v>
      </c>
      <c r="DS103" s="59">
        <f t="shared" si="71"/>
        <v>667.8755710310129</v>
      </c>
      <c r="DT103" s="59">
        <f ca="1">AVERAGE(OFFSET($DS$3,0,0,'Données projet'!$E$14+1,1))-AVERAGE(OFFSET($H$3,0,0,'Données projet'!$E$14+1,1))</f>
        <v>349.02319955271696</v>
      </c>
      <c r="DU103" s="59">
        <f t="shared" si="98"/>
        <v>81.121961804737509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24.644786764728181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24.644786764728181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1.7053025658242404E-13</v>
      </c>
      <c r="EK103" s="17">
        <f>EJ103*VLOOKUP('Données projet'!$B$15,Paramètres!$A$1:$I$89,3,0)*VLOOKUP('Données projet'!$B$15,Paramètres!$A$1:$I$89,5,0)</f>
        <v>1.250327841262333E-13</v>
      </c>
      <c r="EL103" s="13">
        <f t="shared" si="99"/>
        <v>1.8301318724634299E-12</v>
      </c>
      <c r="EM103" s="20">
        <f t="shared" si="73"/>
        <v>3.405245110226996E-12</v>
      </c>
      <c r="EN103" s="59">
        <f t="shared" si="74"/>
        <v>293.33333333333672</v>
      </c>
      <c r="EO103" s="59">
        <f ca="1">AVERAGE(OFFSET($EN$3,0,0,'Données projet'!$E$15+1,1))-AVERAGE(OFFSET($H$3,0,0,'Données projet'!$E$15+1,1))</f>
        <v>197.34725966440715</v>
      </c>
      <c r="EP103" s="59">
        <f t="shared" si="100"/>
        <v>240.16326570529532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22.965941932090256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22.965941932090256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298</v>
      </c>
      <c r="L104" s="12">
        <f>VLOOKUP(A104,'Données projet'!$A$35:$I$55,9,0)</f>
        <v>6.75</v>
      </c>
      <c r="M104" s="12">
        <f t="array" ref="M104">INDEX(L:L,MIN(IF(ISNUMBER(L104:L300),ROW(L104:L300),"")))</f>
        <v>6.75</v>
      </c>
      <c r="N104" s="13">
        <f>IF('Données projet'!$A$36&gt;35,N103+M104-V103,IF(A104&lt;'Données projet'!$A$36,$K$205^A104,IF(A104='Données projet'!$A$36,'Données projet'!$B$36,N103+M104-V103)))</f>
        <v>298</v>
      </c>
      <c r="O104" s="13">
        <f>N104*VLOOKUP('Données projet'!$B$9,Paramètres!$A$1:$I$89,3,0)*VLOOKUP('Données projet'!$B$9,Paramètres!$A$1:$I$89,5,0)</f>
        <v>269.63039999999995</v>
      </c>
      <c r="P104" s="13">
        <f t="shared" si="87"/>
        <v>64.770824587436138</v>
      </c>
      <c r="Q104" s="20">
        <f t="shared" si="107"/>
        <v>582.4154661564512</v>
      </c>
      <c r="R104" s="59">
        <f t="shared" si="55"/>
        <v>875.74879948978446</v>
      </c>
      <c r="S104" s="59">
        <f ca="1">AVERAGE(OFFSET($R$3,0,0,'Données projet'!$E$9+1,1))-AVERAGE(OFFSET($H$3,0,0,'Données projet'!$E$9+1,1))</f>
        <v>503.03615331676451</v>
      </c>
      <c r="T104" s="59">
        <f t="shared" si="88"/>
        <v>228.10723445837942</v>
      </c>
      <c r="U104" s="15">
        <f>IF(ISNA(VLOOKUP(A104,'Données projet'!$A$35:$I$55,3,0)),0,VLOOKUP(A104,'Données projet'!$A$35:$I$55,3,0))</f>
        <v>9</v>
      </c>
      <c r="V104" s="15">
        <f>IF(ISNA(VLOOKUP(A104,'Données projet'!$A$35:$I$55,4,0)),0,VLOOKUP(A104,'Données projet'!$A$35:$I$55,4,0))</f>
        <v>34</v>
      </c>
      <c r="W104" s="16">
        <f>IF(ISNA(VLOOKUP(A104,'Données projet'!$A$35:$I$55,5,0)),0%,VLOOKUP(A104,'Données projet'!$A$35:$I$55,5,0)*VLOOKUP('Données projet'!$B$9,Paramètres!$A$1:$I$89,7,0))</f>
        <v>0.38700000000000001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56.880487735414157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56.880487735414157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298</v>
      </c>
      <c r="AG104" s="12">
        <f>VLOOKUP(A104,'Données projet'!$A$61:$I$81,9,0)</f>
        <v>6.75</v>
      </c>
      <c r="AH104" s="12">
        <f t="array" ref="AH104">INDEX(AG:AG,MIN(IF(ISNUMBER(AG104:AG300),ROW(AG104:AG300),"")))</f>
        <v>6.75</v>
      </c>
      <c r="AI104" s="13">
        <f>IF('Données projet'!$A$62&gt;35,AI103+AH104-AQ103,IF(A104&lt;'Données projet'!$A$62,$AF$205^A104,IF(A104='Données projet'!$A$62,'Données projet'!$B$62,AI103+AH104-AQ103)))</f>
        <v>298</v>
      </c>
      <c r="AJ104" s="13">
        <f>AI104*VLOOKUP('Données projet'!$B$10,Paramètres!$A$1:$I$89,3,0)*VLOOKUP('Données projet'!$B$10,Paramètres!$A$1:$I$89,5,0)</f>
        <v>302.17200000000003</v>
      </c>
      <c r="AK104" s="13">
        <f t="shared" si="89"/>
        <v>71.631606754643229</v>
      </c>
      <c r="AL104" s="20">
        <f t="shared" si="58"/>
        <v>651.04128176433699</v>
      </c>
      <c r="AM104" s="59">
        <f t="shared" si="59"/>
        <v>944.37461509767036</v>
      </c>
      <c r="AN104" s="59">
        <f ca="1">AVERAGE(OFFSET($AM$3,0,0,'Données projet'!$E$10+1,1))-AVERAGE(OFFSET($H$3,0,0,'Données projet'!$E$10+1,1))</f>
        <v>558.37211180917416</v>
      </c>
      <c r="AO104" s="59">
        <f t="shared" si="90"/>
        <v>250.60365718208192</v>
      </c>
      <c r="AP104" s="15">
        <f>IF(ISNA(VLOOKUP(A104,'Données projet'!$A$61:$I$81,3,0)),0,VLOOKUP(A104,'Données projet'!$A$61:$I$81,3,0))</f>
        <v>9</v>
      </c>
      <c r="AQ104" s="15">
        <f>IF(ISNA(VLOOKUP(A104,'Données projet'!$A$61:$I$81,4,0)),0,VLOOKUP(A104,'Données projet'!$A$61:$I$81,4,0))</f>
        <v>34</v>
      </c>
      <c r="AR104" s="16">
        <f>IF(ISNA(VLOOKUP(A104,'Données projet'!$A$61:$I$81,5,0)),0%,VLOOKUP(A104,'Données projet'!$A$61:$I$81,5,0)*VLOOKUP('Données projet'!$B$10,Paramètres!$A$1:$I$89,7,0))</f>
        <v>0.38700000000000001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63.745374186240007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63.745374186240007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5.4</v>
      </c>
      <c r="BD104" s="12">
        <f>IF('Données projet'!$A$88&gt;35,BD103+BC104-BL103,IF(A104&lt;'Données projet'!$A$88,$BA$205^A104,IF(A104='Données projet'!$A$88,'Données projet'!$B$88,BD103+BC104-BL103)))</f>
        <v>225.4</v>
      </c>
      <c r="BE104" s="13">
        <f>BD104*VLOOKUP('Données projet'!$B$11,Paramètres!$A$1:$I$89,3,0)*VLOOKUP('Données projet'!$B$11,Paramètres!$A$1:$I$89,5,0)</f>
        <v>242.62055999999998</v>
      </c>
      <c r="BF104" s="13">
        <f t="shared" si="91"/>
        <v>59.002999875963368</v>
      </c>
      <c r="BG104" s="20">
        <f t="shared" si="61"/>
        <v>525.32770011730281</v>
      </c>
      <c r="BH104" s="59">
        <f t="shared" si="62"/>
        <v>818.66103345063607</v>
      </c>
      <c r="BI104" s="59">
        <f ca="1">AVERAGE(OFFSET($BH$3,0,0,'Données projet'!$E$11+1,1))-AVERAGE(OFFSET($H$3,0,0,'Données projet'!$E$11+1,1))</f>
        <v>465.70042953569703</v>
      </c>
      <c r="BJ104" s="59">
        <f t="shared" si="92"/>
        <v>97.459164776269915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33.342894188788378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33.342894188788378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5.4</v>
      </c>
      <c r="BY104" s="12">
        <f>IF('Données projet'!$A$114&gt;35,BY103+BX104-CG103,IF(A104&lt;'Données projet'!$A$114,$BV$205^A104,IF(A104='Données projet'!$A$114,'Données projet'!$B$114,BY103+BX104-CG103)))</f>
        <v>225.4</v>
      </c>
      <c r="BZ104" s="13">
        <f>BY104*VLOOKUP('Données projet'!$B$12,Paramètres!$A$1:$I$89,3,0)*VLOOKUP('Données projet'!$B$12,Paramètres!$A$1:$I$89,5,0)</f>
        <v>151.19832</v>
      </c>
      <c r="CA104" s="13">
        <f t="shared" si="93"/>
        <v>38.850781899840236</v>
      </c>
      <c r="CB104" s="20">
        <f t="shared" si="64"/>
        <v>331.00218580888833</v>
      </c>
      <c r="CC104" s="59">
        <f t="shared" si="65"/>
        <v>624.33551914222164</v>
      </c>
      <c r="CD104" s="59">
        <f ca="1">AVERAGE(OFFSET($CC$3,0,0,'Données projet'!$E$12+1,1))-AVERAGE(OFFSET($H$3,0,0,'Données projet'!$E$12+1,1))</f>
        <v>305.81696680347807</v>
      </c>
      <c r="CE104" s="59">
        <f t="shared" si="94"/>
        <v>75.064936438329426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25.611208579793974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25.611208579793974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5.4</v>
      </c>
      <c r="CT104" s="12">
        <f>IF('Données projet'!$A$140&gt;35,CT103+CS104-DB103,IF(A104&lt;'Données projet'!$A$140,$CQ$205^A104,IF(A104='Données projet'!$A$140,'Données projet'!$B$140,CT103+CS104-DB103)))</f>
        <v>225.4</v>
      </c>
      <c r="CU104" s="17">
        <f>CT104*VLOOKUP('Données projet'!$B$13,Paramètres!$A$1:$I$89,3,0)*VLOOKUP('Données projet'!$B$13,Paramètres!$A$1:$I$89,5,0)</f>
        <v>218.00688</v>
      </c>
      <c r="CV104" s="13">
        <f t="shared" si="95"/>
        <v>53.681461751463317</v>
      </c>
      <c r="CW104" s="20">
        <f t="shared" si="67"/>
        <v>473.19052855046533</v>
      </c>
      <c r="CX104" s="59">
        <f t="shared" si="68"/>
        <v>766.52386188379865</v>
      </c>
      <c r="CY104" s="59">
        <f ca="1">AVERAGE(OFFSET($CX$3,0,0,'Données projet'!$E$13+1,1))-AVERAGE(OFFSET($H$3,0,0,'Données projet'!$E$13+1,1))</f>
        <v>422.80313962874982</v>
      </c>
      <c r="CZ104" s="59">
        <f t="shared" si="96"/>
        <v>91.455608678290844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29.960281734853329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29.960281734853329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5.4</v>
      </c>
      <c r="DO104" s="12">
        <f>IF('Données projet'!$A$166&gt;35,DO103+DN104-DW103,IF(A104&lt;'Données projet'!$A$166,$DL$205^A104,IF(A104='Données projet'!$A$166,'Données projet'!$B$166,DO103+DN104-DW103)))</f>
        <v>225.4</v>
      </c>
      <c r="DP104" s="17">
        <f>DO104*VLOOKUP('Données projet'!$B$14,Paramètres!$A$1:$I$89,3,0)*VLOOKUP('Données projet'!$B$14,Paramètres!$A$1:$I$89,5,0)</f>
        <v>175.81200000000001</v>
      </c>
      <c r="DQ104" s="13">
        <f t="shared" si="97"/>
        <v>44.389160560041141</v>
      </c>
      <c r="DR104" s="20">
        <f t="shared" si="70"/>
        <v>383.51702130873832</v>
      </c>
      <c r="DS104" s="59">
        <f t="shared" si="71"/>
        <v>676.85035464207158</v>
      </c>
      <c r="DT104" s="59">
        <f ca="1">AVERAGE(OFFSET($DS$3,0,0,'Données projet'!$E$14+1,1))-AVERAGE(OFFSET($H$3,0,0,'Données projet'!$E$14+1,1))</f>
        <v>349.02319955271696</v>
      </c>
      <c r="DU104" s="59">
        <f t="shared" si="98"/>
        <v>81.121961804737509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24.161517528107517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24.161517528107517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1.7053025658242404E-13</v>
      </c>
      <c r="EK104" s="17">
        <f>EJ104*VLOOKUP('Données projet'!$B$15,Paramètres!$A$1:$I$89,3,0)*VLOOKUP('Données projet'!$B$15,Paramètres!$A$1:$I$89,5,0)</f>
        <v>1.250327841262333E-13</v>
      </c>
      <c r="EL104" s="13">
        <f t="shared" si="99"/>
        <v>1.8301318724634299E-12</v>
      </c>
      <c r="EM104" s="20">
        <f t="shared" si="73"/>
        <v>3.405245110226996E-12</v>
      </c>
      <c r="EN104" s="59">
        <f t="shared" si="74"/>
        <v>293.33333333333672</v>
      </c>
      <c r="EO104" s="59">
        <f ca="1">AVERAGE(OFFSET($EN$3,0,0,'Données projet'!$E$15+1,1))-AVERAGE(OFFSET($H$3,0,0,'Données projet'!$E$15+1,1))</f>
        <v>197.34725966440715</v>
      </c>
      <c r="EP104" s="59">
        <f t="shared" si="100"/>
        <v>240.16326570529532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22.515593818643385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22.515593818643385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6.8888888888888893</v>
      </c>
      <c r="N105" s="13">
        <f>IF('Données projet'!$A$36&gt;35,N104+M105-V104,IF(A105&lt;'Données projet'!$A$36,$K$205^A105,IF(A105='Données projet'!$A$36,'Données projet'!$B$36,N104+M105-V104)))</f>
        <v>270.88888888888891</v>
      </c>
      <c r="O105" s="13">
        <f>N105*VLOOKUP('Données projet'!$B$9,Paramètres!$A$1:$I$89,3,0)*VLOOKUP('Données projet'!$B$9,Paramètres!$A$1:$I$89,5,0)</f>
        <v>245.10026666666667</v>
      </c>
      <c r="P105" s="13">
        <f t="shared" si="87"/>
        <v>59.535531099895856</v>
      </c>
      <c r="Q105" s="20">
        <f t="shared" si="107"/>
        <v>530.57401444342975</v>
      </c>
      <c r="R105" s="59">
        <f t="shared" si="55"/>
        <v>823.90734777676312</v>
      </c>
      <c r="S105" s="59">
        <f ca="1">AVERAGE(OFFSET($R$3,0,0,'Données projet'!$E$9+1,1))-AVERAGE(OFFSET($H$3,0,0,'Données projet'!$E$9+1,1))</f>
        <v>503.03615331676451</v>
      </c>
      <c r="T105" s="59">
        <f t="shared" si="88"/>
        <v>228.10723445837942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55.765096064594488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55.765096064594488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6.8888888888888893</v>
      </c>
      <c r="AI105" s="13">
        <f>IF('Données projet'!$A$62&gt;35,AI104+AH105-AQ104,IF(A105&lt;'Données projet'!$A$62,$AF$205^A105,IF(A105='Données projet'!$A$62,'Données projet'!$B$62,AI104+AH105-AQ104)))</f>
        <v>270.88888888888891</v>
      </c>
      <c r="AJ105" s="13">
        <f>AI105*VLOOKUP('Données projet'!$B$10,Paramètres!$A$1:$I$89,3,0)*VLOOKUP('Données projet'!$B$10,Paramètres!$A$1:$I$89,5,0)</f>
        <v>274.68133333333338</v>
      </c>
      <c r="AK105" s="13">
        <f t="shared" si="89"/>
        <v>65.84177025443951</v>
      </c>
      <c r="AL105" s="20">
        <f t="shared" si="58"/>
        <v>593.07773874870452</v>
      </c>
      <c r="AM105" s="59">
        <f t="shared" si="59"/>
        <v>886.41107208203789</v>
      </c>
      <c r="AN105" s="59">
        <f ca="1">AVERAGE(OFFSET($AM$3,0,0,'Données projet'!$E$10+1,1))-AVERAGE(OFFSET($H$3,0,0,'Données projet'!$E$10+1,1))</f>
        <v>558.37211180917416</v>
      </c>
      <c r="AO105" s="59">
        <f t="shared" si="90"/>
        <v>250.60365718208192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62.495366279286927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62.495366279286927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5.4</v>
      </c>
      <c r="BD105" s="12">
        <f>IF('Données projet'!$A$88&gt;35,BD104+BC105-BL104,IF(A105&lt;'Données projet'!$A$88,$BA$205^A105,IF(A105='Données projet'!$A$88,'Données projet'!$B$88,BD104+BC105-BL104)))</f>
        <v>230.8</v>
      </c>
      <c r="BE105" s="13">
        <f>BD105*VLOOKUP('Données projet'!$B$11,Paramètres!$A$1:$I$89,3,0)*VLOOKUP('Données projet'!$B$11,Paramètres!$A$1:$I$89,5,0)</f>
        <v>248.43312000000003</v>
      </c>
      <c r="BF105" s="13">
        <f t="shared" si="91"/>
        <v>60.250294407612479</v>
      </c>
      <c r="BG105" s="20">
        <f t="shared" si="61"/>
        <v>537.62361342659187</v>
      </c>
      <c r="BH105" s="59">
        <f t="shared" si="62"/>
        <v>830.95694675992513</v>
      </c>
      <c r="BI105" s="59">
        <f ca="1">AVERAGE(OFFSET($BH$3,0,0,'Données projet'!$E$11+1,1))-AVERAGE(OFFSET($H$3,0,0,'Données projet'!$E$11+1,1))</f>
        <v>465.70042953569703</v>
      </c>
      <c r="BJ105" s="59">
        <f t="shared" si="92"/>
        <v>97.459164776269915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32.689060370903569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32.689060370903569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5.4</v>
      </c>
      <c r="BY105" s="12">
        <f>IF('Données projet'!$A$114&gt;35,BY104+BX105-CG104,IF(A105&lt;'Données projet'!$A$114,$BV$205^A105,IF(A105='Données projet'!$A$114,'Données projet'!$B$114,BY104+BX105-CG104)))</f>
        <v>230.8</v>
      </c>
      <c r="BZ105" s="13">
        <f>BY105*VLOOKUP('Données projet'!$B$12,Paramètres!$A$1:$I$89,3,0)*VLOOKUP('Données projet'!$B$12,Paramètres!$A$1:$I$89,5,0)</f>
        <v>154.82064</v>
      </c>
      <c r="CA105" s="13">
        <f t="shared" si="93"/>
        <v>39.672068409269123</v>
      </c>
      <c r="CB105" s="20">
        <f t="shared" si="64"/>
        <v>338.74146714614369</v>
      </c>
      <c r="CC105" s="59">
        <f t="shared" si="65"/>
        <v>632.07480047947706</v>
      </c>
      <c r="CD105" s="59">
        <f ca="1">AVERAGE(OFFSET($CC$3,0,0,'Données projet'!$E$12+1,1))-AVERAGE(OFFSET($H$3,0,0,'Données projet'!$E$12+1,1))</f>
        <v>305.81696680347807</v>
      </c>
      <c r="CE105" s="59">
        <f t="shared" si="94"/>
        <v>75.064936438329426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25.108988400838975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25.108988400838975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5.4</v>
      </c>
      <c r="CT105" s="12">
        <f>IF('Données projet'!$A$140&gt;35,CT104+CS105-DB104,IF(A105&lt;'Données projet'!$A$140,$CQ$205^A105,IF(A105='Données projet'!$A$140,'Données projet'!$B$140,CT104+CS105-DB104)))</f>
        <v>230.8</v>
      </c>
      <c r="CU105" s="17">
        <f>CT105*VLOOKUP('Données projet'!$B$13,Paramètres!$A$1:$I$89,3,0)*VLOOKUP('Données projet'!$B$13,Paramètres!$A$1:$I$89,5,0)</f>
        <v>223.22976000000003</v>
      </c>
      <c r="CV105" s="13">
        <f t="shared" si="95"/>
        <v>54.816261572392548</v>
      </c>
      <c r="CW105" s="20">
        <f t="shared" si="67"/>
        <v>484.26348757191704</v>
      </c>
      <c r="CX105" s="59">
        <f t="shared" si="68"/>
        <v>777.5968209052503</v>
      </c>
      <c r="CY105" s="59">
        <f ca="1">AVERAGE(OFFSET($CX$3,0,0,'Données projet'!$E$13+1,1))-AVERAGE(OFFSET($H$3,0,0,'Données projet'!$E$13+1,1))</f>
        <v>422.80313962874982</v>
      </c>
      <c r="CZ105" s="59">
        <f t="shared" si="96"/>
        <v>91.455608678290844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29.372778884000308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29.372778884000308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5.4</v>
      </c>
      <c r="DO105" s="12">
        <f>IF('Données projet'!$A$166&gt;35,DO104+DN105-DW104,IF(A105&lt;'Données projet'!$A$166,$DL$205^A105,IF(A105='Données projet'!$A$166,'Données projet'!$B$166,DO104+DN105-DW104)))</f>
        <v>230.8</v>
      </c>
      <c r="DP105" s="17">
        <f>DO105*VLOOKUP('Données projet'!$B$14,Paramètres!$A$1:$I$89,3,0)*VLOOKUP('Données projet'!$B$14,Paramètres!$A$1:$I$89,5,0)</f>
        <v>180.024</v>
      </c>
      <c r="DQ105" s="13">
        <f t="shared" si="97"/>
        <v>45.327525682957315</v>
      </c>
      <c r="DR105" s="20">
        <f t="shared" si="70"/>
        <v>392.48724056448395</v>
      </c>
      <c r="DS105" s="59">
        <f t="shared" si="71"/>
        <v>685.82057389781721</v>
      </c>
      <c r="DT105" s="59">
        <f ca="1">AVERAGE(OFFSET($DS$3,0,0,'Données projet'!$E$14+1,1))-AVERAGE(OFFSET($H$3,0,0,'Données projet'!$E$14+1,1))</f>
        <v>349.02319955271696</v>
      </c>
      <c r="DU105" s="59">
        <f t="shared" si="98"/>
        <v>81.121961804737509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23.687724906451855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23.687724906451855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1.7053025658242404E-13</v>
      </c>
      <c r="EK105" s="17">
        <f>EJ105*VLOOKUP('Données projet'!$B$15,Paramètres!$A$1:$I$89,3,0)*VLOOKUP('Données projet'!$B$15,Paramètres!$A$1:$I$89,5,0)</f>
        <v>1.250327841262333E-13</v>
      </c>
      <c r="EL105" s="13">
        <f t="shared" si="99"/>
        <v>1.8301318724634299E-12</v>
      </c>
      <c r="EM105" s="20">
        <f t="shared" si="73"/>
        <v>3.405245110226996E-12</v>
      </c>
      <c r="EN105" s="59">
        <f t="shared" si="74"/>
        <v>293.33333333333672</v>
      </c>
      <c r="EO105" s="59">
        <f ca="1">AVERAGE(OFFSET($EN$3,0,0,'Données projet'!$E$15+1,1))-AVERAGE(OFFSET($H$3,0,0,'Données projet'!$E$15+1,1))</f>
        <v>197.34725966440715</v>
      </c>
      <c r="EP105" s="59">
        <f t="shared" si="100"/>
        <v>240.16326570529532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22.07407675701598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22.07407675701598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6.8888888888888893</v>
      </c>
      <c r="N106" s="13">
        <f>IF('Données projet'!$A$36&gt;35,N105+M106-V105,IF(A106&lt;'Données projet'!$A$36,$K$205^A106,IF(A106='Données projet'!$A$36,'Données projet'!$B$36,N105+M106-V105)))</f>
        <v>277.77777777777783</v>
      </c>
      <c r="O106" s="13">
        <f>N106*VLOOKUP('Données projet'!$B$9,Paramètres!$A$1:$I$89,3,0)*VLOOKUP('Données projet'!$B$9,Paramètres!$A$1:$I$89,5,0)</f>
        <v>251.3333333333334</v>
      </c>
      <c r="P106" s="13">
        <f t="shared" si="87"/>
        <v>60.871365670222062</v>
      </c>
      <c r="Q106" s="20">
        <f t="shared" si="107"/>
        <v>543.75651743119226</v>
      </c>
      <c r="R106" s="59">
        <f t="shared" si="55"/>
        <v>837.08985076452564</v>
      </c>
      <c r="S106" s="59">
        <f ca="1">AVERAGE(OFFSET($R$3,0,0,'Données projet'!$E$9+1,1))-AVERAGE(OFFSET($H$3,0,0,'Données projet'!$E$9+1,1))</f>
        <v>503.03615331676451</v>
      </c>
      <c r="T106" s="59">
        <f t="shared" si="88"/>
        <v>228.10723445837942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54.671576544117848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54.671576544117848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6.8888888888888893</v>
      </c>
      <c r="AI106" s="13">
        <f>IF('Données projet'!$A$62&gt;35,AI105+AH106-AQ105,IF(A106&lt;'Données projet'!$A$62,$AF$205^A106,IF(A106='Données projet'!$A$62,'Données projet'!$B$62,AI105+AH106-AQ105)))</f>
        <v>277.77777777777783</v>
      </c>
      <c r="AJ106" s="13">
        <f>AI106*VLOOKUP('Données projet'!$B$10,Paramètres!$A$1:$I$89,3,0)*VLOOKUP('Données projet'!$B$10,Paramètres!$A$1:$I$89,5,0)</f>
        <v>281.66666666666674</v>
      </c>
      <c r="AK106" s="13">
        <f t="shared" si="89"/>
        <v>67.319101711007519</v>
      </c>
      <c r="AL106" s="20">
        <f t="shared" si="58"/>
        <v>607.81687992444938</v>
      </c>
      <c r="AM106" s="59">
        <f t="shared" si="59"/>
        <v>901.15021325778275</v>
      </c>
      <c r="AN106" s="59">
        <f ca="1">AVERAGE(OFFSET($AM$3,0,0,'Données projet'!$E$10+1,1))-AVERAGE(OFFSET($H$3,0,0,'Données projet'!$E$10+1,1))</f>
        <v>558.37211180917416</v>
      </c>
      <c r="AO106" s="59">
        <f t="shared" si="90"/>
        <v>250.60365718208192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61.269870264959657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61.269870264959657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5.4</v>
      </c>
      <c r="BD106" s="12">
        <f>IF('Données projet'!$A$88&gt;35,BD105+BC106-BL105,IF(A106&lt;'Données projet'!$A$88,$BA$205^A106,IF(A106='Données projet'!$A$88,'Données projet'!$B$88,BD105+BC106-BL105)))</f>
        <v>236.20000000000002</v>
      </c>
      <c r="BE106" s="13">
        <f>BD106*VLOOKUP('Données projet'!$B$11,Paramètres!$A$1:$I$89,3,0)*VLOOKUP('Données projet'!$B$11,Paramètres!$A$1:$I$89,5,0)</f>
        <v>254.24568000000002</v>
      </c>
      <c r="BF106" s="13">
        <f t="shared" si="91"/>
        <v>61.494196355415831</v>
      </c>
      <c r="BG106" s="20">
        <f t="shared" si="61"/>
        <v>549.91361798568266</v>
      </c>
      <c r="BH106" s="59">
        <f t="shared" si="62"/>
        <v>843.24695131901603</v>
      </c>
      <c r="BI106" s="59">
        <f ca="1">AVERAGE(OFFSET($BH$3,0,0,'Données projet'!$E$11+1,1))-AVERAGE(OFFSET($H$3,0,0,'Données projet'!$E$11+1,1))</f>
        <v>465.70042953569703</v>
      </c>
      <c r="BJ106" s="59">
        <f t="shared" si="92"/>
        <v>97.459164776269915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32.048047835388225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32.048047835388225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5.4</v>
      </c>
      <c r="BY106" s="12">
        <f>IF('Données projet'!$A$114&gt;35,BY105+BX106-CG105,IF(A106&lt;'Données projet'!$A$114,$BV$205^A106,IF(A106='Données projet'!$A$114,'Données projet'!$B$114,BY105+BX106-CG105)))</f>
        <v>236.20000000000002</v>
      </c>
      <c r="BZ106" s="13">
        <f>BY106*VLOOKUP('Données projet'!$B$12,Paramètres!$A$1:$I$89,3,0)*VLOOKUP('Données projet'!$B$12,Paramètres!$A$1:$I$89,5,0)</f>
        <v>158.44296</v>
      </c>
      <c r="CA106" s="13">
        <f t="shared" si="93"/>
        <v>40.491121057108877</v>
      </c>
      <c r="CB106" s="20">
        <f t="shared" si="64"/>
        <v>346.47685784113128</v>
      </c>
      <c r="CC106" s="59">
        <f t="shared" si="65"/>
        <v>639.81019117446453</v>
      </c>
      <c r="CD106" s="59">
        <f ca="1">AVERAGE(OFFSET($CC$3,0,0,'Données projet'!$E$12+1,1))-AVERAGE(OFFSET($H$3,0,0,'Données projet'!$E$12+1,1))</f>
        <v>305.81696680347807</v>
      </c>
      <c r="CE106" s="59">
        <f t="shared" si="94"/>
        <v>75.064936438329426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24.61661645326922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24.61661645326922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5.4</v>
      </c>
      <c r="CT106" s="12">
        <f>IF('Données projet'!$A$140&gt;35,CT105+CS106-DB105,IF(A106&lt;'Données projet'!$A$140,$CQ$205^A106,IF(A106='Données projet'!$A$140,'Données projet'!$B$140,CT105+CS106-DB105)))</f>
        <v>236.20000000000002</v>
      </c>
      <c r="CU106" s="17">
        <f>CT106*VLOOKUP('Données projet'!$B$13,Paramètres!$A$1:$I$89,3,0)*VLOOKUP('Données projet'!$B$13,Paramètres!$A$1:$I$89,5,0)</f>
        <v>228.45264000000003</v>
      </c>
      <c r="CV106" s="13">
        <f t="shared" si="95"/>
        <v>55.947974789923023</v>
      </c>
      <c r="CW106" s="20">
        <f t="shared" si="67"/>
        <v>495.33107075911602</v>
      </c>
      <c r="CX106" s="59">
        <f t="shared" si="68"/>
        <v>788.66440409244933</v>
      </c>
      <c r="CY106" s="59">
        <f ca="1">AVERAGE(OFFSET($CX$3,0,0,'Données projet'!$E$13+1,1))-AVERAGE(OFFSET($H$3,0,0,'Données projet'!$E$13+1,1))</f>
        <v>422.80313962874982</v>
      </c>
      <c r="CZ106" s="59">
        <f t="shared" si="96"/>
        <v>91.455608678290844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28.796796605711158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28.796796605711158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5.4</v>
      </c>
      <c r="DO106" s="12">
        <f>IF('Données projet'!$A$166&gt;35,DO105+DN106-DW105,IF(A106&lt;'Données projet'!$A$166,$DL$205^A106,IF(A106='Données projet'!$A$166,'Données projet'!$B$166,DO105+DN106-DW105)))</f>
        <v>236.20000000000002</v>
      </c>
      <c r="DP106" s="17">
        <f>DO106*VLOOKUP('Données projet'!$B$14,Paramètres!$A$1:$I$89,3,0)*VLOOKUP('Données projet'!$B$14,Paramètres!$A$1:$I$89,5,0)</f>
        <v>184.23600000000002</v>
      </c>
      <c r="DQ106" s="13">
        <f t="shared" si="97"/>
        <v>46.2633384958324</v>
      </c>
      <c r="DR106" s="20">
        <f t="shared" si="70"/>
        <v>401.45301454690815</v>
      </c>
      <c r="DS106" s="59">
        <f t="shared" si="71"/>
        <v>694.78634788024146</v>
      </c>
      <c r="DT106" s="59">
        <f ca="1">AVERAGE(OFFSET($DS$3,0,0,'Données projet'!$E$14+1,1))-AVERAGE(OFFSET($H$3,0,0,'Données projet'!$E$14+1,1))</f>
        <v>349.02319955271696</v>
      </c>
      <c r="DU106" s="59">
        <f t="shared" si="98"/>
        <v>81.121961804737509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23.223223069121897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23.223223069121897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1.7053025658242404E-13</v>
      </c>
      <c r="EK106" s="17">
        <f>EJ106*VLOOKUP('Données projet'!$B$15,Paramètres!$A$1:$I$89,3,0)*VLOOKUP('Données projet'!$B$15,Paramètres!$A$1:$I$89,5,0)</f>
        <v>1.250327841262333E-13</v>
      </c>
      <c r="EL106" s="13">
        <f t="shared" si="99"/>
        <v>1.8301318724634299E-12</v>
      </c>
      <c r="EM106" s="20">
        <f t="shared" si="73"/>
        <v>3.405245110226996E-12</v>
      </c>
      <c r="EN106" s="59">
        <f t="shared" si="74"/>
        <v>293.33333333333672</v>
      </c>
      <c r="EO106" s="59">
        <f ca="1">AVERAGE(OFFSET($EN$3,0,0,'Données projet'!$E$15+1,1))-AVERAGE(OFFSET($H$3,0,0,'Données projet'!$E$15+1,1))</f>
        <v>197.34725966440715</v>
      </c>
      <c r="EP106" s="59">
        <f t="shared" si="100"/>
        <v>240.16326570529532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21.641217575668275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21.641217575668275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6.8888888888888893</v>
      </c>
      <c r="N107" s="13">
        <f>IF('Données projet'!$A$36&gt;35,N106+M107-V106,IF(A107&lt;'Données projet'!$A$36,$K$205^A107,IF(A107='Données projet'!$A$36,'Données projet'!$B$36,N106+M107-V106)))</f>
        <v>284.66666666666674</v>
      </c>
      <c r="O107" s="13">
        <f>N107*VLOOKUP('Données projet'!$B$9,Paramètres!$A$1:$I$89,3,0)*VLOOKUP('Données projet'!$B$9,Paramètres!$A$1:$I$89,5,0)</f>
        <v>257.5664000000001</v>
      </c>
      <c r="P107" s="13">
        <f t="shared" si="87"/>
        <v>62.203349203490781</v>
      </c>
      <c r="Q107" s="20">
        <f t="shared" si="107"/>
        <v>556.93231319607992</v>
      </c>
      <c r="R107" s="59">
        <f t="shared" si="55"/>
        <v>850.26564652941329</v>
      </c>
      <c r="S107" s="59">
        <f ca="1">AVERAGE(OFFSET($R$3,0,0,'Données projet'!$E$9+1,1))-AVERAGE(OFFSET($H$3,0,0,'Données projet'!$E$9+1,1))</f>
        <v>503.03615331676451</v>
      </c>
      <c r="T107" s="59">
        <f t="shared" si="88"/>
        <v>228.10723445837942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53.599500274456709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53.599500274456709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6.8888888888888893</v>
      </c>
      <c r="AI107" s="13">
        <f>IF('Données projet'!$A$62&gt;35,AI106+AH107-AQ106,IF(A107&lt;'Données projet'!$A$62,$AF$205^A107,IF(A107='Données projet'!$A$62,'Données projet'!$B$62,AI106+AH107-AQ106)))</f>
        <v>284.66666666666674</v>
      </c>
      <c r="AJ107" s="13">
        <f>AI107*VLOOKUP('Données projet'!$B$10,Paramètres!$A$1:$I$89,3,0)*VLOOKUP('Données projet'!$B$10,Paramètres!$A$1:$I$89,5,0)</f>
        <v>288.6520000000001</v>
      </c>
      <c r="AK107" s="13">
        <f t="shared" si="89"/>
        <v>68.792174213426648</v>
      </c>
      <c r="AL107" s="20">
        <f t="shared" si="58"/>
        <v>622.54860342171821</v>
      </c>
      <c r="AM107" s="59">
        <f t="shared" si="59"/>
        <v>915.88193675505158</v>
      </c>
      <c r="AN107" s="59">
        <f ca="1">AVERAGE(OFFSET($AM$3,0,0,'Données projet'!$E$10+1,1))-AVERAGE(OFFSET($H$3,0,0,'Données projet'!$E$10+1,1))</f>
        <v>558.37211180917416</v>
      </c>
      <c r="AO107" s="59">
        <f t="shared" si="90"/>
        <v>250.60365718208192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60.068405479994588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60.068405479994588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5.4</v>
      </c>
      <c r="BD107" s="12">
        <f>IF('Données projet'!$A$88&gt;35,BD106+BC107-BL106,IF(A107&lt;'Données projet'!$A$88,$BA$205^A107,IF(A107='Données projet'!$A$88,'Données projet'!$B$88,BD106+BC107-BL106)))</f>
        <v>241.60000000000002</v>
      </c>
      <c r="BE107" s="13">
        <f>BD107*VLOOKUP('Données projet'!$B$11,Paramètres!$A$1:$I$89,3,0)*VLOOKUP('Données projet'!$B$11,Paramètres!$A$1:$I$89,5,0)</f>
        <v>260.05824000000001</v>
      </c>
      <c r="BF107" s="13">
        <f t="shared" si="91"/>
        <v>62.734792208800272</v>
      </c>
      <c r="BG107" s="20">
        <f t="shared" si="61"/>
        <v>562.19786443032717</v>
      </c>
      <c r="BH107" s="59">
        <f t="shared" si="62"/>
        <v>855.53119776366043</v>
      </c>
      <c r="BI107" s="59">
        <f ca="1">AVERAGE(OFFSET($BH$3,0,0,'Données projet'!$E$11+1,1))-AVERAGE(OFFSET($H$3,0,0,'Données projet'!$E$11+1,1))</f>
        <v>465.70042953569703</v>
      </c>
      <c r="BJ107" s="59">
        <f t="shared" si="92"/>
        <v>97.459164776269915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31.419605164715296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31.419605164715296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5.4</v>
      </c>
      <c r="BY107" s="12">
        <f>IF('Données projet'!$A$114&gt;35,BY106+BX107-CG106,IF(A107&lt;'Données projet'!$A$114,$BV$205^A107,IF(A107='Données projet'!$A$114,'Données projet'!$B$114,BY106+BX107-CG106)))</f>
        <v>241.60000000000002</v>
      </c>
      <c r="BZ107" s="13">
        <f>BY107*VLOOKUP('Données projet'!$B$12,Paramètres!$A$1:$I$89,3,0)*VLOOKUP('Données projet'!$B$12,Paramètres!$A$1:$I$89,5,0)</f>
        <v>162.06528</v>
      </c>
      <c r="CA107" s="13">
        <f t="shared" si="93"/>
        <v>41.307996792698653</v>
      </c>
      <c r="CB107" s="20">
        <f t="shared" si="64"/>
        <v>354.20845708061682</v>
      </c>
      <c r="CC107" s="59">
        <f t="shared" si="65"/>
        <v>647.54179041395014</v>
      </c>
      <c r="CD107" s="59">
        <f ca="1">AVERAGE(OFFSET($CC$3,0,0,'Données projet'!$E$12+1,1))-AVERAGE(OFFSET($H$3,0,0,'Données projet'!$E$12+1,1))</f>
        <v>305.81696680347807</v>
      </c>
      <c r="CE107" s="59">
        <f t="shared" si="94"/>
        <v>75.064936438329426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24.133899619274072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24.133899619274072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5.4</v>
      </c>
      <c r="CT107" s="12">
        <f>IF('Données projet'!$A$140&gt;35,CT106+CS107-DB106,IF(A107&lt;'Données projet'!$A$140,$CQ$205^A107,IF(A107='Données projet'!$A$140,'Données projet'!$B$140,CT106+CS107-DB106)))</f>
        <v>241.60000000000002</v>
      </c>
      <c r="CU107" s="17">
        <f>CT107*VLOOKUP('Données projet'!$B$13,Paramètres!$A$1:$I$89,3,0)*VLOOKUP('Données projet'!$B$13,Paramètres!$A$1:$I$89,5,0)</f>
        <v>233.67552000000001</v>
      </c>
      <c r="CV107" s="13">
        <f t="shared" si="95"/>
        <v>57.07668009291573</v>
      </c>
      <c r="CW107" s="20">
        <f t="shared" si="67"/>
        <v>506.39341516182827</v>
      </c>
      <c r="CX107" s="59">
        <f t="shared" si="68"/>
        <v>799.72674849516159</v>
      </c>
      <c r="CY107" s="59">
        <f ca="1">AVERAGE(OFFSET($CX$3,0,0,'Données projet'!$E$13+1,1))-AVERAGE(OFFSET($H$3,0,0,'Données projet'!$E$13+1,1))</f>
        <v>422.80313962874982</v>
      </c>
      <c r="CZ107" s="59">
        <f t="shared" si="96"/>
        <v>91.455608678290844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28.232108988584759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28.232108988584759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5.4</v>
      </c>
      <c r="DO107" s="12">
        <f>IF('Données projet'!$A$166&gt;35,DO106+DN107-DW106,IF(A107&lt;'Données projet'!$A$166,$DL$205^A107,IF(A107='Données projet'!$A$166,'Données projet'!$B$166,DO106+DN107-DW106)))</f>
        <v>241.60000000000002</v>
      </c>
      <c r="DP107" s="17">
        <f>DO107*VLOOKUP('Données projet'!$B$14,Paramètres!$A$1:$I$89,3,0)*VLOOKUP('Données projet'!$B$14,Paramètres!$A$1:$I$89,5,0)</f>
        <v>188.44800000000004</v>
      </c>
      <c r="DQ107" s="13">
        <f t="shared" si="97"/>
        <v>47.1966640664266</v>
      </c>
      <c r="DR107" s="20">
        <f t="shared" si="70"/>
        <v>410.41445658235966</v>
      </c>
      <c r="DS107" s="59">
        <f t="shared" si="71"/>
        <v>703.74778991569292</v>
      </c>
      <c r="DT107" s="59">
        <f ca="1">AVERAGE(OFFSET($DS$3,0,0,'Données projet'!$E$14+1,1))-AVERAGE(OFFSET($H$3,0,0,'Données projet'!$E$14+1,1))</f>
        <v>349.02319955271696</v>
      </c>
      <c r="DU107" s="59">
        <f t="shared" si="98"/>
        <v>81.121961804737509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22.767829829503835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22.767829829503835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1.7053025658242404E-13</v>
      </c>
      <c r="EK107" s="17">
        <f>EJ107*VLOOKUP('Données projet'!$B$15,Paramètres!$A$1:$I$89,3,0)*VLOOKUP('Données projet'!$B$15,Paramètres!$A$1:$I$89,5,0)</f>
        <v>1.250327841262333E-13</v>
      </c>
      <c r="EL107" s="13">
        <f t="shared" si="99"/>
        <v>1.8301318724634299E-12</v>
      </c>
      <c r="EM107" s="20">
        <f t="shared" si="73"/>
        <v>3.405245110226996E-12</v>
      </c>
      <c r="EN107" s="59">
        <f t="shared" si="74"/>
        <v>293.33333333333672</v>
      </c>
      <c r="EO107" s="59">
        <f ca="1">AVERAGE(OFFSET($EN$3,0,0,'Données projet'!$E$15+1,1))-AVERAGE(OFFSET($H$3,0,0,'Données projet'!$E$15+1,1))</f>
        <v>197.34725966440715</v>
      </c>
      <c r="EP107" s="59">
        <f t="shared" si="100"/>
        <v>240.16326570529532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21.216846498848767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21.216846498848767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6.8888888888888893</v>
      </c>
      <c r="N108" s="13">
        <f>IF('Données projet'!$A$36&gt;35,N107+M108-V107,IF(A108&lt;'Données projet'!$A$36,$K$205^A108,IF(A108='Données projet'!$A$36,'Données projet'!$B$36,N107+M108-V107)))</f>
        <v>291.55555555555566</v>
      </c>
      <c r="O108" s="13">
        <f>N108*VLOOKUP('Données projet'!$B$9,Paramètres!$A$1:$I$89,3,0)*VLOOKUP('Données projet'!$B$9,Paramètres!$A$1:$I$89,5,0)</f>
        <v>263.79946666666677</v>
      </c>
      <c r="P108" s="13">
        <f t="shared" si="87"/>
        <v>63.531585616149037</v>
      </c>
      <c r="Q108" s="20">
        <f t="shared" si="107"/>
        <v>570.10158272590422</v>
      </c>
      <c r="R108" s="59">
        <f t="shared" si="55"/>
        <v>863.43491605923759</v>
      </c>
      <c r="S108" s="59">
        <f ca="1">AVERAGE(OFFSET($R$3,0,0,'Données projet'!$E$9+1,1))-AVERAGE(OFFSET($H$3,0,0,'Données projet'!$E$9+1,1))</f>
        <v>503.03615331676451</v>
      </c>
      <c r="T108" s="59">
        <f t="shared" si="88"/>
        <v>228.10723445837942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52.548446766541666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52.548446766541666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6.8888888888888893</v>
      </c>
      <c r="AI108" s="13">
        <f>IF('Données projet'!$A$62&gt;35,AI107+AH108-AQ107,IF(A108&lt;'Données projet'!$A$62,$AF$205^A108,IF(A108='Données projet'!$A$62,'Données projet'!$B$62,AI107+AH108-AQ107)))</f>
        <v>291.55555555555566</v>
      </c>
      <c r="AJ108" s="13">
        <f>AI108*VLOOKUP('Données projet'!$B$10,Paramètres!$A$1:$I$89,3,0)*VLOOKUP('Données projet'!$B$10,Paramètres!$A$1:$I$89,5,0)</f>
        <v>295.63733333333346</v>
      </c>
      <c r="AK108" s="13">
        <f t="shared" si="89"/>
        <v>70.261102685385467</v>
      </c>
      <c r="AL108" s="20">
        <f t="shared" si="58"/>
        <v>637.27310939926872</v>
      </c>
      <c r="AM108" s="59">
        <f t="shared" si="59"/>
        <v>930.60644273260209</v>
      </c>
      <c r="AN108" s="59">
        <f ca="1">AVERAGE(OFFSET($AM$3,0,0,'Données projet'!$E$10+1,1))-AVERAGE(OFFSET($H$3,0,0,'Données projet'!$E$10+1,1))</f>
        <v>558.37211180917416</v>
      </c>
      <c r="AO108" s="59">
        <f t="shared" si="90"/>
        <v>250.60365718208192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58.890500686641523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58.890500686641523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247</v>
      </c>
      <c r="BB108" s="12">
        <f>VLOOKUP(A108,'Données projet'!$A$87:$I$107,9,0)</f>
        <v>5.4</v>
      </c>
      <c r="BC108" s="12">
        <f t="array" ref="BC108">INDEX(BB:BB,MIN(IF(ISNUMBER(BB108:BB304),ROW(BB108:BB304),"")))</f>
        <v>5.4</v>
      </c>
      <c r="BD108" s="12">
        <f>IF('Données projet'!$A$88&gt;35,BD107+BC108-BL107,IF(A108&lt;'Données projet'!$A$88,$BA$205^A108,IF(A108='Données projet'!$A$88,'Données projet'!$B$88,BD107+BC108-BL107)))</f>
        <v>247.00000000000003</v>
      </c>
      <c r="BE108" s="13">
        <f>BD108*VLOOKUP('Données projet'!$B$11,Paramètres!$A$1:$I$89,3,0)*VLOOKUP('Données projet'!$B$11,Paramètres!$A$1:$I$89,5,0)</f>
        <v>265.87080000000003</v>
      </c>
      <c r="BF108" s="13">
        <f t="shared" si="91"/>
        <v>63.972164370221783</v>
      </c>
      <c r="BG108" s="20">
        <f t="shared" si="61"/>
        <v>574.47649627813632</v>
      </c>
      <c r="BH108" s="59">
        <f t="shared" si="62"/>
        <v>867.8098296114697</v>
      </c>
      <c r="BI108" s="59">
        <f ca="1">AVERAGE(OFFSET($BH$3,0,0,'Données projet'!$E$11+1,1))-AVERAGE(OFFSET($H$3,0,0,'Données projet'!$E$11+1,1))</f>
        <v>465.70042953569703</v>
      </c>
      <c r="BJ108" s="59">
        <f t="shared" si="92"/>
        <v>97.459164776269915</v>
      </c>
      <c r="BK108" s="15">
        <f>IF(ISNA(VLOOKUP(A108,'Données projet'!$A$87:$I$107,3,0)),0,VLOOKUP(A108,'Données projet'!$A$87:$I$107,3,0))</f>
        <v>8</v>
      </c>
      <c r="BL108" s="15">
        <f>IF(ISNA(VLOOKUP(A108,'Données projet'!$A$87:$I$107,4,0)),0,VLOOKUP(A108,'Données projet'!$A$87:$I$107,4,0))</f>
        <v>32</v>
      </c>
      <c r="BM108" s="16">
        <f>IF(ISNA(VLOOKUP(A108,'Données projet'!$A$87:$I$107,5,0)),0%,VLOOKUP(A108,'Données projet'!$A$87:$I$107,5,0)*VLOOKUP('Données projet'!$B$11,Paramètres!$A$1:$I$89,7,0))</f>
        <v>0.38700000000000001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45.539558143400534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45.539558143400534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247</v>
      </c>
      <c r="BW108" s="12">
        <f>VLOOKUP(A108,'Données projet'!$A$113:$I$133,9,0)</f>
        <v>5.4</v>
      </c>
      <c r="BX108" s="12">
        <f t="array" ref="BX108">INDEX(BW:BW,MIN(IF(ISNUMBER(BW108:BW304),ROW(BW108:BW304),"")))</f>
        <v>5.4</v>
      </c>
      <c r="BY108" s="12">
        <f>IF('Données projet'!$A$114&gt;35,BY107+BX108-CG107,IF(A108&lt;'Données projet'!$A$114,$BV$205^A108,IF(A108='Données projet'!$A$114,'Données projet'!$B$114,BY107+BX108-CG107)))</f>
        <v>247.00000000000003</v>
      </c>
      <c r="BZ108" s="13">
        <f>BY108*VLOOKUP('Données projet'!$B$12,Paramètres!$A$1:$I$89,3,0)*VLOOKUP('Données projet'!$B$12,Paramètres!$A$1:$I$89,5,0)</f>
        <v>165.68760000000003</v>
      </c>
      <c r="CA108" s="13">
        <f t="shared" si="93"/>
        <v>42.122749874294207</v>
      </c>
      <c r="CB108" s="20">
        <f t="shared" si="64"/>
        <v>361.93635936439574</v>
      </c>
      <c r="CC108" s="59">
        <f t="shared" si="65"/>
        <v>655.26969269772906</v>
      </c>
      <c r="CD108" s="59">
        <f ca="1">AVERAGE(OFFSET($CC$3,0,0,'Données projet'!$E$12+1,1))-AVERAGE(OFFSET($H$3,0,0,'Données projet'!$E$12+1,1))</f>
        <v>305.81696680347807</v>
      </c>
      <c r="CE108" s="59">
        <f t="shared" si="94"/>
        <v>75.064936438329426</v>
      </c>
      <c r="CF108" s="15">
        <f>IF(ISNA(VLOOKUP(A108,'Données projet'!$A$113:$I$133,3,0)),0,VLOOKUP(A108,'Données projet'!$A$113:$I$133,3,0))</f>
        <v>8</v>
      </c>
      <c r="CG108" s="15">
        <f>IF(ISNA(VLOOKUP(A108,'Données projet'!$A$113:$I$133,4,0)),0,VLOOKUP(A108,'Données projet'!$A$113:$I$133,4,0))</f>
        <v>32</v>
      </c>
      <c r="CH108" s="16">
        <f>IF(ISNA(VLOOKUP(A108,'Données projet'!$A$113:$I$133,5,0)),0%,VLOOKUP(A108,'Données projet'!$A$113:$I$133,5,0)*VLOOKUP('Données projet'!$B$12,Paramètres!$A$1:$I$89,7,0))</f>
        <v>0.47700000000000004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34.979660602901866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34.979660602901866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247</v>
      </c>
      <c r="CR108" s="12">
        <f>VLOOKUP(A108,'Données projet'!$A$139:$I$159,9,0)</f>
        <v>5.4</v>
      </c>
      <c r="CS108" s="12">
        <f t="array" ref="CS108">INDEX(CR:CR,MIN(IF(ISNUMBER(CR108:CR304),ROW(CR108:CR304),"")))</f>
        <v>5.4</v>
      </c>
      <c r="CT108" s="12">
        <f>IF('Données projet'!$A$140&gt;35,CT107+CS108-DB107,IF(A108&lt;'Données projet'!$A$140,$CQ$205^A108,IF(A108='Données projet'!$A$140,'Données projet'!$B$140,CT107+CS108-DB107)))</f>
        <v>247.00000000000003</v>
      </c>
      <c r="CU108" s="17">
        <f>CT108*VLOOKUP('Données projet'!$B$13,Paramètres!$A$1:$I$89,3,0)*VLOOKUP('Données projet'!$B$13,Paramètres!$A$1:$I$89,5,0)</f>
        <v>238.89840000000004</v>
      </c>
      <c r="CV108" s="13">
        <f t="shared" si="95"/>
        <v>58.202452451868908</v>
      </c>
      <c r="CW108" s="20">
        <f t="shared" si="67"/>
        <v>517.45065135367167</v>
      </c>
      <c r="CX108" s="59">
        <f t="shared" si="68"/>
        <v>810.78398468700493</v>
      </c>
      <c r="CY108" s="59">
        <f ca="1">AVERAGE(OFFSET($CX$3,0,0,'Données projet'!$E$13+1,1))-AVERAGE(OFFSET($H$3,0,0,'Données projet'!$E$13+1,1))</f>
        <v>422.80313962874982</v>
      </c>
      <c r="CZ108" s="59">
        <f t="shared" si="96"/>
        <v>91.455608678290844</v>
      </c>
      <c r="DA108" s="15">
        <f>IF(ISNA(VLOOKUP(A108,'Données projet'!$A$139:$I$159,3,0)),0,VLOOKUP(A108,'Données projet'!$A$139:$I$159,3,0))</f>
        <v>8</v>
      </c>
      <c r="DB108" s="15">
        <f>IF(ISNA(VLOOKUP(A108,'Données projet'!$A$139:$I$159,4,0)),0,VLOOKUP(A108,'Données projet'!$A$139:$I$159,4,0))</f>
        <v>32</v>
      </c>
      <c r="DC108" s="16">
        <f>IF(ISNA(VLOOKUP(A108,'Données projet'!$A$139:$I$159,5,0)),0%,VLOOKUP(A108,'Données projet'!$A$139:$I$159,5,0)*VLOOKUP('Données projet'!$B$13,Paramètres!$A$1:$I$89,7,0))</f>
        <v>0.38700000000000001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40.919602969432361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40.919602969432361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247</v>
      </c>
      <c r="DM108" s="12">
        <f>VLOOKUP(A108,'Données projet'!$A$165:$I$185,9,0)</f>
        <v>5.4</v>
      </c>
      <c r="DN108" s="12">
        <f t="array" ref="DN108">INDEX(DM:DM,MIN(IF(ISNUMBER(DM108:DM304),ROW(DM108:DM304),"")))</f>
        <v>5.4</v>
      </c>
      <c r="DO108" s="12">
        <f>IF('Données projet'!$A$166&gt;35,DO107+DN108-DW107,IF(A108&lt;'Données projet'!$A$166,$DL$205^A108,IF(A108='Données projet'!$A$166,'Données projet'!$B$166,DO107+DN108-DW107)))</f>
        <v>247.00000000000003</v>
      </c>
      <c r="DP108" s="17">
        <f>DO108*VLOOKUP('Données projet'!$B$14,Paramètres!$A$1:$I$89,3,0)*VLOOKUP('Données projet'!$B$14,Paramètres!$A$1:$I$89,5,0)</f>
        <v>192.66000000000003</v>
      </c>
      <c r="DQ108" s="13">
        <f t="shared" si="97"/>
        <v>48.127564387788738</v>
      </c>
      <c r="DR108" s="20">
        <f t="shared" si="70"/>
        <v>419.37167464206544</v>
      </c>
      <c r="DS108" s="59">
        <f t="shared" si="71"/>
        <v>712.70500797539876</v>
      </c>
      <c r="DT108" s="59">
        <f ca="1">AVERAGE(OFFSET($DS$3,0,0,'Données projet'!$E$14+1,1))-AVERAGE(OFFSET($H$3,0,0,'Données projet'!$E$14+1,1))</f>
        <v>349.02319955271696</v>
      </c>
      <c r="DU108" s="59">
        <f t="shared" si="98"/>
        <v>81.121961804737509</v>
      </c>
      <c r="DV108" s="15">
        <f>IF(ISNA(VLOOKUP(A108,'Données projet'!$A$165:$I$185,3,0)),0,VLOOKUP(A108,'Données projet'!$A$165:$I$185,3,0))</f>
        <v>8</v>
      </c>
      <c r="DW108" s="15">
        <f>IF(ISNA(VLOOKUP(A108,'Données projet'!$A$165:$I$185,4,0)),0,VLOOKUP(A108,'Données projet'!$A$165:$I$185,4,0))</f>
        <v>32</v>
      </c>
      <c r="DX108" s="16">
        <f>IF(ISNA(VLOOKUP(A108,'Données projet'!$A$165:$I$185,5,0)),0%,VLOOKUP(A108,'Données projet'!$A$165:$I$185,5,0)*VLOOKUP('Données projet'!$B$14,Paramètres!$A$1:$I$89,7,0))</f>
        <v>0.38700000000000001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32.999679814058354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32.999679814058354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1.7053025658242404E-13</v>
      </c>
      <c r="EK108" s="17">
        <f>EJ108*VLOOKUP('Données projet'!$B$15,Paramètres!$A$1:$I$89,3,0)*VLOOKUP('Données projet'!$B$15,Paramètres!$A$1:$I$89,5,0)</f>
        <v>1.250327841262333E-13</v>
      </c>
      <c r="EL108" s="13">
        <f t="shared" si="99"/>
        <v>1.8301318724634299E-12</v>
      </c>
      <c r="EM108" s="20">
        <f t="shared" si="73"/>
        <v>3.405245110226996E-12</v>
      </c>
      <c r="EN108" s="59">
        <f t="shared" si="74"/>
        <v>293.33333333333672</v>
      </c>
      <c r="EO108" s="59">
        <f ca="1">AVERAGE(OFFSET($EN$3,0,0,'Données projet'!$E$15+1,1))-AVERAGE(OFFSET($H$3,0,0,'Données projet'!$E$15+1,1))</f>
        <v>197.34725966440715</v>
      </c>
      <c r="EP108" s="59">
        <f t="shared" si="100"/>
        <v>240.16326570529532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20.800797080004891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20.800797080004891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6.8888888888888893</v>
      </c>
      <c r="N109" s="13">
        <f>IF('Données projet'!$A$36&gt;35,N108+M109-V108,IF(A109&lt;'Données projet'!$A$36,$K$205^A109,IF(A109='Données projet'!$A$36,'Données projet'!$B$36,N108+M109-V108)))</f>
        <v>298.44444444444457</v>
      </c>
      <c r="O109" s="13">
        <f>N109*VLOOKUP('Données projet'!$B$9,Paramètres!$A$1:$I$89,3,0)*VLOOKUP('Données projet'!$B$9,Paramètres!$A$1:$I$89,5,0)</f>
        <v>270.03253333333345</v>
      </c>
      <c r="P109" s="13">
        <f t="shared" si="87"/>
        <v>64.856173633841721</v>
      </c>
      <c r="Q109" s="20">
        <f t="shared" si="107"/>
        <v>583.26449796783004</v>
      </c>
      <c r="R109" s="59">
        <f t="shared" si="55"/>
        <v>876.5978313011633</v>
      </c>
      <c r="S109" s="59">
        <f ca="1">AVERAGE(OFFSET($R$3,0,0,'Données projet'!$E$9+1,1))-AVERAGE(OFFSET($H$3,0,0,'Données projet'!$E$9+1,1))</f>
        <v>503.03615331676451</v>
      </c>
      <c r="T109" s="59">
        <f t="shared" si="88"/>
        <v>228.10723445837942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51.518003776837503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51.518003776837503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6.8888888888888893</v>
      </c>
      <c r="AI109" s="13">
        <f>IF('Données projet'!$A$62&gt;35,AI108+AH109-AQ108,IF(A109&lt;'Données projet'!$A$62,$AF$205^A109,IF(A109='Données projet'!$A$62,'Données projet'!$B$62,AI108+AH109-AQ108)))</f>
        <v>298.44444444444457</v>
      </c>
      <c r="AJ109" s="13">
        <f>AI109*VLOOKUP('Données projet'!$B$10,Paramètres!$A$1:$I$89,3,0)*VLOOKUP('Données projet'!$B$10,Paramètres!$A$1:$I$89,5,0)</f>
        <v>302.62266666666682</v>
      </c>
      <c r="AK109" s="13">
        <f t="shared" si="89"/>
        <v>71.725996309939987</v>
      </c>
      <c r="AL109" s="20">
        <f t="shared" si="58"/>
        <v>651.9905880175902</v>
      </c>
      <c r="AM109" s="59">
        <f t="shared" si="59"/>
        <v>945.32392135092346</v>
      </c>
      <c r="AN109" s="59">
        <f ca="1">AVERAGE(OFFSET($AM$3,0,0,'Données projet'!$E$10+1,1))-AVERAGE(OFFSET($H$3,0,0,'Données projet'!$E$10+1,1))</f>
        <v>558.37211180917416</v>
      </c>
      <c r="AO109" s="59">
        <f t="shared" si="90"/>
        <v>250.60365718208192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57.735693887835133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57.735693887835133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5.4</v>
      </c>
      <c r="BD109" s="12">
        <f>IF('Données projet'!$A$88&gt;35,BD108+BC109-BL108,IF(A109&lt;'Données projet'!$A$88,$BA$205^A109,IF(A109='Données projet'!$A$88,'Données projet'!$B$88,BD108+BC109-BL108)))</f>
        <v>220.40000000000003</v>
      </c>
      <c r="BE109" s="13">
        <f>BD109*VLOOKUP('Données projet'!$B$11,Paramètres!$A$1:$I$89,3,0)*VLOOKUP('Données projet'!$B$11,Paramètres!$A$1:$I$89,5,0)</f>
        <v>237.23856000000004</v>
      </c>
      <c r="BF109" s="13">
        <f t="shared" si="91"/>
        <v>57.84499363660688</v>
      </c>
      <c r="BG109" s="20">
        <f t="shared" si="61"/>
        <v>513.93718925042367</v>
      </c>
      <c r="BH109" s="59">
        <f t="shared" si="62"/>
        <v>807.27052258375693</v>
      </c>
      <c r="BI109" s="59">
        <f ca="1">AVERAGE(OFFSET($BH$3,0,0,'Données projet'!$E$11+1,1))-AVERAGE(OFFSET($H$3,0,0,'Données projet'!$E$11+1,1))</f>
        <v>465.70042953569703</v>
      </c>
      <c r="BJ109" s="59">
        <f t="shared" si="92"/>
        <v>97.459164776269915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44.646555184596224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44.646555184596224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5.4</v>
      </c>
      <c r="BY109" s="12">
        <f>IF('Données projet'!$A$114&gt;35,BY108+BX109-CG108,IF(A109&lt;'Données projet'!$A$114,$BV$205^A109,IF(A109='Données projet'!$A$114,'Données projet'!$B$114,BY108+BX109-CG108)))</f>
        <v>220.40000000000003</v>
      </c>
      <c r="BZ109" s="13">
        <f>BY109*VLOOKUP('Données projet'!$B$12,Paramètres!$A$1:$I$89,3,0)*VLOOKUP('Données projet'!$B$12,Paramètres!$A$1:$I$89,5,0)</f>
        <v>147.84432000000004</v>
      </c>
      <c r="CA109" s="13">
        <f t="shared" si="93"/>
        <v>38.088287654827802</v>
      </c>
      <c r="CB109" s="20">
        <f t="shared" si="64"/>
        <v>323.83262499882517</v>
      </c>
      <c r="CC109" s="59">
        <f t="shared" si="65"/>
        <v>617.16595833215843</v>
      </c>
      <c r="CD109" s="59">
        <f ca="1">AVERAGE(OFFSET($CC$3,0,0,'Données projet'!$E$12+1,1))-AVERAGE(OFFSET($H$3,0,0,'Données projet'!$E$12+1,1))</f>
        <v>305.81696680347807</v>
      </c>
      <c r="CE109" s="59">
        <f t="shared" si="94"/>
        <v>75.064936438329426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34.293730793965224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34.293730793965224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5.4</v>
      </c>
      <c r="CT109" s="12">
        <f>IF('Données projet'!$A$140&gt;35,CT108+CS109-DB108,IF(A109&lt;'Données projet'!$A$140,$CQ$205^A109,IF(A109='Données projet'!$A$140,'Données projet'!$B$140,CT108+CS109-DB108)))</f>
        <v>220.40000000000003</v>
      </c>
      <c r="CU109" s="17">
        <f>CT109*VLOOKUP('Données projet'!$B$13,Paramètres!$A$1:$I$89,3,0)*VLOOKUP('Données projet'!$B$13,Paramètres!$A$1:$I$89,5,0)</f>
        <v>213.17088000000004</v>
      </c>
      <c r="CV109" s="13">
        <f t="shared" si="95"/>
        <v>52.627897224631639</v>
      </c>
      <c r="CW109" s="20">
        <f t="shared" si="67"/>
        <v>462.93287033290017</v>
      </c>
      <c r="CX109" s="59">
        <f t="shared" si="68"/>
        <v>756.26620366623342</v>
      </c>
      <c r="CY109" s="59">
        <f ca="1">AVERAGE(OFFSET($CX$3,0,0,'Données projet'!$E$13+1,1))-AVERAGE(OFFSET($H$3,0,0,'Données projet'!$E$13+1,1))</f>
        <v>422.80313962874982</v>
      </c>
      <c r="CZ109" s="59">
        <f t="shared" si="96"/>
        <v>91.455608678290844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40.117194513695161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40.117194513695161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5.4</v>
      </c>
      <c r="DO109" s="12">
        <f>IF('Données projet'!$A$166&gt;35,DO108+DN109-DW108,IF(A109&lt;'Données projet'!$A$166,$DL$205^A109,IF(A109='Données projet'!$A$166,'Données projet'!$B$166,DO108+DN109-DW108)))</f>
        <v>220.40000000000003</v>
      </c>
      <c r="DP109" s="17">
        <f>DO109*VLOOKUP('Données projet'!$B$14,Paramètres!$A$1:$I$89,3,0)*VLOOKUP('Données projet'!$B$14,Paramètres!$A$1:$I$89,5,0)</f>
        <v>171.91200000000003</v>
      </c>
      <c r="DQ109" s="13">
        <f t="shared" si="97"/>
        <v>43.517968841037288</v>
      </c>
      <c r="DR109" s="20">
        <f t="shared" si="70"/>
        <v>375.20719573147335</v>
      </c>
      <c r="DS109" s="59">
        <f t="shared" si="71"/>
        <v>668.54052906480661</v>
      </c>
      <c r="DT109" s="59">
        <f ca="1">AVERAGE(OFFSET($DS$3,0,0,'Données projet'!$E$14+1,1))-AVERAGE(OFFSET($H$3,0,0,'Données projet'!$E$14+1,1))</f>
        <v>349.02319955271696</v>
      </c>
      <c r="DU109" s="59">
        <f t="shared" si="98"/>
        <v>81.121961804737509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32.3525762207219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32.3525762207219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1.7053025658242404E-13</v>
      </c>
      <c r="EK109" s="17">
        <f>EJ109*VLOOKUP('Données projet'!$B$15,Paramètres!$A$1:$I$89,3,0)*VLOOKUP('Données projet'!$B$15,Paramètres!$A$1:$I$89,5,0)</f>
        <v>1.250327841262333E-13</v>
      </c>
      <c r="EL109" s="13">
        <f t="shared" si="99"/>
        <v>1.8301318724634299E-12</v>
      </c>
      <c r="EM109" s="20">
        <f t="shared" si="73"/>
        <v>3.405245110226996E-12</v>
      </c>
      <c r="EN109" s="59">
        <f t="shared" si="74"/>
        <v>293.33333333333672</v>
      </c>
      <c r="EO109" s="59">
        <f ca="1">AVERAGE(OFFSET($EN$3,0,0,'Données projet'!$E$15+1,1))-AVERAGE(OFFSET($H$3,0,0,'Données projet'!$E$15+1,1))</f>
        <v>197.34725966440715</v>
      </c>
      <c r="EP109" s="59">
        <f t="shared" si="100"/>
        <v>240.16326570529532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20.392906136499455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20.392906136499455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6.8888888888888893</v>
      </c>
      <c r="N110" s="13">
        <f>IF('Données projet'!$A$36&gt;35,N109+M110-V109,IF(A110&lt;'Données projet'!$A$36,$K$205^A110,IF(A110='Données projet'!$A$36,'Données projet'!$B$36,N109+M110-V109)))</f>
        <v>305.33333333333348</v>
      </c>
      <c r="O110" s="13">
        <f>N110*VLOOKUP('Données projet'!$B$9,Paramètres!$A$1:$I$89,3,0)*VLOOKUP('Données projet'!$B$9,Paramètres!$A$1:$I$89,5,0)</f>
        <v>276.26560000000012</v>
      </c>
      <c r="P110" s="13">
        <f t="shared" si="87"/>
        <v>66.177207164442621</v>
      </c>
      <c r="Q110" s="20">
        <f t="shared" si="107"/>
        <v>596.42122247807106</v>
      </c>
      <c r="R110" s="59">
        <f t="shared" si="55"/>
        <v>889.75455581140432</v>
      </c>
      <c r="S110" s="59">
        <f ca="1">AVERAGE(OFFSET($R$3,0,0,'Données projet'!$E$9+1,1))-AVERAGE(OFFSET($H$3,0,0,'Données projet'!$E$9+1,1))</f>
        <v>503.03615331676451</v>
      </c>
      <c r="T110" s="59">
        <f t="shared" si="88"/>
        <v>228.10723445837942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50.507767145653268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50.507767145653268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6.8888888888888893</v>
      </c>
      <c r="AI110" s="13">
        <f>IF('Données projet'!$A$62&gt;35,AI109+AH110-AQ109,IF(A110&lt;'Données projet'!$A$62,$AF$205^A110,IF(A110='Données projet'!$A$62,'Données projet'!$B$62,AI109+AH110-AQ109)))</f>
        <v>305.33333333333348</v>
      </c>
      <c r="AJ110" s="13">
        <f>AI110*VLOOKUP('Données projet'!$B$10,Paramètres!$A$1:$I$89,3,0)*VLOOKUP('Données projet'!$B$10,Paramètres!$A$1:$I$89,5,0)</f>
        <v>309.60800000000017</v>
      </c>
      <c r="AK110" s="13">
        <f t="shared" si="89"/>
        <v>73.1869589420578</v>
      </c>
      <c r="AL110" s="20">
        <f t="shared" si="58"/>
        <v>666.70122015741754</v>
      </c>
      <c r="AM110" s="59">
        <f t="shared" si="59"/>
        <v>960.0345534907508</v>
      </c>
      <c r="AN110" s="59">
        <f ca="1">AVERAGE(OFFSET($AM$3,0,0,'Données projet'!$E$10+1,1))-AVERAGE(OFFSET($H$3,0,0,'Données projet'!$E$10+1,1))</f>
        <v>558.37211180917416</v>
      </c>
      <c r="AO110" s="59">
        <f t="shared" si="90"/>
        <v>250.60365718208192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56.603532145990734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56.603532145990734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5.4</v>
      </c>
      <c r="BD110" s="12">
        <f>IF('Données projet'!$A$88&gt;35,BD109+BC110-BL109,IF(A110&lt;'Données projet'!$A$88,$BA$205^A110,IF(A110='Données projet'!$A$88,'Données projet'!$B$88,BD109+BC110-BL109)))</f>
        <v>225.80000000000004</v>
      </c>
      <c r="BE110" s="13">
        <f>BD110*VLOOKUP('Données projet'!$B$11,Paramètres!$A$1:$I$89,3,0)*VLOOKUP('Données projet'!$B$11,Paramètres!$A$1:$I$89,5,0)</f>
        <v>243.05112000000005</v>
      </c>
      <c r="BF110" s="13">
        <f t="shared" si="91"/>
        <v>59.095510380978311</v>
      </c>
      <c r="BG110" s="20">
        <f t="shared" si="61"/>
        <v>526.23871458020392</v>
      </c>
      <c r="BH110" s="59">
        <f t="shared" si="62"/>
        <v>819.57204791353729</v>
      </c>
      <c r="BI110" s="59">
        <f ca="1">AVERAGE(OFFSET($BH$3,0,0,'Données projet'!$E$11+1,1))-AVERAGE(OFFSET($H$3,0,0,'Données projet'!$E$11+1,1))</f>
        <v>465.70042953569703</v>
      </c>
      <c r="BJ110" s="59">
        <f t="shared" si="92"/>
        <v>97.459164776269915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43.771063469136045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43.771063469136045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5.4</v>
      </c>
      <c r="BY110" s="12">
        <f>IF('Données projet'!$A$114&gt;35,BY109+BX110-CG109,IF(A110&lt;'Données projet'!$A$114,$BV$205^A110,IF(A110='Données projet'!$A$114,'Données projet'!$B$114,BY109+BX110-CG109)))</f>
        <v>225.80000000000004</v>
      </c>
      <c r="BZ110" s="13">
        <f>BY110*VLOOKUP('Données projet'!$B$12,Paramètres!$A$1:$I$89,3,0)*VLOOKUP('Données projet'!$B$12,Paramètres!$A$1:$I$89,5,0)</f>
        <v>151.46664000000004</v>
      </c>
      <c r="CA110" s="13">
        <f t="shared" si="93"/>
        <v>38.911695844238572</v>
      </c>
      <c r="CB110" s="20">
        <f t="shared" si="64"/>
        <v>331.57560159538224</v>
      </c>
      <c r="CC110" s="59">
        <f t="shared" si="65"/>
        <v>624.90893492871555</v>
      </c>
      <c r="CD110" s="59">
        <f ca="1">AVERAGE(OFFSET($CC$3,0,0,'Données projet'!$E$12+1,1))-AVERAGE(OFFSET($H$3,0,0,'Données projet'!$E$12+1,1))</f>
        <v>305.81696680347807</v>
      </c>
      <c r="CE110" s="59">
        <f t="shared" si="94"/>
        <v>75.064936438329426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33.621251650205956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33.621251650205956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5.4</v>
      </c>
      <c r="CT110" s="12">
        <f>IF('Données projet'!$A$140&gt;35,CT109+CS110-DB109,IF(A110&lt;'Données projet'!$A$140,$CQ$205^A110,IF(A110='Données projet'!$A$140,'Données projet'!$B$140,CT109+CS110-DB109)))</f>
        <v>225.80000000000004</v>
      </c>
      <c r="CU110" s="17">
        <f>CT110*VLOOKUP('Données projet'!$B$13,Paramètres!$A$1:$I$89,3,0)*VLOOKUP('Données projet'!$B$13,Paramètres!$A$1:$I$89,5,0)</f>
        <v>218.39376000000007</v>
      </c>
      <c r="CV110" s="13">
        <f t="shared" si="95"/>
        <v>53.765628643774008</v>
      </c>
      <c r="CW110" s="20">
        <f t="shared" si="67"/>
        <v>474.01093522123983</v>
      </c>
      <c r="CX110" s="59">
        <f t="shared" si="68"/>
        <v>767.34426855457309</v>
      </c>
      <c r="CY110" s="59">
        <f ca="1">AVERAGE(OFFSET($CX$3,0,0,'Données projet'!$E$13+1,1))-AVERAGE(OFFSET($H$3,0,0,'Données projet'!$E$13+1,1))</f>
        <v>422.80313962874982</v>
      </c>
      <c r="CZ110" s="59">
        <f t="shared" si="96"/>
        <v>91.455608678290844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39.330520798354129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39.330520798354129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5.4</v>
      </c>
      <c r="DO110" s="12">
        <f>IF('Données projet'!$A$166&gt;35,DO109+DN110-DW109,IF(A110&lt;'Données projet'!$A$166,$DL$205^A110,IF(A110='Données projet'!$A$166,'Données projet'!$B$166,DO109+DN110-DW109)))</f>
        <v>225.80000000000004</v>
      </c>
      <c r="DP110" s="17">
        <f>DO110*VLOOKUP('Données projet'!$B$14,Paramètres!$A$1:$I$89,3,0)*VLOOKUP('Données projet'!$B$14,Paramètres!$A$1:$I$89,5,0)</f>
        <v>176.12400000000002</v>
      </c>
      <c r="DQ110" s="13">
        <f t="shared" si="97"/>
        <v>44.458758100322676</v>
      </c>
      <c r="DR110" s="20">
        <f t="shared" si="70"/>
        <v>384.18163702472867</v>
      </c>
      <c r="DS110" s="59">
        <f t="shared" si="71"/>
        <v>677.51497035806199</v>
      </c>
      <c r="DT110" s="59">
        <f ca="1">AVERAGE(OFFSET($DS$3,0,0,'Données projet'!$E$14+1,1))-AVERAGE(OFFSET($H$3,0,0,'Données projet'!$E$14+1,1))</f>
        <v>349.02319955271696</v>
      </c>
      <c r="DU110" s="59">
        <f t="shared" si="98"/>
        <v>81.121961804737509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31.718161934156555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31.718161934156555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1.7053025658242404E-13</v>
      </c>
      <c r="EK110" s="17">
        <f>EJ110*VLOOKUP('Données projet'!$B$15,Paramètres!$A$1:$I$89,3,0)*VLOOKUP('Données projet'!$B$15,Paramètres!$A$1:$I$89,5,0)</f>
        <v>1.250327841262333E-13</v>
      </c>
      <c r="EL110" s="13">
        <f t="shared" si="99"/>
        <v>1.8301318724634299E-12</v>
      </c>
      <c r="EM110" s="20">
        <f t="shared" si="73"/>
        <v>3.405245110226996E-12</v>
      </c>
      <c r="EN110" s="59">
        <f t="shared" si="74"/>
        <v>293.33333333333672</v>
      </c>
      <c r="EO110" s="59">
        <f ca="1">AVERAGE(OFFSET($EN$3,0,0,'Données projet'!$E$15+1,1))-AVERAGE(OFFSET($H$3,0,0,'Données projet'!$E$15+1,1))</f>
        <v>197.34725966440715</v>
      </c>
      <c r="EP110" s="59">
        <f t="shared" si="100"/>
        <v>240.16326570529532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19.993013685607249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19.993013685607249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6.8888888888888893</v>
      </c>
      <c r="N111" s="13">
        <f>IF('Données projet'!$A$36&gt;35,N110+M111-V110,IF(A111&lt;'Données projet'!$A$36,$K$205^A111,IF(A111='Données projet'!$A$36,'Données projet'!$B$36,N110+M111-V110)))</f>
        <v>312.2222222222224</v>
      </c>
      <c r="O111" s="13">
        <f>N111*VLOOKUP('Données projet'!$B$9,Paramètres!$A$1:$I$89,3,0)*VLOOKUP('Données projet'!$B$9,Paramètres!$A$1:$I$89,5,0)</f>
        <v>282.49866666666685</v>
      </c>
      <c r="P111" s="13">
        <f t="shared" si="87"/>
        <v>67.494775636471516</v>
      </c>
      <c r="Q111" s="20">
        <f t="shared" si="107"/>
        <v>609.57191201129922</v>
      </c>
      <c r="R111" s="59">
        <f t="shared" si="55"/>
        <v>902.90524534463248</v>
      </c>
      <c r="S111" s="59">
        <f ca="1">AVERAGE(OFFSET($R$3,0,0,'Données projet'!$E$9+1,1))-AVERAGE(OFFSET($H$3,0,0,'Données projet'!$E$9+1,1))</f>
        <v>503.03615331676451</v>
      </c>
      <c r="T111" s="59">
        <f t="shared" si="88"/>
        <v>228.10723445837942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49.517340638623061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49.517340638623061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6.8888888888888893</v>
      </c>
      <c r="AI111" s="13">
        <f>IF('Données projet'!$A$62&gt;35,AI110+AH111-AQ110,IF(A111&lt;'Données projet'!$A$62,$AF$205^A111,IF(A111='Données projet'!$A$62,'Données projet'!$B$62,AI110+AH111-AQ110)))</f>
        <v>312.2222222222224</v>
      </c>
      <c r="AJ111" s="13">
        <f>AI111*VLOOKUP('Données projet'!$B$10,Paramètres!$A$1:$I$89,3,0)*VLOOKUP('Données projet'!$B$10,Paramètres!$A$1:$I$89,5,0)</f>
        <v>316.59333333333353</v>
      </c>
      <c r="AK111" s="13">
        <f t="shared" si="89"/>
        <v>74.644089482881455</v>
      </c>
      <c r="AL111" s="20">
        <f t="shared" si="58"/>
        <v>681.40517807157437</v>
      </c>
      <c r="AM111" s="59">
        <f t="shared" si="59"/>
        <v>974.73851140490774</v>
      </c>
      <c r="AN111" s="59">
        <f ca="1">AVERAGE(OFFSET($AM$3,0,0,'Données projet'!$E$10+1,1))-AVERAGE(OFFSET($H$3,0,0,'Données projet'!$E$10+1,1))</f>
        <v>558.37211180917416</v>
      </c>
      <c r="AO111" s="59">
        <f t="shared" si="90"/>
        <v>250.60365718208192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55.493571405353428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55.493571405353428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5.4</v>
      </c>
      <c r="BD111" s="12">
        <f>IF('Données projet'!$A$88&gt;35,BD110+BC111-BL110,IF(A111&lt;'Données projet'!$A$88,$BA$205^A111,IF(A111='Données projet'!$A$88,'Données projet'!$B$88,BD110+BC111-BL110)))</f>
        <v>231.20000000000005</v>
      </c>
      <c r="BE111" s="13">
        <f>BD111*VLOOKUP('Données projet'!$B$11,Paramètres!$A$1:$I$89,3,0)*VLOOKUP('Données projet'!$B$11,Paramètres!$A$1:$I$89,5,0)</f>
        <v>248.86368000000004</v>
      </c>
      <c r="BF111" s="13">
        <f t="shared" si="91"/>
        <v>60.342550549293456</v>
      </c>
      <c r="BG111" s="20">
        <f t="shared" si="61"/>
        <v>538.53418487335273</v>
      </c>
      <c r="BH111" s="59">
        <f t="shared" si="62"/>
        <v>831.8675182066861</v>
      </c>
      <c r="BI111" s="59">
        <f ca="1">AVERAGE(OFFSET($BH$3,0,0,'Données projet'!$E$11+1,1))-AVERAGE(OFFSET($H$3,0,0,'Données projet'!$E$11+1,1))</f>
        <v>465.70042953569703</v>
      </c>
      <c r="BJ111" s="59">
        <f t="shared" si="92"/>
        <v>97.459164776269915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42.912739612218822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42.912739612218822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5.4</v>
      </c>
      <c r="BY111" s="12">
        <f>IF('Données projet'!$A$114&gt;35,BY110+BX111-CG110,IF(A111&lt;'Données projet'!$A$114,$BV$205^A111,IF(A111='Données projet'!$A$114,'Données projet'!$B$114,BY110+BX111-CG110)))</f>
        <v>231.20000000000005</v>
      </c>
      <c r="BZ111" s="13">
        <f>BY111*VLOOKUP('Données projet'!$B$12,Paramètres!$A$1:$I$89,3,0)*VLOOKUP('Données projet'!$B$12,Paramètres!$A$1:$I$89,5,0)</f>
        <v>155.08896000000001</v>
      </c>
      <c r="CA111" s="13">
        <f t="shared" si="93"/>
        <v>39.732814867023869</v>
      </c>
      <c r="CB111" s="20">
        <f t="shared" si="64"/>
        <v>339.31459122673323</v>
      </c>
      <c r="CC111" s="59">
        <f t="shared" si="65"/>
        <v>632.64792456006649</v>
      </c>
      <c r="CD111" s="59">
        <f ca="1">AVERAGE(OFFSET($CC$3,0,0,'Données projet'!$E$12+1,1))-AVERAGE(OFFSET($H$3,0,0,'Données projet'!$E$12+1,1))</f>
        <v>305.81696680347807</v>
      </c>
      <c r="CE111" s="59">
        <f t="shared" si="94"/>
        <v>75.064936438329426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32.961959412284031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32.961959412284031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5.4</v>
      </c>
      <c r="CT111" s="12">
        <f>IF('Données projet'!$A$140&gt;35,CT110+CS111-DB110,IF(A111&lt;'Données projet'!$A$140,$CQ$205^A111,IF(A111='Données projet'!$A$140,'Données projet'!$B$140,CT110+CS111-DB110)))</f>
        <v>231.20000000000005</v>
      </c>
      <c r="CU111" s="17">
        <f>CT111*VLOOKUP('Données projet'!$B$13,Paramètres!$A$1:$I$89,3,0)*VLOOKUP('Données projet'!$B$13,Paramètres!$A$1:$I$89,5,0)</f>
        <v>223.61664000000005</v>
      </c>
      <c r="CV111" s="13">
        <f t="shared" si="95"/>
        <v>54.900197042646539</v>
      </c>
      <c r="CW111" s="20">
        <f t="shared" si="67"/>
        <v>485.08349118260935</v>
      </c>
      <c r="CX111" s="59">
        <f t="shared" si="68"/>
        <v>778.41682451594261</v>
      </c>
      <c r="CY111" s="59">
        <f ca="1">AVERAGE(OFFSET($CX$3,0,0,'Données projet'!$E$13+1,1))-AVERAGE(OFFSET($H$3,0,0,'Données projet'!$E$13+1,1))</f>
        <v>422.80313962874982</v>
      </c>
      <c r="CZ111" s="59">
        <f t="shared" si="96"/>
        <v>91.455608678290844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38.559273274747348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38.559273274747348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5.4</v>
      </c>
      <c r="DO111" s="12">
        <f>IF('Données projet'!$A$166&gt;35,DO110+DN111-DW110,IF(A111&lt;'Données projet'!$A$166,$DL$205^A111,IF(A111='Données projet'!$A$166,'Données projet'!$B$166,DO110+DN111-DW110)))</f>
        <v>231.20000000000005</v>
      </c>
      <c r="DP111" s="17">
        <f>DO111*VLOOKUP('Données projet'!$B$14,Paramètres!$A$1:$I$89,3,0)*VLOOKUP('Données projet'!$B$14,Paramètres!$A$1:$I$89,5,0)</f>
        <v>180.33600000000004</v>
      </c>
      <c r="DQ111" s="13">
        <f t="shared" si="97"/>
        <v>45.396931860513341</v>
      </c>
      <c r="DR111" s="20">
        <f t="shared" si="70"/>
        <v>393.15152299039414</v>
      </c>
      <c r="DS111" s="59">
        <f t="shared" si="71"/>
        <v>686.4848563237274</v>
      </c>
      <c r="DT111" s="59">
        <f ca="1">AVERAGE(OFFSET($DS$3,0,0,'Données projet'!$E$14+1,1))-AVERAGE(OFFSET($H$3,0,0,'Données projet'!$E$14+1,1))</f>
        <v>349.02319955271696</v>
      </c>
      <c r="DU111" s="59">
        <f t="shared" si="98"/>
        <v>81.121961804737509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31.096188124796249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31.096188124796249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1.7053025658242404E-13</v>
      </c>
      <c r="EK111" s="17">
        <f>EJ111*VLOOKUP('Données projet'!$B$15,Paramètres!$A$1:$I$89,3,0)*VLOOKUP('Données projet'!$B$15,Paramètres!$A$1:$I$89,5,0)</f>
        <v>1.250327841262333E-13</v>
      </c>
      <c r="EL111" s="13">
        <f t="shared" si="99"/>
        <v>1.8301318724634299E-12</v>
      </c>
      <c r="EM111" s="20">
        <f t="shared" si="73"/>
        <v>3.405245110226996E-12</v>
      </c>
      <c r="EN111" s="59">
        <f t="shared" si="74"/>
        <v>293.33333333333672</v>
      </c>
      <c r="EO111" s="59">
        <f ca="1">AVERAGE(OFFSET($EN$3,0,0,'Données projet'!$E$15+1,1))-AVERAGE(OFFSET($H$3,0,0,'Données projet'!$E$15+1,1))</f>
        <v>197.34725966440715</v>
      </c>
      <c r="EP111" s="59">
        <f t="shared" si="100"/>
        <v>240.16326570529532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19.60096288176673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19.60096288176673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6.8888888888888893</v>
      </c>
      <c r="N112" s="13">
        <f>IF('Données projet'!$A$36&gt;35,N111+M112-V111,IF(A112&lt;'Données projet'!$A$36,$K$205^A112,IF(A112='Données projet'!$A$36,'Données projet'!$B$36,N111+M112-V111)))</f>
        <v>319.11111111111131</v>
      </c>
      <c r="O112" s="13">
        <f>N112*VLOOKUP('Données projet'!$B$9,Paramètres!$A$1:$I$89,3,0)*VLOOKUP('Données projet'!$B$9,Paramètres!$A$1:$I$89,5,0)</f>
        <v>288.73173333333352</v>
      </c>
      <c r="P112" s="13">
        <f t="shared" si="87"/>
        <v>68.808964306801215</v>
      </c>
      <c r="Q112" s="20">
        <f t="shared" si="107"/>
        <v>622.71671505656798</v>
      </c>
      <c r="R112" s="59">
        <f t="shared" si="55"/>
        <v>916.05004838990135</v>
      </c>
      <c r="S112" s="59">
        <f ca="1">AVERAGE(OFFSET($R$3,0,0,'Données projet'!$E$9+1,1))-AVERAGE(OFFSET($H$3,0,0,'Données projet'!$E$9+1,1))</f>
        <v>503.03615331676451</v>
      </c>
      <c r="T112" s="59">
        <f t="shared" si="88"/>
        <v>228.10723445837942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48.546335791295192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48.546335791295192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6.8888888888888893</v>
      </c>
      <c r="AI112" s="13">
        <f>IF('Données projet'!$A$62&gt;35,AI111+AH112-AQ111,IF(A112&lt;'Données projet'!$A$62,$AF$205^A112,IF(A112='Données projet'!$A$62,'Données projet'!$B$62,AI111+AH112-AQ111)))</f>
        <v>319.11111111111131</v>
      </c>
      <c r="AJ112" s="13">
        <f>AI112*VLOOKUP('Données projet'!$B$10,Paramètres!$A$1:$I$89,3,0)*VLOOKUP('Données projet'!$B$10,Paramètres!$A$1:$I$89,5,0)</f>
        <v>323.57866666666689</v>
      </c>
      <c r="AK112" s="13">
        <f t="shared" si="89"/>
        <v>76.097482220029434</v>
      </c>
      <c r="AL112" s="20">
        <f t="shared" si="58"/>
        <v>696.10262597766268</v>
      </c>
      <c r="AM112" s="59">
        <f t="shared" si="59"/>
        <v>989.43595931099594</v>
      </c>
      <c r="AN112" s="59">
        <f ca="1">AVERAGE(OFFSET($AM$3,0,0,'Données projet'!$E$10+1,1))-AVERAGE(OFFSET($H$3,0,0,'Données projet'!$E$10+1,1))</f>
        <v>558.37211180917416</v>
      </c>
      <c r="AO112" s="59">
        <f t="shared" si="90"/>
        <v>250.60365718208192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54.405376317830822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54.405376317830822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5.4</v>
      </c>
      <c r="BD112" s="12">
        <f>IF('Données projet'!$A$88&gt;35,BD111+BC112-BL111,IF(A112&lt;'Données projet'!$A$88,$BA$205^A112,IF(A112='Données projet'!$A$88,'Données projet'!$B$88,BD111+BC112-BL111)))</f>
        <v>236.60000000000005</v>
      </c>
      <c r="BE112" s="13">
        <f>BD112*VLOOKUP('Données projet'!$B$11,Paramètres!$A$1:$I$89,3,0)*VLOOKUP('Données projet'!$B$11,Paramètres!$A$1:$I$89,5,0)</f>
        <v>254.67624000000004</v>
      </c>
      <c r="BF112" s="13">
        <f t="shared" si="91"/>
        <v>61.58620468709951</v>
      </c>
      <c r="BG112" s="20">
        <f t="shared" si="61"/>
        <v>550.8237578300317</v>
      </c>
      <c r="BH112" s="59">
        <f t="shared" si="62"/>
        <v>844.15709116336507</v>
      </c>
      <c r="BI112" s="59">
        <f ca="1">AVERAGE(OFFSET($BH$3,0,0,'Données projet'!$E$11+1,1))-AVERAGE(OFFSET($H$3,0,0,'Données projet'!$E$11+1,1))</f>
        <v>465.70042953569703</v>
      </c>
      <c r="BJ112" s="59">
        <f t="shared" si="92"/>
        <v>97.459164776269915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42.071246962609891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42.071246962609891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5.4</v>
      </c>
      <c r="BY112" s="12">
        <f>IF('Données projet'!$A$114&gt;35,BY111+BX112-CG111,IF(A112&lt;'Données projet'!$A$114,$BV$205^A112,IF(A112='Données projet'!$A$114,'Données projet'!$B$114,BY111+BX112-CG111)))</f>
        <v>236.60000000000005</v>
      </c>
      <c r="BZ112" s="13">
        <f>BY112*VLOOKUP('Données projet'!$B$12,Paramètres!$A$1:$I$89,3,0)*VLOOKUP('Données projet'!$B$12,Paramètres!$A$1:$I$89,5,0)</f>
        <v>158.71128000000002</v>
      </c>
      <c r="CA112" s="13">
        <f t="shared" si="93"/>
        <v>40.551704343293061</v>
      </c>
      <c r="CB112" s="20">
        <f t="shared" si="64"/>
        <v>347.04969773123543</v>
      </c>
      <c r="CC112" s="59">
        <f t="shared" si="65"/>
        <v>640.38303106456874</v>
      </c>
      <c r="CD112" s="59">
        <f ca="1">AVERAGE(OFFSET($CC$3,0,0,'Données projet'!$E$12+1,1))-AVERAGE(OFFSET($H$3,0,0,'Données projet'!$E$12+1,1))</f>
        <v>305.81696680347807</v>
      </c>
      <c r="CE112" s="59">
        <f t="shared" si="94"/>
        <v>75.064936438329426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32.315595493019195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32.315595493019195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5.4</v>
      </c>
      <c r="CT112" s="12">
        <f>IF('Données projet'!$A$140&gt;35,CT111+CS112-DB111,IF(A112&lt;'Données projet'!$A$140,$CQ$205^A112,IF(A112='Données projet'!$A$140,'Données projet'!$B$140,CT111+CS112-DB111)))</f>
        <v>236.60000000000005</v>
      </c>
      <c r="CU112" s="17">
        <f>CT112*VLOOKUP('Données projet'!$B$13,Paramètres!$A$1:$I$89,3,0)*VLOOKUP('Données projet'!$B$13,Paramètres!$A$1:$I$89,5,0)</f>
        <v>228.83952000000005</v>
      </c>
      <c r="CV112" s="13">
        <f t="shared" si="95"/>
        <v>56.031684800405138</v>
      </c>
      <c r="CW112" s="20">
        <f t="shared" si="67"/>
        <v>496.15068169403895</v>
      </c>
      <c r="CX112" s="59">
        <f t="shared" si="68"/>
        <v>789.48401502737227</v>
      </c>
      <c r="CY112" s="59">
        <f ca="1">AVERAGE(OFFSET($CX$3,0,0,'Données projet'!$E$13+1,1))-AVERAGE(OFFSET($H$3,0,0,'Données projet'!$E$13+1,1))</f>
        <v>422.80313962874982</v>
      </c>
      <c r="CZ112" s="59">
        <f t="shared" si="96"/>
        <v>91.455608678290844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37.803149444663958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37.803149444663958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5.4</v>
      </c>
      <c r="DO112" s="12">
        <f>IF('Données projet'!$A$166&gt;35,DO111+DN112-DW111,IF(A112&lt;'Données projet'!$A$166,$DL$205^A112,IF(A112='Données projet'!$A$166,'Données projet'!$B$166,DO111+DN112-DW111)))</f>
        <v>236.60000000000005</v>
      </c>
      <c r="DP112" s="17">
        <f>DO112*VLOOKUP('Données projet'!$B$14,Paramètres!$A$1:$I$89,3,0)*VLOOKUP('Données projet'!$B$14,Paramètres!$A$1:$I$89,5,0)</f>
        <v>184.54800000000006</v>
      </c>
      <c r="DQ112" s="13">
        <f t="shared" si="97"/>
        <v>46.332558240871698</v>
      </c>
      <c r="DR112" s="20">
        <f t="shared" si="70"/>
        <v>402.11697226951833</v>
      </c>
      <c r="DS112" s="59">
        <f t="shared" si="71"/>
        <v>695.45030560285159</v>
      </c>
      <c r="DT112" s="59">
        <f ca="1">AVERAGE(OFFSET($DS$3,0,0,'Données projet'!$E$14+1,1))-AVERAGE(OFFSET($H$3,0,0,'Données projet'!$E$14+1,1))</f>
        <v>349.02319955271696</v>
      </c>
      <c r="DU112" s="59">
        <f t="shared" si="98"/>
        <v>81.121961804737509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30.486410842470935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30.486410842470935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1.7053025658242404E-13</v>
      </c>
      <c r="EK112" s="17">
        <f>EJ112*VLOOKUP('Données projet'!$B$15,Paramètres!$A$1:$I$89,3,0)*VLOOKUP('Données projet'!$B$15,Paramètres!$A$1:$I$89,5,0)</f>
        <v>1.250327841262333E-13</v>
      </c>
      <c r="EL112" s="13">
        <f t="shared" si="99"/>
        <v>1.8301318724634299E-12</v>
      </c>
      <c r="EM112" s="20">
        <f t="shared" si="73"/>
        <v>3.405245110226996E-12</v>
      </c>
      <c r="EN112" s="59">
        <f t="shared" si="74"/>
        <v>293.33333333333672</v>
      </c>
      <c r="EO112" s="59">
        <f ca="1">AVERAGE(OFFSET($EN$3,0,0,'Données projet'!$E$15+1,1))-AVERAGE(OFFSET($H$3,0,0,'Données projet'!$E$15+1,1))</f>
        <v>197.34725966440715</v>
      </c>
      <c r="EP112" s="59">
        <f t="shared" si="100"/>
        <v>240.16326570529532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19.216599955062144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19.216599955062144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326</v>
      </c>
      <c r="L113" s="12">
        <f>VLOOKUP(A113,'Données projet'!$A$35:$I$55,9,0)</f>
        <v>6.8888888888888893</v>
      </c>
      <c r="M113" s="12">
        <f t="array" ref="M113">INDEX(L:L,MIN(IF(ISNUMBER(L113:L309),ROW(L113:L309),"")))</f>
        <v>6.8888888888888893</v>
      </c>
      <c r="N113" s="13">
        <f>IF('Données projet'!$A$36&gt;35,N112+M113-V112,IF(A113&lt;'Données projet'!$A$36,$K$205^A113,IF(A113='Données projet'!$A$36,'Données projet'!$B$36,N112+M113-V112)))</f>
        <v>326.00000000000023</v>
      </c>
      <c r="O113" s="13">
        <f>N113*VLOOKUP('Données projet'!$B$9,Paramètres!$A$1:$I$89,3,0)*VLOOKUP('Données projet'!$B$9,Paramètres!$A$1:$I$89,5,0)</f>
        <v>294.9648000000002</v>
      </c>
      <c r="P113" s="13">
        <f t="shared" si="87"/>
        <v>70.119854541045058</v>
      </c>
      <c r="Q113" s="20">
        <f t="shared" si="107"/>
        <v>635.85577332565379</v>
      </c>
      <c r="R113" s="59">
        <f t="shared" si="55"/>
        <v>929.18910665898716</v>
      </c>
      <c r="S113" s="59">
        <f ca="1">AVERAGE(OFFSET($R$3,0,0,'Données projet'!$E$9+1,1))-AVERAGE(OFFSET($H$3,0,0,'Données projet'!$E$9+1,1))</f>
        <v>503.03615331676451</v>
      </c>
      <c r="T113" s="59">
        <f t="shared" si="88"/>
        <v>228.10723445837942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0.38700000000000001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62.69083710053448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62.69083710053448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326</v>
      </c>
      <c r="AG113" s="12">
        <f>VLOOKUP(A113,'Données projet'!$A$61:$I$81,9,0)</f>
        <v>6.8888888888888893</v>
      </c>
      <c r="AH113" s="12">
        <f t="array" ref="AH113">INDEX(AG:AG,MIN(IF(ISNUMBER(AG113:AG309),ROW(AG113:AG309),"")))</f>
        <v>6.8888888888888893</v>
      </c>
      <c r="AI113" s="13">
        <f>IF('Données projet'!$A$62&gt;35,AI112+AH113-AQ112,IF(A113&lt;'Données projet'!$A$62,$AF$205^A113,IF(A113='Données projet'!$A$62,'Données projet'!$B$62,AI112+AH113-AQ112)))</f>
        <v>326.00000000000023</v>
      </c>
      <c r="AJ113" s="13">
        <f>AI113*VLOOKUP('Données projet'!$B$10,Paramètres!$A$1:$I$89,3,0)*VLOOKUP('Données projet'!$B$10,Paramètres!$A$1:$I$89,5,0)</f>
        <v>330.56400000000025</v>
      </c>
      <c r="AK113" s="13">
        <f t="shared" si="89"/>
        <v>77.547227137682924</v>
      </c>
      <c r="AL113" s="20">
        <f t="shared" si="58"/>
        <v>710.79372059813147</v>
      </c>
      <c r="AM113" s="59">
        <f t="shared" si="59"/>
        <v>1004.1270539314648</v>
      </c>
      <c r="AN113" s="59">
        <f ca="1">AVERAGE(OFFSET($AM$3,0,0,'Données projet'!$E$10+1,1))-AVERAGE(OFFSET($H$3,0,0,'Données projet'!$E$10+1,1))</f>
        <v>558.37211180917416</v>
      </c>
      <c r="AO113" s="59">
        <f t="shared" si="90"/>
        <v>250.60365718208192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0.38700000000000001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70.256972612667951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70.256972612667951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5.4</v>
      </c>
      <c r="BD113" s="12">
        <f>IF('Données projet'!$A$88&gt;35,BD112+BC113-BL112,IF(A113&lt;'Données projet'!$A$88,$BA$205^A113,IF(A113='Données projet'!$A$88,'Données projet'!$B$88,BD112+BC113-BL112)))</f>
        <v>242.00000000000006</v>
      </c>
      <c r="BE113" s="13">
        <f>BD113*VLOOKUP('Données projet'!$B$11,Paramètres!$A$1:$I$89,3,0)*VLOOKUP('Données projet'!$B$11,Paramètres!$A$1:$I$89,5,0)</f>
        <v>260.48880000000003</v>
      </c>
      <c r="BF113" s="13">
        <f t="shared" si="91"/>
        <v>62.826558970958821</v>
      </c>
      <c r="BG113" s="20">
        <f t="shared" si="61"/>
        <v>563.10758354108668</v>
      </c>
      <c r="BH113" s="59">
        <f t="shared" si="62"/>
        <v>856.44091687442005</v>
      </c>
      <c r="BI113" s="59">
        <f ca="1">AVERAGE(OFFSET($BH$3,0,0,'Données projet'!$E$11+1,1))-AVERAGE(OFFSET($H$3,0,0,'Données projet'!$E$11+1,1))</f>
        <v>465.70042953569703</v>
      </c>
      <c r="BJ113" s="59">
        <f t="shared" si="92"/>
        <v>97.459164776269915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41.246255470599955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41.246255470599955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5.4</v>
      </c>
      <c r="BY113" s="12">
        <f>IF('Données projet'!$A$114&gt;35,BY112+BX113-CG112,IF(A113&lt;'Données projet'!$A$114,$BV$205^A113,IF(A113='Données projet'!$A$114,'Données projet'!$B$114,BY112+BX113-CG112)))</f>
        <v>242.00000000000006</v>
      </c>
      <c r="BZ113" s="13">
        <f>BY113*VLOOKUP('Données projet'!$B$12,Paramètres!$A$1:$I$89,3,0)*VLOOKUP('Données projet'!$B$12,Paramètres!$A$1:$I$89,5,0)</f>
        <v>162.33360000000002</v>
      </c>
      <c r="CA113" s="13">
        <f t="shared" si="93"/>
        <v>41.368421016378349</v>
      </c>
      <c r="CB113" s="20">
        <f t="shared" si="64"/>
        <v>354.78101993685891</v>
      </c>
      <c r="CC113" s="59">
        <f t="shared" si="65"/>
        <v>648.11435327019217</v>
      </c>
      <c r="CD113" s="59">
        <f ca="1">AVERAGE(OFFSET($CC$3,0,0,'Données projet'!$E$12+1,1))-AVERAGE(OFFSET($H$3,0,0,'Données projet'!$E$12+1,1))</f>
        <v>305.81696680347807</v>
      </c>
      <c r="CE113" s="59">
        <f t="shared" si="94"/>
        <v>75.064936438329426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31.681906375968083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31.681906375968083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5.4</v>
      </c>
      <c r="CT113" s="12">
        <f>IF('Données projet'!$A$140&gt;35,CT112+CS113-DB112,IF(A113&lt;'Données projet'!$A$140,$CQ$205^A113,IF(A113='Données projet'!$A$140,'Données projet'!$B$140,CT112+CS113-DB112)))</f>
        <v>242.00000000000006</v>
      </c>
      <c r="CU113" s="17">
        <f>CT113*VLOOKUP('Données projet'!$B$13,Paramètres!$A$1:$I$89,3,0)*VLOOKUP('Données projet'!$B$13,Paramètres!$A$1:$I$89,5,0)</f>
        <v>234.06240000000005</v>
      </c>
      <c r="CV113" s="13">
        <f t="shared" si="95"/>
        <v>57.160170321263926</v>
      </c>
      <c r="CW113" s="20">
        <f t="shared" si="67"/>
        <v>507.21264330953471</v>
      </c>
      <c r="CX113" s="59">
        <f t="shared" si="68"/>
        <v>800.54597664286803</v>
      </c>
      <c r="CY113" s="59">
        <f ca="1">AVERAGE(OFFSET($CX$3,0,0,'Données projet'!$E$13+1,1))-AVERAGE(OFFSET($H$3,0,0,'Données projet'!$E$13+1,1))</f>
        <v>422.80313962874982</v>
      </c>
      <c r="CZ113" s="59">
        <f t="shared" si="96"/>
        <v>91.455608678290844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37.061852741698509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37.061852741698509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5.4</v>
      </c>
      <c r="DO113" s="12">
        <f>IF('Données projet'!$A$166&gt;35,DO112+DN113-DW112,IF(A113&lt;'Données projet'!$A$166,$DL$205^A113,IF(A113='Données projet'!$A$166,'Données projet'!$B$166,DO112+DN113-DW112)))</f>
        <v>242.00000000000006</v>
      </c>
      <c r="DP113" s="17">
        <f>DO113*VLOOKUP('Données projet'!$B$14,Paramètres!$A$1:$I$89,3,0)*VLOOKUP('Données projet'!$B$14,Paramètres!$A$1:$I$89,5,0)</f>
        <v>188.76000000000005</v>
      </c>
      <c r="DQ113" s="13">
        <f t="shared" si="97"/>
        <v>47.265702073783714</v>
      </c>
      <c r="DR113" s="20">
        <f t="shared" si="70"/>
        <v>411.07809777850667</v>
      </c>
      <c r="DS113" s="59">
        <f t="shared" si="71"/>
        <v>704.41143111183999</v>
      </c>
      <c r="DT113" s="59">
        <f ca="1">AVERAGE(OFFSET($DS$3,0,0,'Données projet'!$E$14+1,1))-AVERAGE(OFFSET($H$3,0,0,'Données projet'!$E$14+1,1))</f>
        <v>349.02319955271696</v>
      </c>
      <c r="DU113" s="59">
        <f t="shared" si="98"/>
        <v>81.121961804737509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29.888590920724603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29.888590920724603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1.7053025658242404E-13</v>
      </c>
      <c r="EK113" s="17">
        <f>EJ113*VLOOKUP('Données projet'!$B$15,Paramètres!$A$1:$I$89,3,0)*VLOOKUP('Données projet'!$B$15,Paramètres!$A$1:$I$89,5,0)</f>
        <v>1.250327841262333E-13</v>
      </c>
      <c r="EL113" s="13">
        <f t="shared" si="99"/>
        <v>1.8301318724634299E-12</v>
      </c>
      <c r="EM113" s="20">
        <f t="shared" si="73"/>
        <v>3.405245110226996E-12</v>
      </c>
      <c r="EN113" s="59">
        <f t="shared" si="74"/>
        <v>293.33333333333672</v>
      </c>
      <c r="EO113" s="59">
        <f ca="1">AVERAGE(OFFSET($EN$3,0,0,'Données projet'!$E$15+1,1))-AVERAGE(OFFSET($H$3,0,0,'Données projet'!$E$15+1,1))</f>
        <v>197.34725966440715</v>
      </c>
      <c r="EP113" s="59">
        <f t="shared" si="100"/>
        <v>240.16326570529532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18.839774150912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18.839774150912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6.6</v>
      </c>
      <c r="N114" s="13">
        <f>IF('Données projet'!$A$36&gt;35,N113+M114-V113,IF(A114&lt;'Données projet'!$A$36,$K$205^A114,IF(A114='Données projet'!$A$36,'Données projet'!$B$36,N113+M114-V113)))</f>
        <v>293.60000000000025</v>
      </c>
      <c r="O114" s="13">
        <f>N114*VLOOKUP('Données projet'!$B$9,Paramètres!$A$1:$I$89,3,0)*VLOOKUP('Données projet'!$B$9,Paramètres!$A$1:$I$89,5,0)</f>
        <v>265.6492800000002</v>
      </c>
      <c r="P114" s="13">
        <f t="shared" si="87"/>
        <v>63.925065540347077</v>
      </c>
      <c r="Q114" s="20">
        <f t="shared" si="107"/>
        <v>574.00865181610482</v>
      </c>
      <c r="R114" s="59">
        <f t="shared" si="55"/>
        <v>867.34198514943819</v>
      </c>
      <c r="S114" s="59">
        <f ca="1">AVERAGE(OFFSET($R$3,0,0,'Données projet'!$E$9+1,1))-AVERAGE(OFFSET($H$3,0,0,'Données projet'!$E$9+1,1))</f>
        <v>503.03615331676451</v>
      </c>
      <c r="T114" s="59">
        <f t="shared" si="88"/>
        <v>228.10723445837942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61.461508022627974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61.461508022627974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6.6</v>
      </c>
      <c r="AI114" s="13">
        <f>IF('Données projet'!$A$62&gt;35,AI113+AH114-AQ113,IF(A114&lt;'Données projet'!$A$62,$AF$205^A114,IF(A114='Données projet'!$A$62,'Données projet'!$B$62,AI113+AH114-AQ113)))</f>
        <v>293.60000000000025</v>
      </c>
      <c r="AJ114" s="13">
        <f>AI114*VLOOKUP('Données projet'!$B$10,Paramètres!$A$1:$I$89,3,0)*VLOOKUP('Données projet'!$B$10,Paramètres!$A$1:$I$89,5,0)</f>
        <v>297.71040000000028</v>
      </c>
      <c r="AK114" s="13">
        <f t="shared" si="89"/>
        <v>70.69626156093679</v>
      </c>
      <c r="AL114" s="20">
        <f t="shared" si="58"/>
        <v>641.6416022186321</v>
      </c>
      <c r="AM114" s="59">
        <f t="shared" si="59"/>
        <v>934.97493555196547</v>
      </c>
      <c r="AN114" s="59">
        <f ca="1">AVERAGE(OFFSET($AM$3,0,0,'Données projet'!$E$10+1,1))-AVERAGE(OFFSET($H$3,0,0,'Données projet'!$E$10+1,1))</f>
        <v>558.37211180917416</v>
      </c>
      <c r="AO114" s="59">
        <f t="shared" si="90"/>
        <v>250.60365718208192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68.879276232255492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68.879276232255492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5.4</v>
      </c>
      <c r="BD114" s="12">
        <f>IF('Données projet'!$A$88&gt;35,BD113+BC114-BL113,IF(A114&lt;'Données projet'!$A$88,$BA$205^A114,IF(A114='Données projet'!$A$88,'Données projet'!$B$88,BD113+BC114-BL113)))</f>
        <v>247.40000000000006</v>
      </c>
      <c r="BE114" s="13">
        <f>BD114*VLOOKUP('Données projet'!$B$11,Paramètres!$A$1:$I$89,3,0)*VLOOKUP('Données projet'!$B$11,Paramètres!$A$1:$I$89,5,0)</f>
        <v>266.30136000000005</v>
      </c>
      <c r="BF114" s="13">
        <f t="shared" si="91"/>
        <v>64.063695511972611</v>
      </c>
      <c r="BG114" s="20">
        <f t="shared" si="61"/>
        <v>575.38580501668559</v>
      </c>
      <c r="BH114" s="59">
        <f t="shared" si="62"/>
        <v>868.71913835001897</v>
      </c>
      <c r="BI114" s="59">
        <f ca="1">AVERAGE(OFFSET($BH$3,0,0,'Données projet'!$E$11+1,1))-AVERAGE(OFFSET($H$3,0,0,'Données projet'!$E$11+1,1))</f>
        <v>465.70042953569703</v>
      </c>
      <c r="BJ114" s="59">
        <f t="shared" si="92"/>
        <v>97.459164776269915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40.437441558553211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40.437441558553211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5.4</v>
      </c>
      <c r="BY114" s="12">
        <f>IF('Données projet'!$A$114&gt;35,BY113+BX114-CG113,IF(A114&lt;'Données projet'!$A$114,$BV$205^A114,IF(A114='Données projet'!$A$114,'Données projet'!$B$114,BY113+BX114-CG113)))</f>
        <v>247.40000000000006</v>
      </c>
      <c r="BZ114" s="13">
        <f>BY114*VLOOKUP('Données projet'!$B$12,Paramètres!$A$1:$I$89,3,0)*VLOOKUP('Données projet'!$B$12,Paramètres!$A$1:$I$89,5,0)</f>
        <v>165.95592000000005</v>
      </c>
      <c r="CA114" s="13">
        <f t="shared" si="93"/>
        <v>42.183018952691619</v>
      </c>
      <c r="CB114" s="20">
        <f t="shared" si="64"/>
        <v>362.50865200927132</v>
      </c>
      <c r="CC114" s="59">
        <f t="shared" si="65"/>
        <v>655.84198534260463</v>
      </c>
      <c r="CD114" s="59">
        <f ca="1">AVERAGE(OFFSET($CC$3,0,0,'Données projet'!$E$12+1,1))-AVERAGE(OFFSET($H$3,0,0,'Données projet'!$E$12+1,1))</f>
        <v>305.81696680347807</v>
      </c>
      <c r="CE114" s="59">
        <f t="shared" si="94"/>
        <v>75.064936438329426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31.060643515990147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31.060643515990147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5.4</v>
      </c>
      <c r="CT114" s="12">
        <f>IF('Données projet'!$A$140&gt;35,CT113+CS114-DB113,IF(A114&lt;'Données projet'!$A$140,$CQ$205^A114,IF(A114='Données projet'!$A$140,'Données projet'!$B$140,CT113+CS114-DB113)))</f>
        <v>247.40000000000006</v>
      </c>
      <c r="CU114" s="17">
        <f>CT114*VLOOKUP('Données projet'!$B$13,Paramètres!$A$1:$I$89,3,0)*VLOOKUP('Données projet'!$B$13,Paramètres!$A$1:$I$89,5,0)</f>
        <v>239.28528000000006</v>
      </c>
      <c r="CV114" s="13">
        <f t="shared" si="95"/>
        <v>58.285728310643833</v>
      </c>
      <c r="CW114" s="20">
        <f t="shared" si="67"/>
        <v>518.26950614103805</v>
      </c>
      <c r="CX114" s="59">
        <f t="shared" si="68"/>
        <v>811.60283947437142</v>
      </c>
      <c r="CY114" s="59">
        <f ca="1">AVERAGE(OFFSET($CX$3,0,0,'Données projet'!$E$13+1,1))-AVERAGE(OFFSET($H$3,0,0,'Données projet'!$E$13+1,1))</f>
        <v>422.80313962874982</v>
      </c>
      <c r="CZ114" s="59">
        <f t="shared" si="96"/>
        <v>91.455608678290844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36.335092414931864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36.335092414931864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5.4</v>
      </c>
      <c r="DO114" s="12">
        <f>IF('Données projet'!$A$166&gt;35,DO113+DN114-DW113,IF(A114&lt;'Données projet'!$A$166,$DL$205^A114,IF(A114='Données projet'!$A$166,'Données projet'!$B$166,DO113+DN114-DW113)))</f>
        <v>247.40000000000006</v>
      </c>
      <c r="DP114" s="17">
        <f>DO114*VLOOKUP('Données projet'!$B$14,Paramètres!$A$1:$I$89,3,0)*VLOOKUP('Données projet'!$B$14,Paramètres!$A$1:$I$89,5,0)</f>
        <v>192.97200000000007</v>
      </c>
      <c r="DQ114" s="13">
        <f t="shared" si="97"/>
        <v>48.196425133106182</v>
      </c>
      <c r="DR114" s="20">
        <f t="shared" si="70"/>
        <v>420.0350071068267</v>
      </c>
      <c r="DS114" s="59">
        <f t="shared" si="71"/>
        <v>713.36834044015995</v>
      </c>
      <c r="DT114" s="59">
        <f ca="1">AVERAGE(OFFSET($DS$3,0,0,'Données projet'!$E$14+1,1))-AVERAGE(OFFSET($H$3,0,0,'Données projet'!$E$14+1,1))</f>
        <v>349.02319955271696</v>
      </c>
      <c r="DU114" s="59">
        <f t="shared" si="98"/>
        <v>81.121961804737509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29.302493883009568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29.302493883009568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1.7053025658242404E-13</v>
      </c>
      <c r="EK114" s="17">
        <f>EJ114*VLOOKUP('Données projet'!$B$15,Paramètres!$A$1:$I$89,3,0)*VLOOKUP('Données projet'!$B$15,Paramètres!$A$1:$I$89,5,0)</f>
        <v>1.250327841262333E-13</v>
      </c>
      <c r="EL114" s="13">
        <f t="shared" si="99"/>
        <v>1.8301318724634299E-12</v>
      </c>
      <c r="EM114" s="20">
        <f t="shared" si="73"/>
        <v>3.405245110226996E-12</v>
      </c>
      <c r="EN114" s="59">
        <f t="shared" si="74"/>
        <v>293.33333333333672</v>
      </c>
      <c r="EO114" s="59">
        <f ca="1">AVERAGE(OFFSET($EN$3,0,0,'Données projet'!$E$15+1,1))-AVERAGE(OFFSET($H$3,0,0,'Données projet'!$E$15+1,1))</f>
        <v>197.34725966440715</v>
      </c>
      <c r="EP114" s="59">
        <f t="shared" si="100"/>
        <v>240.16326570529532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18.470337670940193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18.470337670940193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6.6</v>
      </c>
      <c r="N115" s="13">
        <f>IF('Données projet'!$A$36&gt;35,N114+M115-V114,IF(A115&lt;'Données projet'!$A$36,$K$205^A115,IF(A115='Données projet'!$A$36,'Données projet'!$B$36,N114+M115-V114)))</f>
        <v>300.20000000000027</v>
      </c>
      <c r="O115" s="13">
        <f>N115*VLOOKUP('Données projet'!$B$9,Paramètres!$A$1:$I$89,3,0)*VLOOKUP('Données projet'!$B$9,Paramètres!$A$1:$I$89,5,0)</f>
        <v>271.62096000000025</v>
      </c>
      <c r="P115" s="13">
        <f t="shared" si="87"/>
        <v>65.193157978815719</v>
      </c>
      <c r="Q115" s="20">
        <f t="shared" si="107"/>
        <v>586.61792214643776</v>
      </c>
      <c r="R115" s="59">
        <f t="shared" si="55"/>
        <v>879.95125547977113</v>
      </c>
      <c r="S115" s="59">
        <f ca="1">AVERAGE(OFFSET($R$3,0,0,'Données projet'!$E$9+1,1))-AVERAGE(OFFSET($H$3,0,0,'Données projet'!$E$9+1,1))</f>
        <v>503.03615331676451</v>
      </c>
      <c r="T115" s="59">
        <f t="shared" si="88"/>
        <v>228.10723445837942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60.256285338122517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60.256285338122517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6.6</v>
      </c>
      <c r="AI115" s="13">
        <f>IF('Données projet'!$A$62&gt;35,AI114+AH115-AQ114,IF(A115&lt;'Données projet'!$A$62,$AF$205^A115,IF(A115='Données projet'!$A$62,'Données projet'!$B$62,AI114+AH115-AQ114)))</f>
        <v>300.20000000000027</v>
      </c>
      <c r="AJ115" s="13">
        <f>AI115*VLOOKUP('Données projet'!$B$10,Paramètres!$A$1:$I$89,3,0)*VLOOKUP('Données projet'!$B$10,Paramètres!$A$1:$I$89,5,0)</f>
        <v>304.4028000000003</v>
      </c>
      <c r="AK115" s="13">
        <f t="shared" si="89"/>
        <v>72.098675370850543</v>
      </c>
      <c r="AL115" s="20">
        <f t="shared" si="58"/>
        <v>655.74006960423185</v>
      </c>
      <c r="AM115" s="59">
        <f t="shared" si="59"/>
        <v>949.07340293756511</v>
      </c>
      <c r="AN115" s="59">
        <f ca="1">AVERAGE(OFFSET($AM$3,0,0,'Données projet'!$E$10+1,1))-AVERAGE(OFFSET($H$3,0,0,'Données projet'!$E$10+1,1))</f>
        <v>558.37211180917416</v>
      </c>
      <c r="AO115" s="59">
        <f t="shared" si="90"/>
        <v>250.60365718208192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67.528595637551106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67.528595637551106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5.4</v>
      </c>
      <c r="BD115" s="12">
        <f>IF('Données projet'!$A$88&gt;35,BD114+BC115-BL114,IF(A115&lt;'Données projet'!$A$88,$BA$205^A115,IF(A115='Données projet'!$A$88,'Données projet'!$B$88,BD114+BC115-BL114)))</f>
        <v>252.80000000000007</v>
      </c>
      <c r="BE115" s="13">
        <f>BD115*VLOOKUP('Données projet'!$B$11,Paramètres!$A$1:$I$89,3,0)*VLOOKUP('Données projet'!$B$11,Paramètres!$A$1:$I$89,5,0)</f>
        <v>272.11392000000006</v>
      </c>
      <c r="BF115" s="13">
        <f t="shared" si="91"/>
        <v>65.297692632057903</v>
      </c>
      <c r="BG115" s="20">
        <f t="shared" si="61"/>
        <v>587.65855866750098</v>
      </c>
      <c r="BH115" s="59">
        <f t="shared" si="62"/>
        <v>880.99189200083424</v>
      </c>
      <c r="BI115" s="59">
        <f ca="1">AVERAGE(OFFSET($BH$3,0,0,'Données projet'!$E$11+1,1))-AVERAGE(OFFSET($H$3,0,0,'Données projet'!$E$11+1,1))</f>
        <v>465.70042953569703</v>
      </c>
      <c r="BJ115" s="59">
        <f t="shared" si="92"/>
        <v>97.459164776269915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39.644487993993927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39.644487993993927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5.4</v>
      </c>
      <c r="BY115" s="12">
        <f>IF('Données projet'!$A$114&gt;35,BY114+BX115-CG114,IF(A115&lt;'Données projet'!$A$114,$BV$205^A115,IF(A115='Données projet'!$A$114,'Données projet'!$B$114,BY114+BX115-CG114)))</f>
        <v>252.80000000000007</v>
      </c>
      <c r="BZ115" s="13">
        <f>BY115*VLOOKUP('Données projet'!$B$12,Paramètres!$A$1:$I$89,3,0)*VLOOKUP('Données projet'!$B$12,Paramètres!$A$1:$I$89,5,0)</f>
        <v>169.57824000000005</v>
      </c>
      <c r="CA115" s="13">
        <f t="shared" si="93"/>
        <v>42.995549723639634</v>
      </c>
      <c r="CB115" s="20">
        <f t="shared" si="64"/>
        <v>370.23268376867242</v>
      </c>
      <c r="CC115" s="59">
        <f t="shared" si="65"/>
        <v>663.56601710200573</v>
      </c>
      <c r="CD115" s="59">
        <f ca="1">AVERAGE(OFFSET($CC$3,0,0,'Données projet'!$E$12+1,1))-AVERAGE(OFFSET($H$3,0,0,'Données projet'!$E$12+1,1))</f>
        <v>305.81696680347807</v>
      </c>
      <c r="CE115" s="59">
        <f t="shared" si="94"/>
        <v>75.064936438329426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30.451563241763449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30.451563241763449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5.4</v>
      </c>
      <c r="CT115" s="12">
        <f>IF('Données projet'!$A$140&gt;35,CT114+CS115-DB114,IF(A115&lt;'Données projet'!$A$140,$CQ$205^A115,IF(A115='Données projet'!$A$140,'Données projet'!$B$140,CT114+CS115-DB114)))</f>
        <v>252.80000000000007</v>
      </c>
      <c r="CU115" s="17">
        <f>CT115*VLOOKUP('Données projet'!$B$13,Paramètres!$A$1:$I$89,3,0)*VLOOKUP('Données projet'!$B$13,Paramètres!$A$1:$I$89,5,0)</f>
        <v>244.50816000000009</v>
      </c>
      <c r="CV115" s="13">
        <f t="shared" si="95"/>
        <v>59.408430026531576</v>
      </c>
      <c r="CW115" s="20">
        <f t="shared" si="67"/>
        <v>529.32139429620918</v>
      </c>
      <c r="CX115" s="59">
        <f t="shared" si="68"/>
        <v>822.65472762954255</v>
      </c>
      <c r="CY115" s="59">
        <f ca="1">AVERAGE(OFFSET($CX$3,0,0,'Données projet'!$E$13+1,1))-AVERAGE(OFFSET($H$3,0,0,'Données projet'!$E$13+1,1))</f>
        <v>422.80313962874982</v>
      </c>
      <c r="CZ115" s="59">
        <f t="shared" si="96"/>
        <v>91.455608678290844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35.622583414893086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35.622583414893086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5.4</v>
      </c>
      <c r="DO115" s="12">
        <f>IF('Données projet'!$A$166&gt;35,DO114+DN115-DW114,IF(A115&lt;'Données projet'!$A$166,$DL$205^A115,IF(A115='Données projet'!$A$166,'Données projet'!$B$166,DO114+DN115-DW114)))</f>
        <v>252.80000000000007</v>
      </c>
      <c r="DP115" s="17">
        <f>DO115*VLOOKUP('Données projet'!$B$14,Paramètres!$A$1:$I$89,3,0)*VLOOKUP('Données projet'!$B$14,Paramètres!$A$1:$I$89,5,0)</f>
        <v>197.18400000000005</v>
      </c>
      <c r="DQ115" s="13">
        <f t="shared" si="97"/>
        <v>49.124786342014929</v>
      </c>
      <c r="DR115" s="20">
        <f t="shared" si="70"/>
        <v>428.98780287900939</v>
      </c>
      <c r="DS115" s="59">
        <f t="shared" si="71"/>
        <v>722.32113621234271</v>
      </c>
      <c r="DT115" s="59">
        <f ca="1">AVERAGE(OFFSET($DS$3,0,0,'Données projet'!$E$14+1,1))-AVERAGE(OFFSET($H$3,0,0,'Données projet'!$E$14+1,1))</f>
        <v>349.02319955271696</v>
      </c>
      <c r="DU115" s="59">
        <f t="shared" si="98"/>
        <v>81.121961804737509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28.727889850720231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28.727889850720231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1.7053025658242404E-13</v>
      </c>
      <c r="EK115" s="17">
        <f>EJ115*VLOOKUP('Données projet'!$B$15,Paramètres!$A$1:$I$89,3,0)*VLOOKUP('Données projet'!$B$15,Paramètres!$A$1:$I$89,5,0)</f>
        <v>1.250327841262333E-13</v>
      </c>
      <c r="EL115" s="13">
        <f t="shared" si="99"/>
        <v>1.8301318724634299E-12</v>
      </c>
      <c r="EM115" s="20">
        <f t="shared" si="73"/>
        <v>3.405245110226996E-12</v>
      </c>
      <c r="EN115" s="59">
        <f t="shared" si="74"/>
        <v>293.33333333333672</v>
      </c>
      <c r="EO115" s="59">
        <f ca="1">AVERAGE(OFFSET($EN$3,0,0,'Données projet'!$E$15+1,1))-AVERAGE(OFFSET($H$3,0,0,'Données projet'!$E$15+1,1))</f>
        <v>197.34725966440715</v>
      </c>
      <c r="EP115" s="59">
        <f t="shared" si="100"/>
        <v>240.16326570529532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18.108145615006631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18.108145615006631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6.6</v>
      </c>
      <c r="N116" s="13">
        <f>IF('Données projet'!$A$36&gt;35,N115+M116-V115,IF(A116&lt;'Données projet'!$A$36,$K$205^A116,IF(A116='Données projet'!$A$36,'Données projet'!$B$36,N115+M116-V115)))</f>
        <v>306.8000000000003</v>
      </c>
      <c r="O116" s="13">
        <f>N116*VLOOKUP('Données projet'!$B$9,Paramètres!$A$1:$I$89,3,0)*VLOOKUP('Données projet'!$B$9,Paramètres!$A$1:$I$89,5,0)</f>
        <v>277.59264000000024</v>
      </c>
      <c r="P116" s="13">
        <f t="shared" si="87"/>
        <v>66.45800912242558</v>
      </c>
      <c r="Q116" s="20">
        <f t="shared" si="107"/>
        <v>599.22154722155835</v>
      </c>
      <c r="R116" s="59">
        <f t="shared" si="55"/>
        <v>892.55488055489172</v>
      </c>
      <c r="S116" s="59">
        <f ca="1">AVERAGE(OFFSET($R$3,0,0,'Données projet'!$E$9+1,1))-AVERAGE(OFFSET($H$3,0,0,'Données projet'!$E$9+1,1))</f>
        <v>503.03615331676451</v>
      </c>
      <c r="T116" s="59">
        <f t="shared" si="88"/>
        <v>228.10723445837942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59.074696335346964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59.074696335346964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6.6</v>
      </c>
      <c r="AI116" s="13">
        <f>IF('Données projet'!$A$62&gt;35,AI115+AH116-AQ115,IF(A116&lt;'Données projet'!$A$62,$AF$205^A116,IF(A116='Données projet'!$A$62,'Données projet'!$B$62,AI115+AH116-AQ115)))</f>
        <v>306.8000000000003</v>
      </c>
      <c r="AJ116" s="13">
        <f>AI116*VLOOKUP('Données projet'!$B$10,Paramètres!$A$1:$I$89,3,0)*VLOOKUP('Données projet'!$B$10,Paramètres!$A$1:$I$89,5,0)</f>
        <v>311.09520000000032</v>
      </c>
      <c r="AK116" s="13">
        <f t="shared" si="89"/>
        <v>73.497504555121836</v>
      </c>
      <c r="AL116" s="20">
        <f t="shared" si="58"/>
        <v>669.83229376683767</v>
      </c>
      <c r="AM116" s="59">
        <f t="shared" si="59"/>
        <v>963.16562710017092</v>
      </c>
      <c r="AN116" s="59">
        <f ca="1">AVERAGE(OFFSET($AM$3,0,0,'Données projet'!$E$10+1,1))-AVERAGE(OFFSET($H$3,0,0,'Données projet'!$E$10+1,1))</f>
        <v>558.37211180917416</v>
      </c>
      <c r="AO116" s="59">
        <f t="shared" si="90"/>
        <v>250.60365718208192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66.204401065475054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66.204401065475054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5.4</v>
      </c>
      <c r="BD116" s="12">
        <f>IF('Données projet'!$A$88&gt;35,BD115+BC116-BL115,IF(A116&lt;'Données projet'!$A$88,$BA$205^A116,IF(A116='Données projet'!$A$88,'Données projet'!$B$88,BD115+BC116-BL115)))</f>
        <v>258.20000000000005</v>
      </c>
      <c r="BE116" s="13">
        <f>BD116*VLOOKUP('Données projet'!$B$11,Paramètres!$A$1:$I$89,3,0)*VLOOKUP('Données projet'!$B$11,Paramètres!$A$1:$I$89,5,0)</f>
        <v>277.92648000000003</v>
      </c>
      <c r="BF116" s="13">
        <f t="shared" si="91"/>
        <v>66.528625115951314</v>
      </c>
      <c r="BG116" s="20">
        <f t="shared" si="61"/>
        <v>599.92597474361526</v>
      </c>
      <c r="BH116" s="59">
        <f t="shared" si="62"/>
        <v>893.25930807694863</v>
      </c>
      <c r="BI116" s="59">
        <f ca="1">AVERAGE(OFFSET($BH$3,0,0,'Données projet'!$E$11+1,1))-AVERAGE(OFFSET($H$3,0,0,'Données projet'!$E$11+1,1))</f>
        <v>465.70042953569703</v>
      </c>
      <c r="BJ116" s="59">
        <f t="shared" si="92"/>
        <v>97.459164776269915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38.867083765181732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38.867083765181732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5.4</v>
      </c>
      <c r="BY116" s="12">
        <f>IF('Données projet'!$A$114&gt;35,BY115+BX116-CG115,IF(A116&lt;'Données projet'!$A$114,$BV$205^A116,IF(A116='Données projet'!$A$114,'Données projet'!$B$114,BY115+BX116-CG115)))</f>
        <v>258.20000000000005</v>
      </c>
      <c r="BZ116" s="13">
        <f>BY116*VLOOKUP('Données projet'!$B$12,Paramètres!$A$1:$I$89,3,0)*VLOOKUP('Données projet'!$B$12,Paramètres!$A$1:$I$89,5,0)</f>
        <v>173.20056000000005</v>
      </c>
      <c r="CA116" s="13">
        <f t="shared" si="93"/>
        <v>43.806062571557618</v>
      </c>
      <c r="CB116" s="20">
        <f t="shared" si="64"/>
        <v>377.95320097879625</v>
      </c>
      <c r="CC116" s="59">
        <f t="shared" si="65"/>
        <v>671.28653431212956</v>
      </c>
      <c r="CD116" s="59">
        <f ca="1">AVERAGE(OFFSET($CC$3,0,0,'Données projet'!$E$12+1,1))-AVERAGE(OFFSET($H$3,0,0,'Données projet'!$E$12+1,1))</f>
        <v>305.81696680347807</v>
      </c>
      <c r="CE116" s="59">
        <f t="shared" si="94"/>
        <v>75.064936438329426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29.854426660212052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29.854426660212052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5.4</v>
      </c>
      <c r="CT116" s="12">
        <f>IF('Données projet'!$A$140&gt;35,CT115+CS116-DB115,IF(A116&lt;'Données projet'!$A$140,$CQ$205^A116,IF(A116='Données projet'!$A$140,'Données projet'!$B$140,CT115+CS116-DB115)))</f>
        <v>258.20000000000005</v>
      </c>
      <c r="CU116" s="17">
        <f>CT116*VLOOKUP('Données projet'!$B$13,Paramètres!$A$1:$I$89,3,0)*VLOOKUP('Données projet'!$B$13,Paramètres!$A$1:$I$89,5,0)</f>
        <v>249.73104000000006</v>
      </c>
      <c r="CV116" s="13">
        <f t="shared" si="95"/>
        <v>60.528343508755668</v>
      </c>
      <c r="CW116" s="20">
        <f t="shared" si="67"/>
        <v>540.36842627774956</v>
      </c>
      <c r="CX116" s="59">
        <f t="shared" si="68"/>
        <v>833.70175961108293</v>
      </c>
      <c r="CY116" s="59">
        <f ca="1">AVERAGE(OFFSET($CX$3,0,0,'Données projet'!$E$13+1,1))-AVERAGE(OFFSET($H$3,0,0,'Données projet'!$E$13+1,1))</f>
        <v>422.80313962874982</v>
      </c>
      <c r="CZ116" s="59">
        <f t="shared" si="96"/>
        <v>91.455608678290844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34.924046281757491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34.924046281757491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5.4</v>
      </c>
      <c r="DO116" s="12">
        <f>IF('Données projet'!$A$166&gt;35,DO115+DN116-DW115,IF(A116&lt;'Données projet'!$A$166,$DL$205^A116,IF(A116='Données projet'!$A$166,'Données projet'!$B$166,DO115+DN116-DW115)))</f>
        <v>258.20000000000005</v>
      </c>
      <c r="DP116" s="17">
        <f>DO116*VLOOKUP('Données projet'!$B$14,Paramètres!$A$1:$I$89,3,0)*VLOOKUP('Données projet'!$B$14,Paramètres!$A$1:$I$89,5,0)</f>
        <v>201.39600000000004</v>
      </c>
      <c r="DQ116" s="13">
        <f t="shared" si="97"/>
        <v>50.050841962593196</v>
      </c>
      <c r="DR116" s="20">
        <f t="shared" si="70"/>
        <v>437.93658308484987</v>
      </c>
      <c r="DS116" s="59">
        <f t="shared" si="71"/>
        <v>731.26991641818313</v>
      </c>
      <c r="DT116" s="59">
        <f ca="1">AVERAGE(OFFSET($DS$3,0,0,'Données projet'!$E$14+1,1))-AVERAGE(OFFSET($H$3,0,0,'Données projet'!$E$14+1,1))</f>
        <v>349.02319955271696</v>
      </c>
      <c r="DU116" s="59">
        <f t="shared" si="98"/>
        <v>81.121961804737509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28.164553453030233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28.164553453030233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1.7053025658242404E-13</v>
      </c>
      <c r="EK116" s="17">
        <f>EJ116*VLOOKUP('Données projet'!$B$15,Paramètres!$A$1:$I$89,3,0)*VLOOKUP('Données projet'!$B$15,Paramètres!$A$1:$I$89,5,0)</f>
        <v>1.250327841262333E-13</v>
      </c>
      <c r="EL116" s="13">
        <f t="shared" si="99"/>
        <v>1.8301318724634299E-12</v>
      </c>
      <c r="EM116" s="20">
        <f t="shared" si="73"/>
        <v>3.405245110226996E-12</v>
      </c>
      <c r="EN116" s="59">
        <f t="shared" si="74"/>
        <v>293.33333333333672</v>
      </c>
      <c r="EO116" s="59">
        <f ca="1">AVERAGE(OFFSET($EN$3,0,0,'Données projet'!$E$15+1,1))-AVERAGE(OFFSET($H$3,0,0,'Données projet'!$E$15+1,1))</f>
        <v>197.34725966440715</v>
      </c>
      <c r="EP116" s="59">
        <f t="shared" si="100"/>
        <v>240.16326570529532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17.753055924374586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17.753055924374586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6.6</v>
      </c>
      <c r="N117" s="13">
        <f>IF('Données projet'!$A$36&gt;35,N116+M117-V116,IF(A117&lt;'Données projet'!$A$36,$K$205^A117,IF(A117='Données projet'!$A$36,'Données projet'!$B$36,N116+M117-V116)))</f>
        <v>313.40000000000032</v>
      </c>
      <c r="O117" s="13">
        <f>N117*VLOOKUP('Données projet'!$B$9,Paramètres!$A$1:$I$89,3,0)*VLOOKUP('Données projet'!$B$9,Paramètres!$A$1:$I$89,5,0)</f>
        <v>283.56432000000024</v>
      </c>
      <c r="P117" s="13">
        <f t="shared" si="87"/>
        <v>67.719696730231973</v>
      </c>
      <c r="Q117" s="20">
        <f t="shared" si="107"/>
        <v>611.81966247182106</v>
      </c>
      <c r="R117" s="59">
        <f t="shared" si="55"/>
        <v>905.15299580515443</v>
      </c>
      <c r="S117" s="59">
        <f ca="1">AVERAGE(OFFSET($R$3,0,0,'Données projet'!$E$9+1,1))-AVERAGE(OFFSET($H$3,0,0,'Données projet'!$E$9+1,1))</f>
        <v>503.03615331676451</v>
      </c>
      <c r="T117" s="59">
        <f t="shared" si="88"/>
        <v>228.10723445837942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57.916277572217709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57.916277572217709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6.6</v>
      </c>
      <c r="AI117" s="13">
        <f>IF('Données projet'!$A$62&gt;35,AI116+AH117-AQ116,IF(A117&lt;'Données projet'!$A$62,$AF$205^A117,IF(A117='Données projet'!$A$62,'Données projet'!$B$62,AI116+AH117-AQ116)))</f>
        <v>313.40000000000032</v>
      </c>
      <c r="AJ117" s="13">
        <f>AI117*VLOOKUP('Données projet'!$B$10,Paramètres!$A$1:$I$89,3,0)*VLOOKUP('Données projet'!$B$10,Paramètres!$A$1:$I$89,5,0)</f>
        <v>317.78760000000034</v>
      </c>
      <c r="AK117" s="13">
        <f t="shared" si="89"/>
        <v>74.892835109352973</v>
      </c>
      <c r="AL117" s="20">
        <f t="shared" si="58"/>
        <v>683.91842448212356</v>
      </c>
      <c r="AM117" s="59">
        <f t="shared" si="59"/>
        <v>977.25175781545681</v>
      </c>
      <c r="AN117" s="59">
        <f ca="1">AVERAGE(OFFSET($AM$3,0,0,'Données projet'!$E$10+1,1))-AVERAGE(OFFSET($H$3,0,0,'Données projet'!$E$10+1,1))</f>
        <v>558.37211180917416</v>
      </c>
      <c r="AO117" s="59">
        <f t="shared" si="90"/>
        <v>250.60365718208192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64.906173141278472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64.906173141278472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5.4</v>
      </c>
      <c r="BD117" s="12">
        <f>IF('Données projet'!$A$88&gt;35,BD116+BC117-BL116,IF(A117&lt;'Données projet'!$A$88,$BA$205^A117,IF(A117='Données projet'!$A$88,'Données projet'!$B$88,BD116+BC117-BL116)))</f>
        <v>263.60000000000002</v>
      </c>
      <c r="BE117" s="13">
        <f>BD117*VLOOKUP('Données projet'!$B$11,Paramètres!$A$1:$I$89,3,0)*VLOOKUP('Données projet'!$B$11,Paramètres!$A$1:$I$89,5,0)</f>
        <v>283.73904000000005</v>
      </c>
      <c r="BF117" s="13">
        <f t="shared" si="91"/>
        <v>67.75656444153752</v>
      </c>
      <c r="BG117" s="20">
        <f t="shared" si="61"/>
        <v>612.18817773567798</v>
      </c>
      <c r="BH117" s="59">
        <f t="shared" si="62"/>
        <v>905.52151106901124</v>
      </c>
      <c r="BI117" s="59">
        <f ca="1">AVERAGE(OFFSET($BH$3,0,0,'Données projet'!$E$11+1,1))-AVERAGE(OFFSET($H$3,0,0,'Données projet'!$E$11+1,1))</f>
        <v>465.70042953569703</v>
      </c>
      <c r="BJ117" s="59">
        <f t="shared" si="92"/>
        <v>97.459164776269915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38.104923959126786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38.104923959126786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5.4</v>
      </c>
      <c r="BY117" s="12">
        <f>IF('Données projet'!$A$114&gt;35,BY116+BX117-CG116,IF(A117&lt;'Données projet'!$A$114,$BV$205^A117,IF(A117='Données projet'!$A$114,'Données projet'!$B$114,BY116+BX117-CG116)))</f>
        <v>263.60000000000002</v>
      </c>
      <c r="BZ117" s="13">
        <f>BY117*VLOOKUP('Données projet'!$B$12,Paramètres!$A$1:$I$89,3,0)*VLOOKUP('Données projet'!$B$12,Paramètres!$A$1:$I$89,5,0)</f>
        <v>176.82288000000003</v>
      </c>
      <c r="CA117" s="13">
        <f t="shared" si="93"/>
        <v>44.614604561369624</v>
      </c>
      <c r="CB117" s="20">
        <f t="shared" si="64"/>
        <v>385.67028561105212</v>
      </c>
      <c r="CC117" s="59">
        <f t="shared" si="65"/>
        <v>679.00361894438538</v>
      </c>
      <c r="CD117" s="59">
        <f ca="1">AVERAGE(OFFSET($CC$3,0,0,'Données projet'!$E$12+1,1))-AVERAGE(OFFSET($H$3,0,0,'Données projet'!$E$12+1,1))</f>
        <v>305.81696680347807</v>
      </c>
      <c r="CE117" s="59">
        <f t="shared" si="94"/>
        <v>75.064936438329426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29.268999562807526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29.268999562807526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5.4</v>
      </c>
      <c r="CT117" s="12">
        <f>IF('Données projet'!$A$140&gt;35,CT116+CS117-DB116,IF(A117&lt;'Données projet'!$A$140,$CQ$205^A117,IF(A117='Données projet'!$A$140,'Données projet'!$B$140,CT116+CS117-DB116)))</f>
        <v>263.60000000000002</v>
      </c>
      <c r="CU117" s="17">
        <f>CT117*VLOOKUP('Données projet'!$B$13,Paramètres!$A$1:$I$89,3,0)*VLOOKUP('Données projet'!$B$13,Paramètres!$A$1:$I$89,5,0)</f>
        <v>254.95392000000004</v>
      </c>
      <c r="CV117" s="13">
        <f t="shared" si="95"/>
        <v>61.645533788540583</v>
      </c>
      <c r="CW117" s="20">
        <f t="shared" si="67"/>
        <v>551.41071534837499</v>
      </c>
      <c r="CX117" s="59">
        <f t="shared" si="68"/>
        <v>844.74404868170836</v>
      </c>
      <c r="CY117" s="59">
        <f ca="1">AVERAGE(OFFSET($CX$3,0,0,'Données projet'!$E$13+1,1))-AVERAGE(OFFSET($H$3,0,0,'Données projet'!$E$13+1,1))</f>
        <v>422.80313962874982</v>
      </c>
      <c r="CZ117" s="59">
        <f t="shared" si="96"/>
        <v>91.455608678290844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34.239207035737103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34.239207035737103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5.4</v>
      </c>
      <c r="DO117" s="12">
        <f>IF('Données projet'!$A$166&gt;35,DO116+DN117-DW116,IF(A117&lt;'Données projet'!$A$166,$DL$205^A117,IF(A117='Données projet'!$A$166,'Données projet'!$B$166,DO116+DN117-DW116)))</f>
        <v>263.60000000000002</v>
      </c>
      <c r="DP117" s="17">
        <f>DO117*VLOOKUP('Données projet'!$B$14,Paramètres!$A$1:$I$89,3,0)*VLOOKUP('Données projet'!$B$14,Paramètres!$A$1:$I$89,5,0)</f>
        <v>205.60800000000003</v>
      </c>
      <c r="DQ117" s="13">
        <f t="shared" si="97"/>
        <v>50.974645769111852</v>
      </c>
      <c r="DR117" s="20">
        <f t="shared" si="70"/>
        <v>446.88144138120316</v>
      </c>
      <c r="DS117" s="59">
        <f t="shared" si="71"/>
        <v>740.21477471453647</v>
      </c>
      <c r="DT117" s="59">
        <f ca="1">AVERAGE(OFFSET($DS$3,0,0,'Données projet'!$E$14+1,1))-AVERAGE(OFFSET($H$3,0,0,'Données projet'!$E$14+1,1))</f>
        <v>349.02319955271696</v>
      </c>
      <c r="DU117" s="59">
        <f t="shared" si="98"/>
        <v>81.121961804737509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27.612263738497663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27.612263738497663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1.7053025658242404E-13</v>
      </c>
      <c r="EK117" s="17">
        <f>EJ117*VLOOKUP('Données projet'!$B$15,Paramètres!$A$1:$I$89,3,0)*VLOOKUP('Données projet'!$B$15,Paramètres!$A$1:$I$89,5,0)</f>
        <v>1.250327841262333E-13</v>
      </c>
      <c r="EL117" s="13">
        <f t="shared" si="99"/>
        <v>1.8301318724634299E-12</v>
      </c>
      <c r="EM117" s="20">
        <f t="shared" si="73"/>
        <v>3.405245110226996E-12</v>
      </c>
      <c r="EN117" s="59">
        <f t="shared" si="74"/>
        <v>293.33333333333672</v>
      </c>
      <c r="EO117" s="59">
        <f ca="1">AVERAGE(OFFSET($EN$3,0,0,'Données projet'!$E$15+1,1))-AVERAGE(OFFSET($H$3,0,0,'Données projet'!$E$15+1,1))</f>
        <v>197.34725966440715</v>
      </c>
      <c r="EP117" s="59">
        <f t="shared" si="100"/>
        <v>240.16326570529532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17.404929325992509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17.404929325992509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6.6</v>
      </c>
      <c r="N118" s="13">
        <f>IF('Données projet'!$A$36&gt;35,N117+M118-V117,IF(A118&lt;'Données projet'!$A$36,$K$205^A118,IF(A118='Données projet'!$A$36,'Données projet'!$B$36,N117+M118-V117)))</f>
        <v>320.00000000000034</v>
      </c>
      <c r="O118" s="13">
        <f>N118*VLOOKUP('Données projet'!$B$9,Paramètres!$A$1:$I$89,3,0)*VLOOKUP('Données projet'!$B$9,Paramètres!$A$1:$I$89,5,0)</f>
        <v>289.53600000000029</v>
      </c>
      <c r="P118" s="13">
        <f t="shared" si="87"/>
        <v>68.978295099044416</v>
      </c>
      <c r="Q118" s="20">
        <f t="shared" si="107"/>
        <v>624.41239729750282</v>
      </c>
      <c r="R118" s="59">
        <f t="shared" si="55"/>
        <v>917.74573063083608</v>
      </c>
      <c r="S118" s="59">
        <f ca="1">AVERAGE(OFFSET($R$3,0,0,'Données projet'!$E$9+1,1))-AVERAGE(OFFSET($H$3,0,0,'Données projet'!$E$9+1,1))</f>
        <v>503.03615331676451</v>
      </c>
      <c r="T118" s="59">
        <f t="shared" si="88"/>
        <v>228.10723445837942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56.780574694467738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56.780574694467738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6.6</v>
      </c>
      <c r="AI118" s="13">
        <f>IF('Données projet'!$A$62&gt;35,AI117+AH118-AQ117,IF(A118&lt;'Données projet'!$A$62,$AF$205^A118,IF(A118='Données projet'!$A$62,'Données projet'!$B$62,AI117+AH118-AQ117)))</f>
        <v>320.00000000000034</v>
      </c>
      <c r="AJ118" s="13">
        <f>AI118*VLOOKUP('Données projet'!$B$10,Paramètres!$A$1:$I$89,3,0)*VLOOKUP('Données projet'!$B$10,Paramètres!$A$1:$I$89,5,0)</f>
        <v>324.48000000000036</v>
      </c>
      <c r="AK118" s="13">
        <f t="shared" si="89"/>
        <v>76.284749200165649</v>
      </c>
      <c r="AL118" s="20">
        <f t="shared" si="58"/>
        <v>697.99860485695581</v>
      </c>
      <c r="AM118" s="59">
        <f t="shared" si="59"/>
        <v>991.33193819028907</v>
      </c>
      <c r="AN118" s="59">
        <f ca="1">AVERAGE(OFFSET($AM$3,0,0,'Données projet'!$E$10+1,1))-AVERAGE(OFFSET($H$3,0,0,'Données projet'!$E$10+1,1))</f>
        <v>558.37211180917416</v>
      </c>
      <c r="AO118" s="59">
        <f t="shared" si="90"/>
        <v>250.60365718208192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63.633402674834542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63.633402674834542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269</v>
      </c>
      <c r="BB118" s="12">
        <f>VLOOKUP(A118,'Données projet'!$A$87:$I$107,9,0)</f>
        <v>5.4</v>
      </c>
      <c r="BC118" s="12">
        <f t="array" ref="BC118">INDEX(BB:BB,MIN(IF(ISNUMBER(BB118:BB314),ROW(BB118:BB314),"")))</f>
        <v>5.4</v>
      </c>
      <c r="BD118" s="12">
        <f>IF('Données projet'!$A$88&gt;35,BD117+BC118-BL117,IF(A118&lt;'Données projet'!$A$88,$BA$205^A118,IF(A118='Données projet'!$A$88,'Données projet'!$B$88,BD117+BC118-BL117)))</f>
        <v>269</v>
      </c>
      <c r="BE118" s="13">
        <f>BD118*VLOOKUP('Données projet'!$B$11,Paramètres!$A$1:$I$89,3,0)*VLOOKUP('Données projet'!$B$11,Paramètres!$A$1:$I$89,5,0)</f>
        <v>289.55160000000001</v>
      </c>
      <c r="BF118" s="13">
        <f t="shared" si="91"/>
        <v>68.981578990770117</v>
      </c>
      <c r="BG118" s="20">
        <f t="shared" si="61"/>
        <v>624.44528674225796</v>
      </c>
      <c r="BH118" s="59">
        <f t="shared" si="62"/>
        <v>917.77862007559133</v>
      </c>
      <c r="BI118" s="59">
        <f ca="1">AVERAGE(OFFSET($BH$3,0,0,'Données projet'!$E$11+1,1))-AVERAGE(OFFSET($H$3,0,0,'Données projet'!$E$11+1,1))</f>
        <v>465.70042953569703</v>
      </c>
      <c r="BJ118" s="59">
        <f t="shared" si="92"/>
        <v>97.459164776269915</v>
      </c>
      <c r="BK118" s="15">
        <f>IF(ISNA(VLOOKUP(A118,'Données projet'!$A$87:$I$107,3,0)),0,VLOOKUP(A118,'Données projet'!$A$87:$I$107,3,0))</f>
        <v>9</v>
      </c>
      <c r="BL118" s="15">
        <f>IF(ISNA(VLOOKUP(A118,'Données projet'!$A$87:$I$107,4,0)),0,VLOOKUP(A118,'Données projet'!$A$87:$I$107,4,0))</f>
        <v>37</v>
      </c>
      <c r="BM118" s="16">
        <f>IF(ISNA(VLOOKUP(A118,'Données projet'!$A$87:$I$107,5,0)),0%,VLOOKUP(A118,'Données projet'!$A$87:$I$107,5,0)*VLOOKUP('Données projet'!$B$11,Paramètres!$A$1:$I$89,7,0))</f>
        <v>0.38700000000000001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54.396293206379582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54.396293206379582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269</v>
      </c>
      <c r="BW118" s="12">
        <f>VLOOKUP(A118,'Données projet'!$A$113:$I$133,9,0)</f>
        <v>5.4</v>
      </c>
      <c r="BX118" s="12">
        <f t="array" ref="BX118">INDEX(BW:BW,MIN(IF(ISNUMBER(BW118:BW314),ROW(BW118:BW314),"")))</f>
        <v>5.4</v>
      </c>
      <c r="BY118" s="12">
        <f>IF('Données projet'!$A$114&gt;35,BY117+BX118-CG117,IF(A118&lt;'Données projet'!$A$114,$BV$205^A118,IF(A118='Données projet'!$A$114,'Données projet'!$B$114,BY117+BX118-CG117)))</f>
        <v>269</v>
      </c>
      <c r="BZ118" s="13">
        <f>BY118*VLOOKUP('Données projet'!$B$12,Paramètres!$A$1:$I$89,3,0)*VLOOKUP('Données projet'!$B$12,Paramètres!$A$1:$I$89,5,0)</f>
        <v>180.4452</v>
      </c>
      <c r="CA118" s="13">
        <f t="shared" si="93"/>
        <v>45.421220719470348</v>
      </c>
      <c r="CB118" s="20">
        <f t="shared" si="64"/>
        <v>393.38401608641084</v>
      </c>
      <c r="CC118" s="59">
        <f t="shared" si="65"/>
        <v>686.7173494197441</v>
      </c>
      <c r="CD118" s="59">
        <f ca="1">AVERAGE(OFFSET($CC$3,0,0,'Données projet'!$E$12+1,1))-AVERAGE(OFFSET($H$3,0,0,'Données projet'!$E$12+1,1))</f>
        <v>305.81696680347807</v>
      </c>
      <c r="CE118" s="59">
        <f t="shared" si="94"/>
        <v>75.064936438329426</v>
      </c>
      <c r="CF118" s="15">
        <f>IF(ISNA(VLOOKUP(A118,'Données projet'!$A$113:$I$133,3,0)),0,VLOOKUP(A118,'Données projet'!$A$113:$I$133,3,0))</f>
        <v>9</v>
      </c>
      <c r="CG118" s="15">
        <f>IF(ISNA(VLOOKUP(A118,'Données projet'!$A$113:$I$133,4,0)),0,VLOOKUP(A118,'Données projet'!$A$113:$I$133,4,0))</f>
        <v>37</v>
      </c>
      <c r="CH118" s="16">
        <f>IF(ISNA(VLOOKUP(A118,'Données projet'!$A$113:$I$133,5,0)),0%,VLOOKUP(A118,'Données projet'!$A$113:$I$133,5,0)*VLOOKUP('Données projet'!$B$12,Paramètres!$A$1:$I$89,7,0))</f>
        <v>0.47700000000000004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41.782659999103153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41.782659999103153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269</v>
      </c>
      <c r="CR118" s="12">
        <f>VLOOKUP(A118,'Données projet'!$A$139:$I$159,9,0)</f>
        <v>5.4</v>
      </c>
      <c r="CS118" s="12">
        <f t="array" ref="CS118">INDEX(CR:CR,MIN(IF(ISNUMBER(CR118:CR314),ROW(CR118:CR314),"")))</f>
        <v>5.4</v>
      </c>
      <c r="CT118" s="12">
        <f>IF('Données projet'!$A$140&gt;35,CT117+CS118-DB117,IF(A118&lt;'Données projet'!$A$140,$CQ$205^A118,IF(A118='Données projet'!$A$140,'Données projet'!$B$140,CT117+CS118-DB117)))</f>
        <v>269</v>
      </c>
      <c r="CU118" s="17">
        <f>CT118*VLOOKUP('Données projet'!$B$13,Paramètres!$A$1:$I$89,3,0)*VLOOKUP('Données projet'!$B$13,Paramètres!$A$1:$I$89,5,0)</f>
        <v>260.17680000000001</v>
      </c>
      <c r="CV118" s="13">
        <f t="shared" si="95"/>
        <v>62.760063080404699</v>
      </c>
      <c r="CW118" s="20">
        <f t="shared" si="67"/>
        <v>562.44836986503822</v>
      </c>
      <c r="CX118" s="59">
        <f t="shared" si="68"/>
        <v>855.78170319837159</v>
      </c>
      <c r="CY118" s="59">
        <f ca="1">AVERAGE(OFFSET($CX$3,0,0,'Données projet'!$E$13+1,1))-AVERAGE(OFFSET($H$3,0,0,'Données projet'!$E$13+1,1))</f>
        <v>422.80313962874982</v>
      </c>
      <c r="CZ118" s="59">
        <f t="shared" si="96"/>
        <v>91.455608678290844</v>
      </c>
      <c r="DA118" s="15">
        <f>IF(ISNA(VLOOKUP(A118,'Données projet'!$A$139:$I$159,3,0)),0,VLOOKUP(A118,'Données projet'!$A$139:$I$159,3,0))</f>
        <v>9</v>
      </c>
      <c r="DB118" s="15">
        <f>IF(ISNA(VLOOKUP(A118,'Données projet'!$A$139:$I$159,4,0)),0,VLOOKUP(A118,'Données projet'!$A$139:$I$159,4,0))</f>
        <v>37</v>
      </c>
      <c r="DC118" s="16">
        <f>IF(ISNA(VLOOKUP(A118,'Données projet'!$A$139:$I$159,5,0)),0%,VLOOKUP(A118,'Données projet'!$A$139:$I$159,5,0)*VLOOKUP('Données projet'!$B$13,Paramètres!$A$1:$I$89,7,0))</f>
        <v>0.38700000000000001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48.877828678196138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48.877828678196138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269</v>
      </c>
      <c r="DM118" s="12">
        <f>VLOOKUP(A118,'Données projet'!$A$165:$I$185,9,0)</f>
        <v>5.4</v>
      </c>
      <c r="DN118" s="12">
        <f t="array" ref="DN118">INDEX(DM:DM,MIN(IF(ISNUMBER(DM118:DM314),ROW(DM118:DM314),"")))</f>
        <v>5.4</v>
      </c>
      <c r="DO118" s="12">
        <f>IF('Données projet'!$A$166&gt;35,DO117+DN118-DW117,IF(A118&lt;'Données projet'!$A$166,$DL$205^A118,IF(A118='Données projet'!$A$166,'Données projet'!$B$166,DO117+DN118-DW117)))</f>
        <v>269</v>
      </c>
      <c r="DP118" s="17">
        <f>DO118*VLOOKUP('Données projet'!$B$14,Paramètres!$A$1:$I$89,3,0)*VLOOKUP('Données projet'!$B$14,Paramètres!$A$1:$I$89,5,0)</f>
        <v>209.82</v>
      </c>
      <c r="DQ118" s="13">
        <f t="shared" si="97"/>
        <v>51.89624920670969</v>
      </c>
      <c r="DR118" s="20">
        <f t="shared" si="70"/>
        <v>455.82246736835265</v>
      </c>
      <c r="DS118" s="59">
        <f t="shared" si="71"/>
        <v>749.15580070168596</v>
      </c>
      <c r="DT118" s="59">
        <f ca="1">AVERAGE(OFFSET($DS$3,0,0,'Données projet'!$E$14+1,1))-AVERAGE(OFFSET($H$3,0,0,'Données projet'!$E$14+1,1))</f>
        <v>349.02319955271696</v>
      </c>
      <c r="DU118" s="59">
        <f t="shared" si="98"/>
        <v>81.121961804737509</v>
      </c>
      <c r="DV118" s="15">
        <f>IF(ISNA(VLOOKUP(A118,'Données projet'!$A$165:$I$185,3,0)),0,VLOOKUP(A118,'Données projet'!$A$165:$I$185,3,0))</f>
        <v>9</v>
      </c>
      <c r="DW118" s="15">
        <f>IF(ISNA(VLOOKUP(A118,'Données projet'!$A$165:$I$185,4,0)),0,VLOOKUP(A118,'Données projet'!$A$165:$I$185,4,0))</f>
        <v>37</v>
      </c>
      <c r="DX118" s="16">
        <f>IF(ISNA(VLOOKUP(A118,'Données projet'!$A$165:$I$185,5,0)),0%,VLOOKUP(A118,'Données projet'!$A$165:$I$185,5,0)*VLOOKUP('Données projet'!$B$14,Paramètres!$A$1:$I$89,7,0))</f>
        <v>0.38700000000000001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39.417603772738815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39.417603772738815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1.7053025658242404E-13</v>
      </c>
      <c r="EK118" s="17">
        <f>EJ118*VLOOKUP('Données projet'!$B$15,Paramètres!$A$1:$I$89,3,0)*VLOOKUP('Données projet'!$B$15,Paramètres!$A$1:$I$89,5,0)</f>
        <v>1.250327841262333E-13</v>
      </c>
      <c r="EL118" s="13">
        <f t="shared" si="99"/>
        <v>1.8301318724634299E-12</v>
      </c>
      <c r="EM118" s="20">
        <f t="shared" si="73"/>
        <v>3.405245110226996E-12</v>
      </c>
      <c r="EN118" s="59">
        <f t="shared" si="74"/>
        <v>293.33333333333672</v>
      </c>
      <c r="EO118" s="59">
        <f ca="1">AVERAGE(OFFSET($EN$3,0,0,'Données projet'!$E$15+1,1))-AVERAGE(OFFSET($H$3,0,0,'Données projet'!$E$15+1,1))</f>
        <v>197.34725966440715</v>
      </c>
      <c r="EP118" s="59">
        <f t="shared" si="100"/>
        <v>240.16326570529532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17.063629277868447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17.063629277868447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6.6</v>
      </c>
      <c r="N119" s="13">
        <f>IF('Données projet'!$A$36&gt;35,N118+M119-V118,IF(A119&lt;'Données projet'!$A$36,$K$205^A119,IF(A119='Données projet'!$A$36,'Données projet'!$B$36,N118+M119-V118)))</f>
        <v>326.60000000000036</v>
      </c>
      <c r="O119" s="13">
        <f>N119*VLOOKUP('Données projet'!$B$9,Paramètres!$A$1:$I$89,3,0)*VLOOKUP('Données projet'!$B$9,Paramètres!$A$1:$I$89,5,0)</f>
        <v>295.50768000000033</v>
      </c>
      <c r="P119" s="13">
        <f t="shared" si="87"/>
        <v>70.233875285761385</v>
      </c>
      <c r="Q119" s="20">
        <f t="shared" si="107"/>
        <v>636.99987545603494</v>
      </c>
      <c r="R119" s="59">
        <f t="shared" si="55"/>
        <v>930.3332087893682</v>
      </c>
      <c r="S119" s="59">
        <f ca="1">AVERAGE(OFFSET($R$3,0,0,'Données projet'!$E$9+1,1))-AVERAGE(OFFSET($H$3,0,0,'Données projet'!$E$9+1,1))</f>
        <v>503.03615331676451</v>
      </c>
      <c r="T119" s="59">
        <f t="shared" si="88"/>
        <v>228.10723445837942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55.667142257440091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55.667142257440091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6.6</v>
      </c>
      <c r="AI119" s="13">
        <f>IF('Données projet'!$A$62&gt;35,AI118+AH119-AQ118,IF(A119&lt;'Données projet'!$A$62,$AF$205^A119,IF(A119='Données projet'!$A$62,'Données projet'!$B$62,AI118+AH119-AQ118)))</f>
        <v>326.60000000000036</v>
      </c>
      <c r="AJ119" s="13">
        <f>AI119*VLOOKUP('Données projet'!$B$10,Paramètres!$A$1:$I$89,3,0)*VLOOKUP('Données projet'!$B$10,Paramètres!$A$1:$I$89,5,0)</f>
        <v>331.17240000000038</v>
      </c>
      <c r="AK119" s="13">
        <f t="shared" si="89"/>
        <v>77.673325411086282</v>
      </c>
      <c r="AL119" s="20">
        <f t="shared" si="58"/>
        <v>712.07297175764268</v>
      </c>
      <c r="AM119" s="59">
        <f t="shared" si="59"/>
        <v>1005.406305090976</v>
      </c>
      <c r="AN119" s="59">
        <f ca="1">AVERAGE(OFFSET($AM$3,0,0,'Données projet'!$E$10+1,1))-AVERAGE(OFFSET($H$3,0,0,'Données projet'!$E$10+1,1))</f>
        <v>558.37211180917416</v>
      </c>
      <c r="AO119" s="59">
        <f t="shared" si="90"/>
        <v>250.60365718208192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62.385590460924249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62.385590460924249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5.5</v>
      </c>
      <c r="BD119" s="12">
        <f>IF('Données projet'!$A$88&gt;35,BD118+BC119-BL118,IF(A119&lt;'Données projet'!$A$88,$BA$205^A119,IF(A119='Données projet'!$A$88,'Données projet'!$B$88,BD118+BC119-BL118)))</f>
        <v>237.5</v>
      </c>
      <c r="BE119" s="13">
        <f>BD119*VLOOKUP('Données projet'!$B$11,Paramètres!$A$1:$I$89,3,0)*VLOOKUP('Données projet'!$B$11,Paramètres!$A$1:$I$89,5,0)</f>
        <v>255.64500000000001</v>
      </c>
      <c r="BF119" s="13">
        <f t="shared" si="91"/>
        <v>61.793157291319226</v>
      </c>
      <c r="BG119" s="20">
        <f t="shared" si="61"/>
        <v>552.8714572823809</v>
      </c>
      <c r="BH119" s="59">
        <f t="shared" si="62"/>
        <v>846.20479061571427</v>
      </c>
      <c r="BI119" s="59">
        <f ca="1">AVERAGE(OFFSET($BH$3,0,0,'Données projet'!$E$11+1,1))-AVERAGE(OFFSET($H$3,0,0,'Données projet'!$E$11+1,1))</f>
        <v>465.70042953569703</v>
      </c>
      <c r="BJ119" s="59">
        <f t="shared" si="92"/>
        <v>97.459164776269915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53.329615075065234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53.329615075065234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5.5</v>
      </c>
      <c r="BY119" s="12">
        <f>IF('Données projet'!$A$114&gt;35,BY118+BX119-CG118,IF(A119&lt;'Données projet'!$A$114,$BV$205^A119,IF(A119='Données projet'!$A$114,'Données projet'!$B$114,BY118+BX119-CG118)))</f>
        <v>237.5</v>
      </c>
      <c r="BZ119" s="13">
        <f>BY119*VLOOKUP('Données projet'!$B$12,Paramètres!$A$1:$I$89,3,0)*VLOOKUP('Données projet'!$B$12,Paramètres!$A$1:$I$89,5,0)</f>
        <v>159.315</v>
      </c>
      <c r="CA119" s="13">
        <f t="shared" si="93"/>
        <v>40.687973185674707</v>
      </c>
      <c r="CB119" s="20">
        <f t="shared" si="64"/>
        <v>348.33851163171676</v>
      </c>
      <c r="CC119" s="59">
        <f t="shared" si="65"/>
        <v>641.67184496505001</v>
      </c>
      <c r="CD119" s="59">
        <f ca="1">AVERAGE(OFFSET($CC$3,0,0,'Données projet'!$E$12+1,1))-AVERAGE(OFFSET($H$3,0,0,'Données projet'!$E$12+1,1))</f>
        <v>305.81696680347807</v>
      </c>
      <c r="CE119" s="59">
        <f t="shared" si="94"/>
        <v>75.064936438329426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40.963327521426912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40.963327521426912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5.5</v>
      </c>
      <c r="CT119" s="12">
        <f>IF('Données projet'!$A$140&gt;35,CT118+CS119-DB118,IF(A119&lt;'Données projet'!$A$140,$CQ$205^A119,IF(A119='Données projet'!$A$140,'Données projet'!$B$140,CT118+CS119-DB118)))</f>
        <v>237.5</v>
      </c>
      <c r="CU119" s="17">
        <f>CT119*VLOOKUP('Données projet'!$B$13,Paramètres!$A$1:$I$89,3,0)*VLOOKUP('Données projet'!$B$13,Paramètres!$A$1:$I$89,5,0)</f>
        <v>229.71</v>
      </c>
      <c r="CV119" s="13">
        <f t="shared" si="95"/>
        <v>56.219972147339035</v>
      </c>
      <c r="CW119" s="20">
        <f t="shared" si="67"/>
        <v>497.9947014899488</v>
      </c>
      <c r="CX119" s="59">
        <f t="shared" si="68"/>
        <v>791.32803482328211</v>
      </c>
      <c r="CY119" s="59">
        <f ca="1">AVERAGE(OFFSET($CX$3,0,0,'Données projet'!$E$13+1,1))-AVERAGE(OFFSET($H$3,0,0,'Données projet'!$E$13+1,1))</f>
        <v>422.80313962874982</v>
      </c>
      <c r="CZ119" s="59">
        <f t="shared" si="96"/>
        <v>91.455608678290844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47.91936427034846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47.91936427034846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5.5</v>
      </c>
      <c r="DO119" s="12">
        <f>IF('Données projet'!$A$166&gt;35,DO118+DN119-DW118,IF(A119&lt;'Données projet'!$A$166,$DL$205^A119,IF(A119='Données projet'!$A$166,'Données projet'!$B$166,DO118+DN119-DW118)))</f>
        <v>237.5</v>
      </c>
      <c r="DP119" s="17">
        <f>DO119*VLOOKUP('Données projet'!$B$14,Paramètres!$A$1:$I$89,3,0)*VLOOKUP('Données projet'!$B$14,Paramètres!$A$1:$I$89,5,0)</f>
        <v>185.25</v>
      </c>
      <c r="DQ119" s="13">
        <f t="shared" si="97"/>
        <v>46.488252907182556</v>
      </c>
      <c r="DR119" s="20">
        <f t="shared" si="70"/>
        <v>403.6107904800096</v>
      </c>
      <c r="DS119" s="59">
        <f t="shared" si="71"/>
        <v>696.94412381334291</v>
      </c>
      <c r="DT119" s="59">
        <f ca="1">AVERAGE(OFFSET($DS$3,0,0,'Données projet'!$E$14+1,1))-AVERAGE(OFFSET($H$3,0,0,'Données projet'!$E$14+1,1))</f>
        <v>349.02319955271696</v>
      </c>
      <c r="DU119" s="59">
        <f t="shared" si="98"/>
        <v>81.121961804737509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38.64464860511972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38.64464860511972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1.7053025658242404E-13</v>
      </c>
      <c r="EK119" s="17">
        <f>EJ119*VLOOKUP('Données projet'!$B$15,Paramètres!$A$1:$I$89,3,0)*VLOOKUP('Données projet'!$B$15,Paramètres!$A$1:$I$89,5,0)</f>
        <v>1.250327841262333E-13</v>
      </c>
      <c r="EL119" s="13">
        <f t="shared" si="99"/>
        <v>1.8301318724634299E-12</v>
      </c>
      <c r="EM119" s="20">
        <f t="shared" si="73"/>
        <v>3.405245110226996E-12</v>
      </c>
      <c r="EN119" s="59">
        <f t="shared" si="74"/>
        <v>293.33333333333672</v>
      </c>
      <c r="EO119" s="59">
        <f ca="1">AVERAGE(OFFSET($EN$3,0,0,'Données projet'!$E$15+1,1))-AVERAGE(OFFSET($H$3,0,0,'Données projet'!$E$15+1,1))</f>
        <v>197.34725966440715</v>
      </c>
      <c r="EP119" s="59">
        <f t="shared" si="100"/>
        <v>240.16326570529532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16.729021915515624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16.729021915515624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6.6</v>
      </c>
      <c r="N120" s="13">
        <f>IF('Données projet'!$A$36&gt;35,N119+M120-V119,IF(A120&lt;'Données projet'!$A$36,$K$205^A120,IF(A120='Données projet'!$A$36,'Données projet'!$B$36,N119+M120-V119)))</f>
        <v>333.20000000000039</v>
      </c>
      <c r="O120" s="13">
        <f>N120*VLOOKUP('Données projet'!$B$9,Paramètres!$A$1:$I$89,3,0)*VLOOKUP('Données projet'!$B$9,Paramètres!$A$1:$I$89,5,0)</f>
        <v>301.47936000000033</v>
      </c>
      <c r="P120" s="13">
        <f t="shared" si="87"/>
        <v>71.486505311225343</v>
      </c>
      <c r="Q120" s="20">
        <f t="shared" si="107"/>
        <v>649.58221541705143</v>
      </c>
      <c r="R120" s="59">
        <f t="shared" si="55"/>
        <v>942.91554875038469</v>
      </c>
      <c r="S120" s="59">
        <f ca="1">AVERAGE(OFFSET($R$3,0,0,'Données projet'!$E$9+1,1))-AVERAGE(OFFSET($H$3,0,0,'Données projet'!$E$9+1,1))</f>
        <v>503.03615331676451</v>
      </c>
      <c r="T120" s="59">
        <f t="shared" si="88"/>
        <v>228.10723445837942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54.57554355137583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54.57554355137583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6.6</v>
      </c>
      <c r="AI120" s="13">
        <f>IF('Données projet'!$A$62&gt;35,AI119+AH120-AQ119,IF(A120&lt;'Données projet'!$A$62,$AF$205^A120,IF(A120='Données projet'!$A$62,'Données projet'!$B$62,AI119+AH120-AQ119)))</f>
        <v>333.20000000000039</v>
      </c>
      <c r="AJ120" s="13">
        <f>AI120*VLOOKUP('Données projet'!$B$10,Paramètres!$A$1:$I$89,3,0)*VLOOKUP('Données projet'!$B$10,Paramètres!$A$1:$I$89,5,0)</f>
        <v>337.86480000000046</v>
      </c>
      <c r="AK120" s="13">
        <f t="shared" si="89"/>
        <v>79.058638967994469</v>
      </c>
      <c r="AL120" s="20">
        <f t="shared" si="58"/>
        <v>726.14165620259109</v>
      </c>
      <c r="AM120" s="59">
        <f t="shared" si="59"/>
        <v>1019.4749895359244</v>
      </c>
      <c r="AN120" s="59">
        <f ca="1">AVERAGE(OFFSET($AM$3,0,0,'Données projet'!$E$10+1,1))-AVERAGE(OFFSET($H$3,0,0,'Données projet'!$E$10+1,1))</f>
        <v>558.37211180917416</v>
      </c>
      <c r="AO120" s="59">
        <f t="shared" si="90"/>
        <v>250.60365718208192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61.162247083438437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61.162247083438437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5.5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261.5652</v>
      </c>
      <c r="BF120" s="13">
        <f t="shared" si="91"/>
        <v>63.055898711509336</v>
      </c>
      <c r="BG120" s="20">
        <f t="shared" si="61"/>
        <v>565.3817469225454</v>
      </c>
      <c r="BH120" s="59">
        <f t="shared" si="62"/>
        <v>858.71508025587877</v>
      </c>
      <c r="BI120" s="59">
        <f ca="1">AVERAGE(OFFSET($BH$3,0,0,'Données projet'!$E$11+1,1))-AVERAGE(OFFSET($H$3,0,0,'Données projet'!$E$11+1,1))</f>
        <v>465.70042953569703</v>
      </c>
      <c r="BJ120" s="59">
        <f t="shared" si="92"/>
        <v>97.459164776269915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52.283853851296541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52.283853851296541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5.5</v>
      </c>
      <c r="BY120" s="12">
        <f>IF('Données projet'!$A$114&gt;35,BY119+BX120-CG119,IF(A120&lt;'Données projet'!$A$114,$BV$205^A120,IF(A120='Données projet'!$A$114,'Données projet'!$B$114,BY119+BX120-CG119)))</f>
        <v>243</v>
      </c>
      <c r="BZ120" s="13">
        <f>BY120*VLOOKUP('Données projet'!$B$12,Paramètres!$A$1:$I$89,3,0)*VLOOKUP('Données projet'!$B$12,Paramètres!$A$1:$I$89,5,0)</f>
        <v>163.0044</v>
      </c>
      <c r="CA120" s="13">
        <f t="shared" si="93"/>
        <v>41.519430766049162</v>
      </c>
      <c r="CB120" s="20">
        <f t="shared" si="64"/>
        <v>356.21233858420231</v>
      </c>
      <c r="CC120" s="59">
        <f t="shared" si="65"/>
        <v>649.54567191753563</v>
      </c>
      <c r="CD120" s="59">
        <f ca="1">AVERAGE(OFFSET($CC$3,0,0,'Données projet'!$E$12+1,1))-AVERAGE(OFFSET($H$3,0,0,'Données projet'!$E$12+1,1))</f>
        <v>305.81696680347807</v>
      </c>
      <c r="CE120" s="59">
        <f t="shared" si="94"/>
        <v>75.064936438329426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40.160061653894438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40.160061653894438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5.5</v>
      </c>
      <c r="CT120" s="12">
        <f>IF('Données projet'!$A$140&gt;35,CT119+CS120-DB119,IF(A120&lt;'Données projet'!$A$140,$CQ$205^A120,IF(A120='Données projet'!$A$140,'Données projet'!$B$140,CT119+CS120-DB119)))</f>
        <v>243</v>
      </c>
      <c r="CU120" s="17">
        <f>CT120*VLOOKUP('Données projet'!$B$13,Paramètres!$A$1:$I$89,3,0)*VLOOKUP('Données projet'!$B$13,Paramètres!$A$1:$I$89,5,0)</f>
        <v>235.02960000000002</v>
      </c>
      <c r="CV120" s="13">
        <f t="shared" si="95"/>
        <v>57.368825686861157</v>
      </c>
      <c r="CW120" s="20">
        <f t="shared" si="67"/>
        <v>509.26059140461649</v>
      </c>
      <c r="CX120" s="59">
        <f t="shared" si="68"/>
        <v>802.59392473794981</v>
      </c>
      <c r="CY120" s="59">
        <f ca="1">AVERAGE(OFFSET($CX$3,0,0,'Données projet'!$E$13+1,1))-AVERAGE(OFFSET($H$3,0,0,'Données projet'!$E$13+1,1))</f>
        <v>422.80313962874982</v>
      </c>
      <c r="CZ120" s="59">
        <f t="shared" si="96"/>
        <v>91.455608678290844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46.979694764933114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46.979694764933114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5.5</v>
      </c>
      <c r="DO120" s="12">
        <f>IF('Données projet'!$A$166&gt;35,DO119+DN120-DW119,IF(A120&lt;'Données projet'!$A$166,$DL$205^A120,IF(A120='Données projet'!$A$166,'Données projet'!$B$166,DO119+DN120-DW119)))</f>
        <v>243</v>
      </c>
      <c r="DP120" s="17">
        <f>DO120*VLOOKUP('Données projet'!$B$14,Paramètres!$A$1:$I$89,3,0)*VLOOKUP('Données projet'!$B$14,Paramètres!$A$1:$I$89,5,0)</f>
        <v>189.54000000000002</v>
      </c>
      <c r="DQ120" s="13">
        <f t="shared" si="97"/>
        <v>47.438239039488813</v>
      </c>
      <c r="DR120" s="20">
        <f t="shared" si="70"/>
        <v>412.73709966044299</v>
      </c>
      <c r="DS120" s="59">
        <f t="shared" si="71"/>
        <v>706.07043299377631</v>
      </c>
      <c r="DT120" s="59">
        <f ca="1">AVERAGE(OFFSET($DS$3,0,0,'Données projet'!$E$14+1,1))-AVERAGE(OFFSET($H$3,0,0,'Données projet'!$E$14+1,1))</f>
        <v>349.02319955271696</v>
      </c>
      <c r="DU120" s="59">
        <f t="shared" si="98"/>
        <v>81.121961804737509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37.886850616881539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37.886850616881539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1.7053025658242404E-13</v>
      </c>
      <c r="EK120" s="17">
        <f>EJ120*VLOOKUP('Données projet'!$B$15,Paramètres!$A$1:$I$89,3,0)*VLOOKUP('Données projet'!$B$15,Paramètres!$A$1:$I$89,5,0)</f>
        <v>1.250327841262333E-13</v>
      </c>
      <c r="EL120" s="13">
        <f t="shared" si="99"/>
        <v>1.8301318724634299E-12</v>
      </c>
      <c r="EM120" s="20">
        <f t="shared" si="73"/>
        <v>3.405245110226996E-12</v>
      </c>
      <c r="EN120" s="59">
        <f t="shared" si="74"/>
        <v>293.33333333333672</v>
      </c>
      <c r="EO120" s="59">
        <f ca="1">AVERAGE(OFFSET($EN$3,0,0,'Données projet'!$E$15+1,1))-AVERAGE(OFFSET($H$3,0,0,'Données projet'!$E$15+1,1))</f>
        <v>197.34725966440715</v>
      </c>
      <c r="EP120" s="59">
        <f t="shared" si="100"/>
        <v>240.16326570529532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16.4009759994482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16.4009759994482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6.6</v>
      </c>
      <c r="N121" s="13">
        <f>IF('Données projet'!$A$36&gt;35,N120+M121-V120,IF(A121&lt;'Données projet'!$A$36,$K$205^A121,IF(A121='Données projet'!$A$36,'Données projet'!$B$36,N120+M121-V120)))</f>
        <v>339.80000000000041</v>
      </c>
      <c r="O121" s="13">
        <f>N121*VLOOKUP('Données projet'!$B$9,Paramètres!$A$1:$I$89,3,0)*VLOOKUP('Données projet'!$B$9,Paramètres!$A$1:$I$89,5,0)</f>
        <v>307.45104000000038</v>
      </c>
      <c r="P121" s="13">
        <f t="shared" si="87"/>
        <v>72.73625034747019</v>
      </c>
      <c r="Q121" s="20">
        <f t="shared" si="107"/>
        <v>662.15953068851115</v>
      </c>
      <c r="R121" s="59">
        <f t="shared" si="55"/>
        <v>955.49286402184453</v>
      </c>
      <c r="S121" s="59">
        <f ca="1">AVERAGE(OFFSET($R$3,0,0,'Données projet'!$E$9+1,1))-AVERAGE(OFFSET($H$3,0,0,'Données projet'!$E$9+1,1))</f>
        <v>503.03615331676451</v>
      </c>
      <c r="T121" s="59">
        <f t="shared" si="88"/>
        <v>228.10723445837942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53.505350430128019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53.505350430128019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6.6</v>
      </c>
      <c r="AI121" s="13">
        <f>IF('Données projet'!$A$62&gt;35,AI120+AH121-AQ120,IF(A121&lt;'Données projet'!$A$62,$AF$205^A121,IF(A121='Données projet'!$A$62,'Données projet'!$B$62,AI120+AH121-AQ120)))</f>
        <v>339.80000000000041</v>
      </c>
      <c r="AJ121" s="13">
        <f>AI121*VLOOKUP('Données projet'!$B$10,Paramètres!$A$1:$I$89,3,0)*VLOOKUP('Données projet'!$B$10,Paramètres!$A$1:$I$89,5,0)</f>
        <v>344.55720000000042</v>
      </c>
      <c r="AK121" s="13">
        <f t="shared" si="89"/>
        <v>80.440761946203679</v>
      </c>
      <c r="AL121" s="20">
        <f t="shared" si="58"/>
        <v>740.20478372297214</v>
      </c>
      <c r="AM121" s="59">
        <f t="shared" si="59"/>
        <v>1033.5381170563055</v>
      </c>
      <c r="AN121" s="59">
        <f ca="1">AVERAGE(OFFSET($AM$3,0,0,'Données projet'!$E$10+1,1))-AVERAGE(OFFSET($H$3,0,0,'Données projet'!$E$10+1,1))</f>
        <v>558.37211180917416</v>
      </c>
      <c r="AO121" s="59">
        <f t="shared" si="90"/>
        <v>250.60365718208192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59.962892723419337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59.962892723419337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5.5</v>
      </c>
      <c r="BD121" s="12">
        <f>IF('Données projet'!$A$88&gt;35,BD120+BC121-BL120,IF(A121&lt;'Données projet'!$A$88,$BA$205^A121,IF(A121='Données projet'!$A$88,'Données projet'!$B$88,BD120+BC121-BL120)))</f>
        <v>248.5</v>
      </c>
      <c r="BE121" s="13">
        <f>BD121*VLOOKUP('Données projet'!$B$11,Paramètres!$A$1:$I$89,3,0)*VLOOKUP('Données projet'!$B$11,Paramètres!$A$1:$I$89,5,0)</f>
        <v>267.48539999999997</v>
      </c>
      <c r="BF121" s="13">
        <f t="shared" si="91"/>
        <v>64.315317432302876</v>
      </c>
      <c r="BG121" s="20">
        <f t="shared" si="61"/>
        <v>577.88624952792748</v>
      </c>
      <c r="BH121" s="59">
        <f t="shared" si="62"/>
        <v>871.21958286126073</v>
      </c>
      <c r="BI121" s="59">
        <f ca="1">AVERAGE(OFFSET($BH$3,0,0,'Données projet'!$E$11+1,1))-AVERAGE(OFFSET($H$3,0,0,'Données projet'!$E$11+1,1))</f>
        <v>465.70042953569703</v>
      </c>
      <c r="BJ121" s="59">
        <f t="shared" si="92"/>
        <v>97.459164776269915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51.258599367274591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51.258599367274591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5.5</v>
      </c>
      <c r="BY121" s="12">
        <f>IF('Données projet'!$A$114&gt;35,BY120+BX121-CG120,IF(A121&lt;'Données projet'!$A$114,$BV$205^A121,IF(A121='Données projet'!$A$114,'Données projet'!$B$114,BY120+BX121-CG120)))</f>
        <v>248.5</v>
      </c>
      <c r="BZ121" s="13">
        <f>BY121*VLOOKUP('Données projet'!$B$12,Paramètres!$A$1:$I$89,3,0)*VLOOKUP('Données projet'!$B$12,Paramètres!$A$1:$I$89,5,0)</f>
        <v>166.69380000000001</v>
      </c>
      <c r="CA121" s="13">
        <f t="shared" si="93"/>
        <v>42.348700500553939</v>
      </c>
      <c r="CB121" s="20">
        <f t="shared" si="64"/>
        <v>364.08235503846481</v>
      </c>
      <c r="CC121" s="59">
        <f t="shared" si="65"/>
        <v>657.41568837179807</v>
      </c>
      <c r="CD121" s="59">
        <f ca="1">AVERAGE(OFFSET($CC$3,0,0,'Données projet'!$E$12+1,1))-AVERAGE(OFFSET($H$3,0,0,'Données projet'!$E$12+1,1))</f>
        <v>305.81696680347807</v>
      </c>
      <c r="CE121" s="59">
        <f t="shared" si="94"/>
        <v>75.064936438329426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39.372547340080473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39.372547340080473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5.5</v>
      </c>
      <c r="CT121" s="12">
        <f>IF('Données projet'!$A$140&gt;35,CT120+CS121-DB120,IF(A121&lt;'Données projet'!$A$140,$CQ$205^A121,IF(A121='Données projet'!$A$140,'Données projet'!$B$140,CT120+CS121-DB120)))</f>
        <v>248.5</v>
      </c>
      <c r="CU121" s="17">
        <f>CT121*VLOOKUP('Données projet'!$B$13,Paramètres!$A$1:$I$89,3,0)*VLOOKUP('Données projet'!$B$13,Paramètres!$A$1:$I$89,5,0)</f>
        <v>240.3492</v>
      </c>
      <c r="CV121" s="13">
        <f t="shared" si="95"/>
        <v>58.514656204487103</v>
      </c>
      <c r="CW121" s="20">
        <f t="shared" si="67"/>
        <v>520.52121622281493</v>
      </c>
      <c r="CX121" s="59">
        <f t="shared" si="68"/>
        <v>813.85454955614819</v>
      </c>
      <c r="CY121" s="59">
        <f ca="1">AVERAGE(OFFSET($CX$3,0,0,'Données projet'!$E$13+1,1))-AVERAGE(OFFSET($H$3,0,0,'Données projet'!$E$13+1,1))</f>
        <v>422.80313962874982</v>
      </c>
      <c r="CZ121" s="59">
        <f t="shared" si="96"/>
        <v>91.455608678290844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46.058451605377158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46.058451605377158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5.5</v>
      </c>
      <c r="DO121" s="12">
        <f>IF('Données projet'!$A$166&gt;35,DO120+DN121-DW120,IF(A121&lt;'Données projet'!$A$166,$DL$205^A121,IF(A121='Données projet'!$A$166,'Données projet'!$B$166,DO120+DN121-DW120)))</f>
        <v>248.5</v>
      </c>
      <c r="DP121" s="17">
        <f>DO121*VLOOKUP('Données projet'!$B$14,Paramètres!$A$1:$I$89,3,0)*VLOOKUP('Données projet'!$B$14,Paramètres!$A$1:$I$89,5,0)</f>
        <v>193.83</v>
      </c>
      <c r="DQ121" s="13">
        <f t="shared" si="97"/>
        <v>48.385725437250777</v>
      </c>
      <c r="DR121" s="20">
        <f t="shared" si="70"/>
        <v>421.85905513654512</v>
      </c>
      <c r="DS121" s="59">
        <f t="shared" si="71"/>
        <v>715.19238846987844</v>
      </c>
      <c r="DT121" s="59">
        <f ca="1">AVERAGE(OFFSET($DS$3,0,0,'Données projet'!$E$14+1,1))-AVERAGE(OFFSET($H$3,0,0,'Données projet'!$E$14+1,1))</f>
        <v>349.02319955271696</v>
      </c>
      <c r="DU121" s="59">
        <f t="shared" si="98"/>
        <v>81.121961804737509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37.143912584981571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37.143912584981571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1.7053025658242404E-13</v>
      </c>
      <c r="EK121" s="17">
        <f>EJ121*VLOOKUP('Données projet'!$B$15,Paramètres!$A$1:$I$89,3,0)*VLOOKUP('Données projet'!$B$15,Paramètres!$A$1:$I$89,5,0)</f>
        <v>1.250327841262333E-13</v>
      </c>
      <c r="EL121" s="13">
        <f t="shared" si="99"/>
        <v>1.8301318724634299E-12</v>
      </c>
      <c r="EM121" s="20">
        <f t="shared" si="73"/>
        <v>3.405245110226996E-12</v>
      </c>
      <c r="EN121" s="59">
        <f t="shared" si="74"/>
        <v>293.33333333333672</v>
      </c>
      <c r="EO121" s="59">
        <f ca="1">AVERAGE(OFFSET($EN$3,0,0,'Données projet'!$E$15+1,1))-AVERAGE(OFFSET($H$3,0,0,'Données projet'!$E$15+1,1))</f>
        <v>197.34725966440715</v>
      </c>
      <c r="EP121" s="59">
        <f t="shared" si="100"/>
        <v>240.16326570529532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16.079362863706606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16.079362863706606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6.6</v>
      </c>
      <c r="N122" s="13">
        <f>IF('Données projet'!$A$36&gt;35,N121+M122-V121,IF(A122&lt;'Données projet'!$A$36,$K$205^A122,IF(A122='Données projet'!$A$36,'Données projet'!$B$36,N121+M122-V121)))</f>
        <v>346.40000000000043</v>
      </c>
      <c r="O122" s="13">
        <f>N122*VLOOKUP('Données projet'!$B$9,Paramètres!$A$1:$I$89,3,0)*VLOOKUP('Données projet'!$B$9,Paramètres!$A$1:$I$89,5,0)</f>
        <v>313.42272000000037</v>
      </c>
      <c r="P122" s="13">
        <f t="shared" si="87"/>
        <v>73.983172890008902</v>
      </c>
      <c r="Q122" s="20">
        <f t="shared" si="107"/>
        <v>674.73193011676619</v>
      </c>
      <c r="R122" s="59">
        <f t="shared" si="55"/>
        <v>968.06526345009956</v>
      </c>
      <c r="S122" s="59">
        <f ca="1">AVERAGE(OFFSET($R$3,0,0,'Données projet'!$E$9+1,1))-AVERAGE(OFFSET($H$3,0,0,'Données projet'!$E$9+1,1))</f>
        <v>503.03615331676451</v>
      </c>
      <c r="T122" s="59">
        <f t="shared" si="88"/>
        <v>228.10723445837942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52.456143143234527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52.456143143234527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6.6</v>
      </c>
      <c r="AI122" s="13">
        <f>IF('Données projet'!$A$62&gt;35,AI121+AH122-AQ121,IF(A122&lt;'Données projet'!$A$62,$AF$205^A122,IF(A122='Données projet'!$A$62,'Données projet'!$B$62,AI121+AH122-AQ121)))</f>
        <v>346.40000000000043</v>
      </c>
      <c r="AJ122" s="13">
        <f>AI122*VLOOKUP('Données projet'!$B$10,Paramètres!$A$1:$I$89,3,0)*VLOOKUP('Données projet'!$B$10,Paramètres!$A$1:$I$89,5,0)</f>
        <v>351.24960000000044</v>
      </c>
      <c r="AK122" s="13">
        <f t="shared" si="89"/>
        <v>81.819763460999326</v>
      </c>
      <c r="AL122" s="20">
        <f t="shared" si="58"/>
        <v>754.26247469457451</v>
      </c>
      <c r="AM122" s="59">
        <f t="shared" si="59"/>
        <v>1047.5958080279079</v>
      </c>
      <c r="AN122" s="59">
        <f ca="1">AVERAGE(OFFSET($AM$3,0,0,'Données projet'!$E$10+1,1))-AVERAGE(OFFSET($H$3,0,0,'Données projet'!$E$10+1,1))</f>
        <v>558.37211180917416</v>
      </c>
      <c r="AO122" s="59">
        <f t="shared" si="90"/>
        <v>250.60365718208192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58.787056970866288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58.787056970866288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5.5</v>
      </c>
      <c r="BD122" s="12">
        <f>IF('Données projet'!$A$88&gt;35,BD121+BC122-BL121,IF(A122&lt;'Données projet'!$A$88,$BA$205^A122,IF(A122='Données projet'!$A$88,'Données projet'!$B$88,BD121+BC122-BL121)))</f>
        <v>254</v>
      </c>
      <c r="BE122" s="13">
        <f>BD122*VLOOKUP('Données projet'!$B$11,Paramètres!$A$1:$I$89,3,0)*VLOOKUP('Données projet'!$B$11,Paramètres!$A$1:$I$89,5,0)</f>
        <v>273.40559999999999</v>
      </c>
      <c r="BF122" s="13">
        <f t="shared" si="91"/>
        <v>65.571495462320954</v>
      </c>
      <c r="BG122" s="20">
        <f t="shared" si="61"/>
        <v>590.38510793020896</v>
      </c>
      <c r="BH122" s="59">
        <f t="shared" si="62"/>
        <v>883.71844126354222</v>
      </c>
      <c r="BI122" s="59">
        <f ca="1">AVERAGE(OFFSET($BH$3,0,0,'Données projet'!$E$11+1,1))-AVERAGE(OFFSET($H$3,0,0,'Données projet'!$E$11+1,1))</f>
        <v>465.70042953569703</v>
      </c>
      <c r="BJ122" s="59">
        <f t="shared" si="92"/>
        <v>97.459164776269915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50.253449498340821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50.253449498340821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5.5</v>
      </c>
      <c r="BY122" s="12">
        <f>IF('Données projet'!$A$114&gt;35,BY121+BX122-CG121,IF(A122&lt;'Données projet'!$A$114,$BV$205^A122,IF(A122='Données projet'!$A$114,'Données projet'!$B$114,BY121+BX122-CG121)))</f>
        <v>254</v>
      </c>
      <c r="BZ122" s="13">
        <f>BY122*VLOOKUP('Données projet'!$B$12,Paramètres!$A$1:$I$89,3,0)*VLOOKUP('Données projet'!$B$12,Paramètres!$A$1:$I$89,5,0)</f>
        <v>170.38320000000002</v>
      </c>
      <c r="CA122" s="13">
        <f t="shared" si="93"/>
        <v>43.175836388122349</v>
      </c>
      <c r="CB122" s="20">
        <f t="shared" si="64"/>
        <v>371.94865504264641</v>
      </c>
      <c r="CC122" s="59">
        <f t="shared" si="65"/>
        <v>665.28198837597972</v>
      </c>
      <c r="CD122" s="59">
        <f ca="1">AVERAGE(OFFSET($CC$3,0,0,'Données projet'!$E$12+1,1))-AVERAGE(OFFSET($H$3,0,0,'Données projet'!$E$12+1,1))</f>
        <v>305.81696680347807</v>
      </c>
      <c r="CE122" s="59">
        <f t="shared" si="94"/>
        <v>75.064936438329426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38.600475701624099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38.600475701624099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5.5</v>
      </c>
      <c r="CT122" s="12">
        <f>IF('Données projet'!$A$140&gt;35,CT121+CS122-DB121,IF(A122&lt;'Données projet'!$A$140,$CQ$205^A122,IF(A122='Données projet'!$A$140,'Données projet'!$B$140,CT121+CS122-DB121)))</f>
        <v>254</v>
      </c>
      <c r="CU122" s="17">
        <f>CT122*VLOOKUP('Données projet'!$B$13,Paramètres!$A$1:$I$89,3,0)*VLOOKUP('Données projet'!$B$13,Paramètres!$A$1:$I$89,5,0)</f>
        <v>245.6688</v>
      </c>
      <c r="CV122" s="13">
        <f t="shared" si="95"/>
        <v>59.657538312400263</v>
      </c>
      <c r="CW122" s="20">
        <f t="shared" si="67"/>
        <v>531.77670589409706</v>
      </c>
      <c r="CX122" s="59">
        <f t="shared" si="68"/>
        <v>825.11003922743043</v>
      </c>
      <c r="CY122" s="59">
        <f ca="1">AVERAGE(OFFSET($CX$3,0,0,'Données projet'!$E$13+1,1))-AVERAGE(OFFSET($H$3,0,0,'Données projet'!$E$13+1,1))</f>
        <v>422.80313962874982</v>
      </c>
      <c r="CZ122" s="59">
        <f t="shared" si="96"/>
        <v>91.455608678290844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45.15527346227725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45.15527346227725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5.5</v>
      </c>
      <c r="DO122" s="12">
        <f>IF('Données projet'!$A$166&gt;35,DO121+DN122-DW121,IF(A122&lt;'Données projet'!$A$166,$DL$205^A122,IF(A122='Données projet'!$A$166,'Données projet'!$B$166,DO121+DN122-DW121)))</f>
        <v>254</v>
      </c>
      <c r="DP122" s="17">
        <f>DO122*VLOOKUP('Données projet'!$B$14,Paramètres!$A$1:$I$89,3,0)*VLOOKUP('Données projet'!$B$14,Paramètres!$A$1:$I$89,5,0)</f>
        <v>198.12</v>
      </c>
      <c r="DQ122" s="13">
        <f t="shared" si="97"/>
        <v>49.330773797227209</v>
      </c>
      <c r="DR122" s="20">
        <f t="shared" si="70"/>
        <v>430.97676436350406</v>
      </c>
      <c r="DS122" s="59">
        <f t="shared" si="71"/>
        <v>724.31009769683737</v>
      </c>
      <c r="DT122" s="59">
        <f ca="1">AVERAGE(OFFSET($DS$3,0,0,'Données projet'!$E$14+1,1))-AVERAGE(OFFSET($H$3,0,0,'Données projet'!$E$14+1,1))</f>
        <v>349.02319955271696</v>
      </c>
      <c r="DU122" s="59">
        <f t="shared" si="98"/>
        <v>81.121961804737509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36.415543114739712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36.415543114739712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1.7053025658242404E-13</v>
      </c>
      <c r="EK122" s="17">
        <f>EJ122*VLOOKUP('Données projet'!$B$15,Paramètres!$A$1:$I$89,3,0)*VLOOKUP('Données projet'!$B$15,Paramètres!$A$1:$I$89,5,0)</f>
        <v>1.250327841262333E-13</v>
      </c>
      <c r="EL122" s="13">
        <f t="shared" si="99"/>
        <v>1.8301318724634299E-12</v>
      </c>
      <c r="EM122" s="20">
        <f t="shared" si="73"/>
        <v>3.405245110226996E-12</v>
      </c>
      <c r="EN122" s="59">
        <f t="shared" si="74"/>
        <v>293.33333333333672</v>
      </c>
      <c r="EO122" s="59">
        <f ca="1">AVERAGE(OFFSET($EN$3,0,0,'Données projet'!$E$15+1,1))-AVERAGE(OFFSET($H$3,0,0,'Données projet'!$E$15+1,1))</f>
        <v>197.34725966440715</v>
      </c>
      <c r="EP122" s="59">
        <f t="shared" si="100"/>
        <v>240.16326570529532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15.764056365392262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15.764056365392262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353</v>
      </c>
      <c r="L123" s="12">
        <f>VLOOKUP(A123,'Données projet'!$A$35:$I$55,9,0)</f>
        <v>6.6</v>
      </c>
      <c r="M123" s="12">
        <f t="array" ref="M123">INDEX(L:L,MIN(IF(ISNUMBER(L123:L319),ROW(L123:L319),"")))</f>
        <v>6.6</v>
      </c>
      <c r="N123" s="13">
        <f>IF('Données projet'!$A$36&gt;35,N122+M123-V122,IF(A123&lt;'Données projet'!$A$36,$K$205^A123,IF(A123='Données projet'!$A$36,'Données projet'!$B$36,N122+M123-V122)))</f>
        <v>353.00000000000045</v>
      </c>
      <c r="O123" s="13">
        <f>N123*VLOOKUP('Données projet'!$B$9,Paramètres!$A$1:$I$89,3,0)*VLOOKUP('Données projet'!$B$9,Paramètres!$A$1:$I$89,5,0)</f>
        <v>319.39440000000036</v>
      </c>
      <c r="P123" s="13">
        <f t="shared" si="87"/>
        <v>75.227332916620171</v>
      </c>
      <c r="Q123" s="20">
        <f t="shared" si="107"/>
        <v>687.29951816311404</v>
      </c>
      <c r="R123" s="59">
        <f t="shared" si="55"/>
        <v>980.6328514964473</v>
      </c>
      <c r="S123" s="59">
        <f ca="1">AVERAGE(OFFSET($R$3,0,0,'Données projet'!$E$9+1,1))-AVERAGE(OFFSET($H$3,0,0,'Données projet'!$E$9+1,1))</f>
        <v>503.03615331676451</v>
      </c>
      <c r="T123" s="59">
        <f t="shared" si="88"/>
        <v>228.10723445837942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43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68.072330934922689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68.072330934922689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353</v>
      </c>
      <c r="AG123" s="12">
        <f>VLOOKUP(A123,'Données projet'!$A$61:$I$81,9,0)</f>
        <v>6.6</v>
      </c>
      <c r="AH123" s="12">
        <f t="array" ref="AH123">INDEX(AG:AG,MIN(IF(ISNUMBER(AG123:AG319),ROW(AG123:AG319),"")))</f>
        <v>6.6</v>
      </c>
      <c r="AI123" s="13">
        <f>IF('Données projet'!$A$62&gt;35,AI122+AH123-AQ122,IF(A123&lt;'Données projet'!$A$62,$AF$205^A123,IF(A123='Données projet'!$A$62,'Données projet'!$B$62,AI122+AH123-AQ122)))</f>
        <v>353.00000000000045</v>
      </c>
      <c r="AJ123" s="13">
        <f>AI123*VLOOKUP('Données projet'!$B$10,Paramètres!$A$1:$I$89,3,0)*VLOOKUP('Données projet'!$B$10,Paramètres!$A$1:$I$89,5,0)</f>
        <v>357.94200000000046</v>
      </c>
      <c r="AK123" s="13">
        <f t="shared" si="89"/>
        <v>83.195709843243577</v>
      </c>
      <c r="AL123" s="20">
        <f t="shared" si="58"/>
        <v>768.31484464364996</v>
      </c>
      <c r="AM123" s="59">
        <f t="shared" si="59"/>
        <v>1061.6481779769833</v>
      </c>
      <c r="AN123" s="59">
        <f ca="1">AVERAGE(OFFSET($AM$3,0,0,'Données projet'!$E$10+1,1))-AVERAGE(OFFSET($H$3,0,0,'Données projet'!$E$10+1,1))</f>
        <v>558.37211180917416</v>
      </c>
      <c r="AO123" s="59">
        <f t="shared" si="90"/>
        <v>250.60365718208192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43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76.287957082240951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76.287957082240951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5.5</v>
      </c>
      <c r="BD123" s="12">
        <f>IF('Données projet'!$A$88&gt;35,BD122+BC123-BL122,IF(A123&lt;'Données projet'!$A$88,$BA$205^A123,IF(A123='Données projet'!$A$88,'Données projet'!$B$88,BD122+BC123-BL122)))</f>
        <v>259.5</v>
      </c>
      <c r="BE123" s="13">
        <f>BD123*VLOOKUP('Données projet'!$B$11,Paramètres!$A$1:$I$89,3,0)*VLOOKUP('Données projet'!$B$11,Paramètres!$A$1:$I$89,5,0)</f>
        <v>279.32579999999996</v>
      </c>
      <c r="BF123" s="13">
        <f t="shared" si="91"/>
        <v>66.824511055780306</v>
      </c>
      <c r="BG123" s="20">
        <f t="shared" si="61"/>
        <v>602.87845842215063</v>
      </c>
      <c r="BH123" s="59">
        <f t="shared" si="62"/>
        <v>896.211791755484</v>
      </c>
      <c r="BI123" s="59">
        <f ca="1">AVERAGE(OFFSET($BH$3,0,0,'Données projet'!$E$11+1,1))-AVERAGE(OFFSET($H$3,0,0,'Données projet'!$E$11+1,1))</f>
        <v>465.70042953569703</v>
      </c>
      <c r="BJ123" s="59">
        <f t="shared" si="92"/>
        <v>97.459164776269915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49.26801000525596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49.26801000525596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5.5</v>
      </c>
      <c r="BY123" s="12">
        <f>IF('Données projet'!$A$114&gt;35,BY122+BX123-CG122,IF(A123&lt;'Données projet'!$A$114,$BV$205^A123,IF(A123='Données projet'!$A$114,'Données projet'!$B$114,BY122+BX123-CG122)))</f>
        <v>259.5</v>
      </c>
      <c r="BZ123" s="13">
        <f>BY123*VLOOKUP('Données projet'!$B$12,Paramètres!$A$1:$I$89,3,0)*VLOOKUP('Données projet'!$B$12,Paramètres!$A$1:$I$89,5,0)</f>
        <v>174.07259999999999</v>
      </c>
      <c r="CA123" s="13">
        <f t="shared" si="93"/>
        <v>44.000889955583709</v>
      </c>
      <c r="CB123" s="20">
        <f t="shared" si="64"/>
        <v>379.8113283393082</v>
      </c>
      <c r="CC123" s="59">
        <f t="shared" si="65"/>
        <v>673.14466167264152</v>
      </c>
      <c r="CD123" s="59">
        <f ca="1">AVERAGE(OFFSET($CC$3,0,0,'Données projet'!$E$12+1,1))-AVERAGE(OFFSET($H$3,0,0,'Données projet'!$E$12+1,1))</f>
        <v>305.81696680347807</v>
      </c>
      <c r="CE123" s="59">
        <f t="shared" si="94"/>
        <v>75.064936438329426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37.843543917080652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37.843543917080652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5.5</v>
      </c>
      <c r="CT123" s="12">
        <f>IF('Données projet'!$A$140&gt;35,CT122+CS123-DB122,IF(A123&lt;'Données projet'!$A$140,$CQ$205^A123,IF(A123='Données projet'!$A$140,'Données projet'!$B$140,CT122+CS123-DB122)))</f>
        <v>259.5</v>
      </c>
      <c r="CU123" s="17">
        <f>CT123*VLOOKUP('Données projet'!$B$13,Paramètres!$A$1:$I$89,3,0)*VLOOKUP('Données projet'!$B$13,Paramètres!$A$1:$I$89,5,0)</f>
        <v>250.98839999999998</v>
      </c>
      <c r="CV123" s="13">
        <f t="shared" si="95"/>
        <v>60.797543206993325</v>
      </c>
      <c r="CW123" s="20">
        <f t="shared" si="67"/>
        <v>543.02718441884656</v>
      </c>
      <c r="CX123" s="59">
        <f t="shared" si="68"/>
        <v>836.36051775217993</v>
      </c>
      <c r="CY123" s="59">
        <f ca="1">AVERAGE(OFFSET($CX$3,0,0,'Données projet'!$E$13+1,1))-AVERAGE(OFFSET($H$3,0,0,'Données projet'!$E$13+1,1))</f>
        <v>422.80313962874982</v>
      </c>
      <c r="CZ123" s="59">
        <f t="shared" si="96"/>
        <v>91.455608678290844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44.269806091679257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44.269806091679257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5.5</v>
      </c>
      <c r="DO123" s="12">
        <f>IF('Données projet'!$A$166&gt;35,DO122+DN123-DW122,IF(A123&lt;'Données projet'!$A$166,$DL$205^A123,IF(A123='Données projet'!$A$166,'Données projet'!$B$166,DO122+DN123-DW122)))</f>
        <v>259.5</v>
      </c>
      <c r="DP123" s="17">
        <f>DO123*VLOOKUP('Données projet'!$B$14,Paramètres!$A$1:$I$89,3,0)*VLOOKUP('Données projet'!$B$14,Paramètres!$A$1:$I$89,5,0)</f>
        <v>202.41</v>
      </c>
      <c r="DQ123" s="13">
        <f t="shared" si="97"/>
        <v>50.273442991661867</v>
      </c>
      <c r="DR123" s="20">
        <f t="shared" si="70"/>
        <v>440.09032987714448</v>
      </c>
      <c r="DS123" s="59">
        <f t="shared" si="71"/>
        <v>733.4236632104778</v>
      </c>
      <c r="DT123" s="59">
        <f ca="1">AVERAGE(OFFSET($DS$3,0,0,'Données projet'!$E$14+1,1))-AVERAGE(OFFSET($H$3,0,0,'Données projet'!$E$14+1,1))</f>
        <v>349.02319955271696</v>
      </c>
      <c r="DU123" s="59">
        <f t="shared" si="98"/>
        <v>81.121961804737509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35.701456525547783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35.701456525547783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1.7053025658242404E-13</v>
      </c>
      <c r="EK123" s="17">
        <f>EJ123*VLOOKUP('Données projet'!$B$15,Paramètres!$A$1:$I$89,3,0)*VLOOKUP('Données projet'!$B$15,Paramètres!$A$1:$I$89,5,0)</f>
        <v>1.250327841262333E-13</v>
      </c>
      <c r="EL123" s="13">
        <f t="shared" si="99"/>
        <v>1.8301318724634299E-12</v>
      </c>
      <c r="EM123" s="20">
        <f t="shared" si="73"/>
        <v>3.405245110226996E-12</v>
      </c>
      <c r="EN123" s="59">
        <f t="shared" si="74"/>
        <v>293.33333333333672</v>
      </c>
      <c r="EO123" s="59">
        <f ca="1">AVERAGE(OFFSET($EN$3,0,0,'Données projet'!$E$15+1,1))-AVERAGE(OFFSET($H$3,0,0,'Données projet'!$E$15+1,1))</f>
        <v>197.34725966440715</v>
      </c>
      <c r="EP123" s="59">
        <f t="shared" si="100"/>
        <v>240.16326570529532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15.454932835191888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15.454932835191888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6.5</v>
      </c>
      <c r="N124" s="13">
        <f>IF('Données projet'!$A$36&gt;35,N123+M124-V123,IF(A124&lt;'Données projet'!$A$36,$K$205^A124,IF(A124='Données projet'!$A$36,'Données projet'!$B$36,N123+M124-V123)))</f>
        <v>316.50000000000045</v>
      </c>
      <c r="O124" s="13">
        <f>N124*VLOOKUP('Données projet'!$B$9,Paramètres!$A$1:$I$89,3,0)*VLOOKUP('Données projet'!$B$9,Paramètres!$A$1:$I$89,5,0)</f>
        <v>286.36920000000038</v>
      </c>
      <c r="P124" s="13">
        <f t="shared" si="87"/>
        <v>68.311236898074483</v>
      </c>
      <c r="Q124" s="20">
        <f t="shared" si="107"/>
        <v>617.73509426414705</v>
      </c>
      <c r="R124" s="59">
        <f t="shared" si="55"/>
        <v>911.06842759748042</v>
      </c>
      <c r="S124" s="59">
        <f ca="1">AVERAGE(OFFSET($R$3,0,0,'Données projet'!$E$9+1,1))-AVERAGE(OFFSET($H$3,0,0,'Données projet'!$E$9+1,1))</f>
        <v>503.03615331676451</v>
      </c>
      <c r="T124" s="59">
        <f t="shared" si="88"/>
        <v>228.10723445837942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66.737474045310961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66.737474045310961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6.5</v>
      </c>
      <c r="AI124" s="13">
        <f>IF('Données projet'!$A$62&gt;35,AI123+AH124-AQ123,IF(A124&lt;'Données projet'!$A$62,$AF$205^A124,IF(A124='Données projet'!$A$62,'Données projet'!$B$62,AI123+AH124-AQ123)))</f>
        <v>316.50000000000045</v>
      </c>
      <c r="AJ124" s="13">
        <f>AI124*VLOOKUP('Données projet'!$B$10,Paramètres!$A$1:$I$89,3,0)*VLOOKUP('Données projet'!$B$10,Paramètres!$A$1:$I$89,5,0)</f>
        <v>320.93100000000049</v>
      </c>
      <c r="AK124" s="13">
        <f t="shared" si="89"/>
        <v>75.547033553673685</v>
      </c>
      <c r="AL124" s="20">
        <f t="shared" si="58"/>
        <v>690.53257510598257</v>
      </c>
      <c r="AM124" s="59">
        <f t="shared" si="59"/>
        <v>983.86590843931594</v>
      </c>
      <c r="AN124" s="59">
        <f ca="1">AVERAGE(OFFSET($AM$3,0,0,'Données projet'!$E$10+1,1))-AVERAGE(OFFSET($H$3,0,0,'Données projet'!$E$10+1,1))</f>
        <v>558.37211180917416</v>
      </c>
      <c r="AO124" s="59">
        <f t="shared" si="90"/>
        <v>250.60365718208192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74.791996774917465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74.791996774917465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5.5</v>
      </c>
      <c r="BD124" s="12">
        <f>IF('Données projet'!$A$88&gt;35,BD123+BC124-BL123,IF(A124&lt;'Données projet'!$A$88,$BA$205^A124,IF(A124='Données projet'!$A$88,'Données projet'!$B$88,BD123+BC124-BL123)))</f>
        <v>265</v>
      </c>
      <c r="BE124" s="13">
        <f>BD124*VLOOKUP('Données projet'!$B$11,Paramètres!$A$1:$I$89,3,0)*VLOOKUP('Données projet'!$B$11,Paramètres!$A$1:$I$89,5,0)</f>
        <v>285.24599999999998</v>
      </c>
      <c r="BF124" s="13">
        <f t="shared" si="91"/>
        <v>68.07443896024408</v>
      </c>
      <c r="BG124" s="20">
        <f t="shared" si="61"/>
        <v>615.36643118909171</v>
      </c>
      <c r="BH124" s="59">
        <f t="shared" si="62"/>
        <v>908.69976452242508</v>
      </c>
      <c r="BI124" s="59">
        <f ca="1">AVERAGE(OFFSET($BH$3,0,0,'Données projet'!$E$11+1,1))-AVERAGE(OFFSET($H$3,0,0,'Données projet'!$E$11+1,1))</f>
        <v>465.70042953569703</v>
      </c>
      <c r="BJ124" s="59">
        <f t="shared" si="92"/>
        <v>97.459164776269915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48.301894379571749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48.301894379571749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5.5</v>
      </c>
      <c r="BY124" s="12">
        <f>IF('Données projet'!$A$114&gt;35,BY123+BX124-CG123,IF(A124&lt;'Données projet'!$A$114,$BV$205^A124,IF(A124='Données projet'!$A$114,'Données projet'!$B$114,BY123+BX124-CG123)))</f>
        <v>265</v>
      </c>
      <c r="BZ124" s="13">
        <f>BY124*VLOOKUP('Données projet'!$B$12,Paramètres!$A$1:$I$89,3,0)*VLOOKUP('Données projet'!$B$12,Paramètres!$A$1:$I$89,5,0)</f>
        <v>177.762</v>
      </c>
      <c r="CA124" s="13">
        <f t="shared" si="93"/>
        <v>44.82391042079621</v>
      </c>
      <c r="CB124" s="20">
        <f t="shared" si="64"/>
        <v>387.67046064955343</v>
      </c>
      <c r="CC124" s="59">
        <f t="shared" si="65"/>
        <v>681.00379398288669</v>
      </c>
      <c r="CD124" s="59">
        <f ca="1">AVERAGE(OFFSET($CC$3,0,0,'Données projet'!$E$12+1,1))-AVERAGE(OFFSET($H$3,0,0,'Données projet'!$E$12+1,1))</f>
        <v>305.81696680347807</v>
      </c>
      <c r="CE124" s="59">
        <f t="shared" si="94"/>
        <v>75.064936438329426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37.101455103149306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37.101455103149306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5.5</v>
      </c>
      <c r="CT124" s="12">
        <f>IF('Données projet'!$A$140&gt;35,CT123+CS124-DB123,IF(A124&lt;'Données projet'!$A$140,$CQ$205^A124,IF(A124='Données projet'!$A$140,'Données projet'!$B$140,CT123+CS124-DB123)))</f>
        <v>265</v>
      </c>
      <c r="CU124" s="17">
        <f>CT124*VLOOKUP('Données projet'!$B$13,Paramètres!$A$1:$I$89,3,0)*VLOOKUP('Données projet'!$B$13,Paramètres!$A$1:$I$89,5,0)</f>
        <v>256.30800000000005</v>
      </c>
      <c r="CV124" s="13">
        <f t="shared" si="95"/>
        <v>61.934738894273906</v>
      </c>
      <c r="CW124" s="20">
        <f t="shared" si="67"/>
        <v>554.27277024086038</v>
      </c>
      <c r="CX124" s="59">
        <f t="shared" si="68"/>
        <v>847.60610357419364</v>
      </c>
      <c r="CY124" s="59">
        <f ca="1">AVERAGE(OFFSET($CX$3,0,0,'Données projet'!$E$13+1,1))-AVERAGE(OFFSET($H$3,0,0,'Données projet'!$E$13+1,1))</f>
        <v>422.80313962874982</v>
      </c>
      <c r="CZ124" s="59">
        <f t="shared" si="96"/>
        <v>91.455608678290844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43.401702196136924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43.401702196136924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5.5</v>
      </c>
      <c r="DO124" s="12">
        <f>IF('Données projet'!$A$166&gt;35,DO123+DN124-DW123,IF(A124&lt;'Données projet'!$A$166,$DL$205^A124,IF(A124='Données projet'!$A$166,'Données projet'!$B$166,DO123+DN124-DW123)))</f>
        <v>265</v>
      </c>
      <c r="DP124" s="17">
        <f>DO124*VLOOKUP('Données projet'!$B$14,Paramètres!$A$1:$I$89,3,0)*VLOOKUP('Données projet'!$B$14,Paramètres!$A$1:$I$89,5,0)</f>
        <v>206.70000000000002</v>
      </c>
      <c r="DQ124" s="13">
        <f t="shared" si="97"/>
        <v>51.213789254671468</v>
      </c>
      <c r="DR124" s="20">
        <f t="shared" si="70"/>
        <v>449.19984961855283</v>
      </c>
      <c r="DS124" s="59">
        <f t="shared" si="71"/>
        <v>742.53318295188615</v>
      </c>
      <c r="DT124" s="59">
        <f ca="1">AVERAGE(OFFSET($DS$3,0,0,'Données projet'!$E$14+1,1))-AVERAGE(OFFSET($H$3,0,0,'Données projet'!$E$14+1,1))</f>
        <v>349.02319955271696</v>
      </c>
      <c r="DU124" s="59">
        <f t="shared" si="98"/>
        <v>81.121961804737509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35.001372738820095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35.001372738820095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1.7053025658242404E-13</v>
      </c>
      <c r="EK124" s="17">
        <f>EJ124*VLOOKUP('Données projet'!$B$15,Paramètres!$A$1:$I$89,3,0)*VLOOKUP('Données projet'!$B$15,Paramètres!$A$1:$I$89,5,0)</f>
        <v>1.250327841262333E-13</v>
      </c>
      <c r="EL124" s="13">
        <f t="shared" si="99"/>
        <v>1.8301318724634299E-12</v>
      </c>
      <c r="EM124" s="20">
        <f t="shared" si="73"/>
        <v>3.405245110226996E-12</v>
      </c>
      <c r="EN124" s="59">
        <f t="shared" si="74"/>
        <v>293.33333333333672</v>
      </c>
      <c r="EO124" s="59">
        <f ca="1">AVERAGE(OFFSET($EN$3,0,0,'Données projet'!$E$15+1,1))-AVERAGE(OFFSET($H$3,0,0,'Données projet'!$E$15+1,1))</f>
        <v>197.34725966440715</v>
      </c>
      <c r="EP124" s="59">
        <f t="shared" si="100"/>
        <v>240.16326570529532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15.151871028872007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15.151871028872007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6.5</v>
      </c>
      <c r="N125" s="13">
        <f>IF('Données projet'!$A$36&gt;35,N124+M125-V124,IF(A125&lt;'Données projet'!$A$36,$K$205^A125,IF(A125='Données projet'!$A$36,'Données projet'!$B$36,N124+M125-V124)))</f>
        <v>323.00000000000045</v>
      </c>
      <c r="O125" s="13">
        <f>N125*VLOOKUP('Données projet'!$B$9,Paramètres!$A$1:$I$89,3,0)*VLOOKUP('Données projet'!$B$9,Paramètres!$A$1:$I$89,5,0)</f>
        <v>292.25040000000041</v>
      </c>
      <c r="P125" s="13">
        <f t="shared" si="87"/>
        <v>69.54938336384005</v>
      </c>
      <c r="Q125" s="20">
        <f t="shared" si="107"/>
        <v>630.13462269202205</v>
      </c>
      <c r="R125" s="59">
        <f t="shared" si="55"/>
        <v>923.46795602535531</v>
      </c>
      <c r="S125" s="59">
        <f ca="1">AVERAGE(OFFSET($R$3,0,0,'Données projet'!$E$9+1,1))-AVERAGE(OFFSET($H$3,0,0,'Données projet'!$E$9+1,1))</f>
        <v>503.03615331676451</v>
      </c>
      <c r="T125" s="59">
        <f t="shared" si="88"/>
        <v>228.10723445837942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65.428792885122206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65.428792885122206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6.5</v>
      </c>
      <c r="AI125" s="13">
        <f>IF('Données projet'!$A$62&gt;35,AI124+AH125-AQ124,IF(A125&lt;'Données projet'!$A$62,$AF$205^A125,IF(A125='Données projet'!$A$62,'Données projet'!$B$62,AI124+AH125-AQ124)))</f>
        <v>323.00000000000045</v>
      </c>
      <c r="AJ125" s="13">
        <f>AI125*VLOOKUP('Données projet'!$B$10,Paramètres!$A$1:$I$89,3,0)*VLOOKUP('Données projet'!$B$10,Paramètres!$A$1:$I$89,5,0)</f>
        <v>327.5220000000005</v>
      </c>
      <c r="AK125" s="13">
        <f t="shared" si="89"/>
        <v>76.916329394899847</v>
      </c>
      <c r="AL125" s="20">
        <f t="shared" si="58"/>
        <v>704.39675702945135</v>
      </c>
      <c r="AM125" s="59">
        <f t="shared" si="59"/>
        <v>997.73009036278472</v>
      </c>
      <c r="AN125" s="59">
        <f ca="1">AVERAGE(OFFSET($AM$3,0,0,'Données projet'!$E$10+1,1))-AVERAGE(OFFSET($H$3,0,0,'Données projet'!$E$10+1,1))</f>
        <v>558.37211180917416</v>
      </c>
      <c r="AO125" s="59">
        <f t="shared" si="90"/>
        <v>250.60365718208192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73.325371336774907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73.325371336774907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5.5</v>
      </c>
      <c r="BD125" s="12">
        <f>IF('Données projet'!$A$88&gt;35,BD124+BC125-BL124,IF(A125&lt;'Données projet'!$A$88,$BA$205^A125,IF(A125='Données projet'!$A$88,'Données projet'!$B$88,BD124+BC125-BL124)))</f>
        <v>270.5</v>
      </c>
      <c r="BE125" s="13">
        <f>BD125*VLOOKUP('Données projet'!$B$11,Paramètres!$A$1:$I$89,3,0)*VLOOKUP('Données projet'!$B$11,Paramètres!$A$1:$I$89,5,0)</f>
        <v>291.1662</v>
      </c>
      <c r="BF125" s="13">
        <f t="shared" si="91"/>
        <v>69.321350643223582</v>
      </c>
      <c r="BG125" s="20">
        <f t="shared" si="61"/>
        <v>627.84915070361444</v>
      </c>
      <c r="BH125" s="59">
        <f t="shared" si="62"/>
        <v>921.1824840369477</v>
      </c>
      <c r="BI125" s="59">
        <f ca="1">AVERAGE(OFFSET($BH$3,0,0,'Données projet'!$E$11+1,1))-AVERAGE(OFFSET($H$3,0,0,'Données projet'!$E$11+1,1))</f>
        <v>465.70042953569703</v>
      </c>
      <c r="BJ125" s="59">
        <f t="shared" si="92"/>
        <v>97.459164776269915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47.35472369203486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47.35472369203486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5.5</v>
      </c>
      <c r="BY125" s="12">
        <f>IF('Données projet'!$A$114&gt;35,BY124+BX125-CG124,IF(A125&lt;'Données projet'!$A$114,$BV$205^A125,IF(A125='Données projet'!$A$114,'Données projet'!$B$114,BY124+BX125-CG124)))</f>
        <v>270.5</v>
      </c>
      <c r="BZ125" s="13">
        <f>BY125*VLOOKUP('Données projet'!$B$12,Paramètres!$A$1:$I$89,3,0)*VLOOKUP('Données projet'!$B$12,Paramètres!$A$1:$I$89,5,0)</f>
        <v>181.45140000000001</v>
      </c>
      <c r="CA125" s="13">
        <f t="shared" si="93"/>
        <v>45.644944841853366</v>
      </c>
      <c r="CB125" s="20">
        <f t="shared" si="64"/>
        <v>395.52613393289465</v>
      </c>
      <c r="CC125" s="59">
        <f t="shared" si="65"/>
        <v>688.85946726622797</v>
      </c>
      <c r="CD125" s="59">
        <f ca="1">AVERAGE(OFFSET($CC$3,0,0,'Données projet'!$E$12+1,1))-AVERAGE(OFFSET($H$3,0,0,'Données projet'!$E$12+1,1))</f>
        <v>305.81696680347807</v>
      </c>
      <c r="CE125" s="59">
        <f t="shared" si="94"/>
        <v>75.064936438329426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36.373918198229667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36.373918198229667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5.5</v>
      </c>
      <c r="CT125" s="12">
        <f>IF('Données projet'!$A$140&gt;35,CT124+CS125-DB124,IF(A125&lt;'Données projet'!$A$140,$CQ$205^A125,IF(A125='Données projet'!$A$140,'Données projet'!$B$140,CT124+CS125-DB124)))</f>
        <v>270.5</v>
      </c>
      <c r="CU125" s="17">
        <f>CT125*VLOOKUP('Données projet'!$B$13,Paramètres!$A$1:$I$89,3,0)*VLOOKUP('Données projet'!$B$13,Paramètres!$A$1:$I$89,5,0)</f>
        <v>261.62760000000003</v>
      </c>
      <c r="CV125" s="13">
        <f t="shared" si="95"/>
        <v>63.06919039602851</v>
      </c>
      <c r="CW125" s="20">
        <f t="shared" si="67"/>
        <v>565.51357660641634</v>
      </c>
      <c r="CX125" s="59">
        <f t="shared" si="68"/>
        <v>858.84690993974959</v>
      </c>
      <c r="CY125" s="59">
        <f ca="1">AVERAGE(OFFSET($CX$3,0,0,'Données projet'!$E$13+1,1))-AVERAGE(OFFSET($H$3,0,0,'Données projet'!$E$13+1,1))</f>
        <v>422.80313962874982</v>
      </c>
      <c r="CZ125" s="59">
        <f t="shared" si="96"/>
        <v>91.455608678290844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42.550621288495087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42.550621288495087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5.5</v>
      </c>
      <c r="DO125" s="12">
        <f>IF('Données projet'!$A$166&gt;35,DO124+DN125-DW124,IF(A125&lt;'Données projet'!$A$166,$DL$205^A125,IF(A125='Données projet'!$A$166,'Données projet'!$B$166,DO124+DN125-DW124)))</f>
        <v>270.5</v>
      </c>
      <c r="DP125" s="17">
        <f>DO125*VLOOKUP('Données projet'!$B$14,Paramètres!$A$1:$I$89,3,0)*VLOOKUP('Données projet'!$B$14,Paramètres!$A$1:$I$89,5,0)</f>
        <v>210.99</v>
      </c>
      <c r="DQ125" s="13">
        <f t="shared" si="97"/>
        <v>52.151866352722827</v>
      </c>
      <c r="DR125" s="20">
        <f t="shared" si="70"/>
        <v>458.30541723099219</v>
      </c>
      <c r="DS125" s="59">
        <f t="shared" si="71"/>
        <v>751.63875056432551</v>
      </c>
      <c r="DT125" s="59">
        <f ca="1">AVERAGE(OFFSET($DS$3,0,0,'Données projet'!$E$14+1,1))-AVERAGE(OFFSET($H$3,0,0,'Données projet'!$E$14+1,1))</f>
        <v>349.02319955271696</v>
      </c>
      <c r="DU125" s="59">
        <f t="shared" si="98"/>
        <v>81.121961804737509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34.315017168141189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34.315017168141189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1.7053025658242404E-13</v>
      </c>
      <c r="EK125" s="17">
        <f>EJ125*VLOOKUP('Données projet'!$B$15,Paramètres!$A$1:$I$89,3,0)*VLOOKUP('Données projet'!$B$15,Paramètres!$A$1:$I$89,5,0)</f>
        <v>1.250327841262333E-13</v>
      </c>
      <c r="EL125" s="13">
        <f t="shared" si="99"/>
        <v>1.8301318724634299E-12</v>
      </c>
      <c r="EM125" s="20">
        <f t="shared" si="73"/>
        <v>3.405245110226996E-12</v>
      </c>
      <c r="EN125" s="59">
        <f t="shared" si="74"/>
        <v>293.33333333333672</v>
      </c>
      <c r="EO125" s="59">
        <f ca="1">AVERAGE(OFFSET($EN$3,0,0,'Données projet'!$E$15+1,1))-AVERAGE(OFFSET($H$3,0,0,'Données projet'!$E$15+1,1))</f>
        <v>197.34725966440715</v>
      </c>
      <c r="EP125" s="59">
        <f t="shared" si="100"/>
        <v>240.16326570529532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14.854752079724609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14.854752079724609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6.5</v>
      </c>
      <c r="N126" s="13">
        <f>IF('Données projet'!$A$36&gt;35,N125+M126-V125,IF(A126&lt;'Données projet'!$A$36,$K$205^A126,IF(A126='Données projet'!$A$36,'Données projet'!$B$36,N125+M126-V125)))</f>
        <v>329.50000000000045</v>
      </c>
      <c r="O126" s="13">
        <f>N126*VLOOKUP('Données projet'!$B$9,Paramètres!$A$1:$I$89,3,0)*VLOOKUP('Données projet'!$B$9,Paramètres!$A$1:$I$89,5,0)</f>
        <v>298.13160000000039</v>
      </c>
      <c r="P126" s="13">
        <f t="shared" si="87"/>
        <v>70.784632764376155</v>
      </c>
      <c r="Q126" s="20">
        <f t="shared" si="107"/>
        <v>642.52910539795573</v>
      </c>
      <c r="R126" s="59">
        <f t="shared" si="55"/>
        <v>935.8624387312891</v>
      </c>
      <c r="S126" s="59">
        <f ca="1">AVERAGE(OFFSET($R$3,0,0,'Données projet'!$E$9+1,1))-AVERAGE(OFFSET($H$3,0,0,'Données projet'!$E$9+1,1))</f>
        <v>503.03615331676451</v>
      </c>
      <c r="T126" s="59">
        <f t="shared" si="88"/>
        <v>228.10723445837942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64.145774164268076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64.145774164268076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6.5</v>
      </c>
      <c r="AI126" s="13">
        <f>IF('Données projet'!$A$62&gt;35,AI125+AH126-AQ125,IF(A126&lt;'Données projet'!$A$62,$AF$205^A126,IF(A126='Données projet'!$A$62,'Données projet'!$B$62,AI125+AH126-AQ125)))</f>
        <v>329.50000000000045</v>
      </c>
      <c r="AJ126" s="13">
        <f>AI126*VLOOKUP('Données projet'!$B$10,Paramètres!$A$1:$I$89,3,0)*VLOOKUP('Données projet'!$B$10,Paramètres!$A$1:$I$89,5,0)</f>
        <v>334.11300000000045</v>
      </c>
      <c r="AK126" s="13">
        <f t="shared" si="89"/>
        <v>78.282421302278081</v>
      </c>
      <c r="AL126" s="20">
        <f t="shared" si="58"/>
        <v>718.25535876813512</v>
      </c>
      <c r="AM126" s="59">
        <f t="shared" si="59"/>
        <v>1011.5886921014685</v>
      </c>
      <c r="AN126" s="59">
        <f ca="1">AVERAGE(OFFSET($AM$3,0,0,'Données projet'!$E$10+1,1))-AVERAGE(OFFSET($H$3,0,0,'Données projet'!$E$10+1,1))</f>
        <v>558.37211180917416</v>
      </c>
      <c r="AO126" s="59">
        <f t="shared" si="90"/>
        <v>250.60365718208192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71.887505528921139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71.887505528921139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5.5</v>
      </c>
      <c r="BD126" s="12">
        <f>IF('Données projet'!$A$88&gt;35,BD125+BC126-BL125,IF(A126&lt;'Données projet'!$A$88,$BA$205^A126,IF(A126='Données projet'!$A$88,'Données projet'!$B$88,BD125+BC126-BL125)))</f>
        <v>276</v>
      </c>
      <c r="BE126" s="13">
        <f>BD126*VLOOKUP('Données projet'!$B$11,Paramètres!$A$1:$I$89,3,0)*VLOOKUP('Données projet'!$B$11,Paramètres!$A$1:$I$89,5,0)</f>
        <v>297.08640000000003</v>
      </c>
      <c r="BF126" s="13">
        <f t="shared" si="91"/>
        <v>70.565314499829583</v>
      </c>
      <c r="BG126" s="20">
        <f t="shared" si="61"/>
        <v>640.32673608720324</v>
      </c>
      <c r="BH126" s="59">
        <f t="shared" si="62"/>
        <v>933.6600694205365</v>
      </c>
      <c r="BI126" s="59">
        <f ca="1">AVERAGE(OFFSET($BH$3,0,0,'Données projet'!$E$11+1,1))-AVERAGE(OFFSET($H$3,0,0,'Données projet'!$E$11+1,1))</f>
        <v>465.70042953569703</v>
      </c>
      <c r="BJ126" s="59">
        <f t="shared" si="92"/>
        <v>97.459164776269915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46.426126443963497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46.426126443963497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5.5</v>
      </c>
      <c r="BY126" s="12">
        <f>IF('Données projet'!$A$114&gt;35,BY125+BX126-CG125,IF(A126&lt;'Données projet'!$A$114,$BV$205^A126,IF(A126='Données projet'!$A$114,'Données projet'!$B$114,BY125+BX126-CG125)))</f>
        <v>276</v>
      </c>
      <c r="BZ126" s="13">
        <f>BY126*VLOOKUP('Données projet'!$B$12,Paramètres!$A$1:$I$89,3,0)*VLOOKUP('Données projet'!$B$12,Paramètres!$A$1:$I$89,5,0)</f>
        <v>185.14079999999998</v>
      </c>
      <c r="CA126" s="13">
        <f t="shared" si="93"/>
        <v>46.464038253813506</v>
      </c>
      <c r="CB126" s="20">
        <f t="shared" si="64"/>
        <v>403.3784266253918</v>
      </c>
      <c r="CC126" s="59">
        <f t="shared" si="65"/>
        <v>696.71175995872511</v>
      </c>
      <c r="CD126" s="59">
        <f ca="1">AVERAGE(OFFSET($CC$3,0,0,'Données projet'!$E$12+1,1))-AVERAGE(OFFSET($H$3,0,0,'Données projet'!$E$12+1,1))</f>
        <v>305.81696680347807</v>
      </c>
      <c r="CE126" s="59">
        <f t="shared" si="94"/>
        <v>75.064936438329426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35.66064784826181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35.66064784826181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5.5</v>
      </c>
      <c r="CT126" s="12">
        <f>IF('Données projet'!$A$140&gt;35,CT125+CS126-DB125,IF(A126&lt;'Données projet'!$A$140,$CQ$205^A126,IF(A126='Données projet'!$A$140,'Données projet'!$B$140,CT125+CS126-DB125)))</f>
        <v>276</v>
      </c>
      <c r="CU126" s="17">
        <f>CT126*VLOOKUP('Données projet'!$B$13,Paramètres!$A$1:$I$89,3,0)*VLOOKUP('Données projet'!$B$13,Paramètres!$A$1:$I$89,5,0)</f>
        <v>266.94720000000001</v>
      </c>
      <c r="CV126" s="13">
        <f t="shared" si="95"/>
        <v>64.200959938746379</v>
      </c>
      <c r="CW126" s="20">
        <f t="shared" si="67"/>
        <v>576.74971189331666</v>
      </c>
      <c r="CX126" s="59">
        <f t="shared" si="68"/>
        <v>870.08304522665003</v>
      </c>
      <c r="CY126" s="59">
        <f ca="1">AVERAGE(OFFSET($CX$3,0,0,'Données projet'!$E$13+1,1))-AVERAGE(OFFSET($H$3,0,0,'Données projet'!$E$13+1,1))</f>
        <v>422.80313962874982</v>
      </c>
      <c r="CZ126" s="59">
        <f t="shared" si="96"/>
        <v>91.455608678290844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41.716229558344004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41.716229558344004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5.5</v>
      </c>
      <c r="DO126" s="12">
        <f>IF('Données projet'!$A$166&gt;35,DO125+DN126-DW125,IF(A126&lt;'Données projet'!$A$166,$DL$205^A126,IF(A126='Données projet'!$A$166,'Données projet'!$B$166,DO125+DN126-DW125)))</f>
        <v>276</v>
      </c>
      <c r="DP126" s="17">
        <f>DO126*VLOOKUP('Données projet'!$B$14,Paramètres!$A$1:$I$89,3,0)*VLOOKUP('Données projet'!$B$14,Paramètres!$A$1:$I$89,5,0)</f>
        <v>215.28</v>
      </c>
      <c r="DQ126" s="13">
        <f t="shared" si="97"/>
        <v>53.087725740853138</v>
      </c>
      <c r="DR126" s="20">
        <f t="shared" si="70"/>
        <v>467.40712233198587</v>
      </c>
      <c r="DS126" s="59">
        <f t="shared" si="71"/>
        <v>760.74045566531913</v>
      </c>
      <c r="DT126" s="59">
        <f ca="1">AVERAGE(OFFSET($DS$3,0,0,'Données projet'!$E$14+1,1))-AVERAGE(OFFSET($H$3,0,0,'Données projet'!$E$14+1,1))</f>
        <v>349.02319955271696</v>
      </c>
      <c r="DU126" s="59">
        <f t="shared" si="98"/>
        <v>81.121961804737509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33.642120611567741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33.642120611567741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1.7053025658242404E-13</v>
      </c>
      <c r="EK126" s="17">
        <f>EJ126*VLOOKUP('Données projet'!$B$15,Paramètres!$A$1:$I$89,3,0)*VLOOKUP('Données projet'!$B$15,Paramètres!$A$1:$I$89,5,0)</f>
        <v>1.250327841262333E-13</v>
      </c>
      <c r="EL126" s="13">
        <f t="shared" si="99"/>
        <v>1.8301318724634299E-12</v>
      </c>
      <c r="EM126" s="20">
        <f t="shared" si="73"/>
        <v>3.405245110226996E-12</v>
      </c>
      <c r="EN126" s="59">
        <f t="shared" si="74"/>
        <v>293.33333333333672</v>
      </c>
      <c r="EO126" s="59">
        <f ca="1">AVERAGE(OFFSET($EN$3,0,0,'Données projet'!$E$15+1,1))-AVERAGE(OFFSET($H$3,0,0,'Données projet'!$E$15+1,1))</f>
        <v>197.34725966440715</v>
      </c>
      <c r="EP126" s="59">
        <f t="shared" si="100"/>
        <v>240.16326570529532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14.563459451945327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14.563459451945327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6.5</v>
      </c>
      <c r="N127" s="13">
        <f>IF('Données projet'!$A$36&gt;35,N126+M127-V126,IF(A127&lt;'Données projet'!$A$36,$K$205^A127,IF(A127='Données projet'!$A$36,'Données projet'!$B$36,N126+M127-V126)))</f>
        <v>336.00000000000045</v>
      </c>
      <c r="O127" s="13">
        <f>N127*VLOOKUP('Données projet'!$B$9,Paramètres!$A$1:$I$89,3,0)*VLOOKUP('Données projet'!$B$9,Paramètres!$A$1:$I$89,5,0)</f>
        <v>304.01280000000042</v>
      </c>
      <c r="P127" s="13">
        <f t="shared" si="87"/>
        <v>72.017048837085952</v>
      </c>
      <c r="Q127" s="20">
        <f t="shared" si="107"/>
        <v>654.91865339125877</v>
      </c>
      <c r="R127" s="59">
        <f t="shared" si="55"/>
        <v>948.25198672459214</v>
      </c>
      <c r="S127" s="59">
        <f ca="1">AVERAGE(OFFSET($R$3,0,0,'Données projet'!$E$9+1,1))-AVERAGE(OFFSET($H$3,0,0,'Données projet'!$E$9+1,1))</f>
        <v>503.03615331676451</v>
      </c>
      <c r="T127" s="59">
        <f t="shared" si="88"/>
        <v>228.10723445837942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62.887914657965737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62.887914657965737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6.5</v>
      </c>
      <c r="AI127" s="13">
        <f>IF('Données projet'!$A$62&gt;35,AI126+AH127-AQ126,IF(A127&lt;'Données projet'!$A$62,$AF$205^A127,IF(A127='Données projet'!$A$62,'Données projet'!$B$62,AI126+AH127-AQ126)))</f>
        <v>336.00000000000045</v>
      </c>
      <c r="AJ127" s="13">
        <f>AI127*VLOOKUP('Données projet'!$B$10,Paramètres!$A$1:$I$89,3,0)*VLOOKUP('Données projet'!$B$10,Paramètres!$A$1:$I$89,5,0)</f>
        <v>340.70400000000046</v>
      </c>
      <c r="AK127" s="13">
        <f t="shared" si="89"/>
        <v>79.645379764529523</v>
      </c>
      <c r="AL127" s="20">
        <f t="shared" si="58"/>
        <v>732.10850308988972</v>
      </c>
      <c r="AM127" s="59">
        <f t="shared" si="59"/>
        <v>1025.4418364232231</v>
      </c>
      <c r="AN127" s="59">
        <f ca="1">AVERAGE(OFFSET($AM$3,0,0,'Données projet'!$E$10+1,1))-AVERAGE(OFFSET($H$3,0,0,'Données projet'!$E$10+1,1))</f>
        <v>558.37211180917416</v>
      </c>
      <c r="AO127" s="59">
        <f t="shared" si="90"/>
        <v>250.60365718208192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70.477835392547831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70.477835392547831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5.5</v>
      </c>
      <c r="BD127" s="12">
        <f>IF('Données projet'!$A$88&gt;35,BD126+BC127-BL126,IF(A127&lt;'Données projet'!$A$88,$BA$205^A127,IF(A127='Données projet'!$A$88,'Données projet'!$B$88,BD126+BC127-BL126)))</f>
        <v>281.5</v>
      </c>
      <c r="BE127" s="13">
        <f>BD127*VLOOKUP('Données projet'!$B$11,Paramètres!$A$1:$I$89,3,0)*VLOOKUP('Données projet'!$B$11,Paramètres!$A$1:$I$89,5,0)</f>
        <v>303.00659999999999</v>
      </c>
      <c r="BF127" s="13">
        <f t="shared" si="91"/>
        <v>71.806396043404916</v>
      </c>
      <c r="BG127" s="20">
        <f t="shared" si="61"/>
        <v>652.79930144226353</v>
      </c>
      <c r="BH127" s="59">
        <f t="shared" si="62"/>
        <v>946.1326347755969</v>
      </c>
      <c r="BI127" s="59">
        <f ca="1">AVERAGE(OFFSET($BH$3,0,0,'Données projet'!$E$11+1,1))-AVERAGE(OFFSET($H$3,0,0,'Données projet'!$E$11+1,1))</f>
        <v>465.70042953569703</v>
      </c>
      <c r="BJ127" s="59">
        <f t="shared" si="92"/>
        <v>97.459164776269915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45.515738421538416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45.515738421538416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5.5</v>
      </c>
      <c r="BY127" s="12">
        <f>IF('Données projet'!$A$114&gt;35,BY126+BX127-CG126,IF(A127&lt;'Données projet'!$A$114,$BV$205^A127,IF(A127='Données projet'!$A$114,'Données projet'!$B$114,BY126+BX127-CG126)))</f>
        <v>281.5</v>
      </c>
      <c r="BZ127" s="13">
        <f>BY127*VLOOKUP('Données projet'!$B$12,Paramètres!$A$1:$I$89,3,0)*VLOOKUP('Données projet'!$B$12,Paramètres!$A$1:$I$89,5,0)</f>
        <v>188.83020000000002</v>
      </c>
      <c r="CA127" s="13">
        <f t="shared" si="93"/>
        <v>47.28123379422199</v>
      </c>
      <c r="CB127" s="20">
        <f t="shared" si="64"/>
        <v>411.22741385826998</v>
      </c>
      <c r="CC127" s="59">
        <f t="shared" si="65"/>
        <v>704.56074719160324</v>
      </c>
      <c r="CD127" s="59">
        <f ca="1">AVERAGE(OFFSET($CC$3,0,0,'Données projet'!$E$12+1,1))-AVERAGE(OFFSET($H$3,0,0,'Données projet'!$E$12+1,1))</f>
        <v>305.81696680347807</v>
      </c>
      <c r="CE127" s="59">
        <f t="shared" si="94"/>
        <v>75.064936438329426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34.961364294804866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34.961364294804866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5.5</v>
      </c>
      <c r="CT127" s="12">
        <f>IF('Données projet'!$A$140&gt;35,CT126+CS127-DB126,IF(A127&lt;'Données projet'!$A$140,$CQ$205^A127,IF(A127='Données projet'!$A$140,'Données projet'!$B$140,CT126+CS127-DB126)))</f>
        <v>281.5</v>
      </c>
      <c r="CU127" s="17">
        <f>CT127*VLOOKUP('Données projet'!$B$13,Paramètres!$A$1:$I$89,3,0)*VLOOKUP('Données projet'!$B$13,Paramètres!$A$1:$I$89,5,0)</f>
        <v>272.26679999999999</v>
      </c>
      <c r="CV127" s="13">
        <f t="shared" si="95"/>
        <v>65.330107127057843</v>
      </c>
      <c r="CW127" s="20">
        <f t="shared" si="67"/>
        <v>587.98127991295894</v>
      </c>
      <c r="CX127" s="59">
        <f t="shared" si="68"/>
        <v>881.31461324629231</v>
      </c>
      <c r="CY127" s="59">
        <f ca="1">AVERAGE(OFFSET($CX$3,0,0,'Données projet'!$E$13+1,1))-AVERAGE(OFFSET($H$3,0,0,'Données projet'!$E$13+1,1))</f>
        <v>422.80313962874982</v>
      </c>
      <c r="CZ127" s="59">
        <f t="shared" si="96"/>
        <v>91.455608678290844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40.898199741092483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40.898199741092483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5.5</v>
      </c>
      <c r="DO127" s="12">
        <f>IF('Données projet'!$A$166&gt;35,DO126+DN127-DW126,IF(A127&lt;'Données projet'!$A$166,$DL$205^A127,IF(A127='Données projet'!$A$166,'Données projet'!$B$166,DO126+DN127-DW126)))</f>
        <v>281.5</v>
      </c>
      <c r="DP127" s="17">
        <f>DO127*VLOOKUP('Données projet'!$B$14,Paramètres!$A$1:$I$89,3,0)*VLOOKUP('Données projet'!$B$14,Paramètres!$A$1:$I$89,5,0)</f>
        <v>219.57000000000002</v>
      </c>
      <c r="DQ127" s="13">
        <f t="shared" si="97"/>
        <v>54.021416706086782</v>
      </c>
      <c r="DR127" s="20">
        <f t="shared" si="70"/>
        <v>476.50505076310122</v>
      </c>
      <c r="DS127" s="59">
        <f t="shared" si="71"/>
        <v>769.83838409643454</v>
      </c>
      <c r="DT127" s="59">
        <f ca="1">AVERAGE(OFFSET($DS$3,0,0,'Données projet'!$E$14+1,1))-AVERAGE(OFFSET($H$3,0,0,'Données projet'!$E$14+1,1))</f>
        <v>349.02319955271696</v>
      </c>
      <c r="DU127" s="59">
        <f t="shared" si="98"/>
        <v>81.121961804737509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32.982419146042318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32.982419146042318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1.7053025658242404E-13</v>
      </c>
      <c r="EK127" s="17">
        <f>EJ127*VLOOKUP('Données projet'!$B$15,Paramètres!$A$1:$I$89,3,0)*VLOOKUP('Données projet'!$B$15,Paramètres!$A$1:$I$89,5,0)</f>
        <v>1.250327841262333E-13</v>
      </c>
      <c r="EL127" s="13">
        <f t="shared" si="99"/>
        <v>1.8301318724634299E-12</v>
      </c>
      <c r="EM127" s="20">
        <f t="shared" si="73"/>
        <v>3.405245110226996E-12</v>
      </c>
      <c r="EN127" s="59">
        <f t="shared" si="74"/>
        <v>293.33333333333672</v>
      </c>
      <c r="EO127" s="59">
        <f ca="1">AVERAGE(OFFSET($EN$3,0,0,'Données projet'!$E$15+1,1))-AVERAGE(OFFSET($H$3,0,0,'Données projet'!$E$15+1,1))</f>
        <v>197.34725966440715</v>
      </c>
      <c r="EP127" s="59">
        <f t="shared" si="100"/>
        <v>240.16326570529532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14.277878894925838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14.277878894925838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6.5</v>
      </c>
      <c r="N128" s="13">
        <f>IF('Données projet'!$A$36&gt;35,N127+M128-V127,IF(A128&lt;'Données projet'!$A$36,$K$205^A128,IF(A128='Données projet'!$A$36,'Données projet'!$B$36,N127+M128-V127)))</f>
        <v>342.50000000000045</v>
      </c>
      <c r="O128" s="13">
        <f>N128*VLOOKUP('Données projet'!$B$9,Paramètres!$A$1:$I$89,3,0)*VLOOKUP('Données projet'!$B$9,Paramètres!$A$1:$I$89,5,0)</f>
        <v>309.8940000000004</v>
      </c>
      <c r="P128" s="13">
        <f t="shared" si="87"/>
        <v>73.246692712267617</v>
      </c>
      <c r="Q128" s="20">
        <f t="shared" si="107"/>
        <v>667.30337314053338</v>
      </c>
      <c r="R128" s="59">
        <f t="shared" si="55"/>
        <v>960.63670647386675</v>
      </c>
      <c r="S128" s="59">
        <f ca="1">AVERAGE(OFFSET($R$3,0,0,'Données projet'!$E$9+1,1))-AVERAGE(OFFSET($H$3,0,0,'Données projet'!$E$9+1,1))</f>
        <v>503.03615331676451</v>
      </c>
      <c r="T128" s="59">
        <f t="shared" si="88"/>
        <v>228.10723445837942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61.654721009363449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61.654721009363449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6.5</v>
      </c>
      <c r="AI128" s="13">
        <f>IF('Données projet'!$A$62&gt;35,AI127+AH128-AQ127,IF(A128&lt;'Données projet'!$A$62,$AF$205^A128,IF(A128='Données projet'!$A$62,'Données projet'!$B$62,AI127+AH128-AQ127)))</f>
        <v>342.50000000000045</v>
      </c>
      <c r="AJ128" s="13">
        <f>AI128*VLOOKUP('Données projet'!$B$10,Paramètres!$A$1:$I$89,3,0)*VLOOKUP('Données projet'!$B$10,Paramètres!$A$1:$I$89,5,0)</f>
        <v>347.29500000000053</v>
      </c>
      <c r="AK128" s="13">
        <f t="shared" si="89"/>
        <v>81.005272387115625</v>
      </c>
      <c r="AL128" s="20">
        <f t="shared" si="58"/>
        <v>745.95630774089386</v>
      </c>
      <c r="AM128" s="59">
        <f t="shared" si="59"/>
        <v>1039.2896410742271</v>
      </c>
      <c r="AN128" s="59">
        <f ca="1">AVERAGE(OFFSET($AM$3,0,0,'Données projet'!$E$10+1,1))-AVERAGE(OFFSET($H$3,0,0,'Données projet'!$E$10+1,1))</f>
        <v>558.37211180917416</v>
      </c>
      <c r="AO128" s="59">
        <f t="shared" si="90"/>
        <v>250.60365718208192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69.095808027734918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69.095808027734918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287</v>
      </c>
      <c r="BB128" s="12">
        <f>VLOOKUP(A128,'Données projet'!$A$87:$I$107,9,0)</f>
        <v>5.5</v>
      </c>
      <c r="BC128" s="12">
        <f t="array" ref="BC128">INDEX(BB:BB,MIN(IF(ISNUMBER(BB128:BB324),ROW(BB128:BB324),"")))</f>
        <v>5.5</v>
      </c>
      <c r="BD128" s="12">
        <f>IF('Données projet'!$A$88&gt;35,BD127+BC128-BL127,IF(A128&lt;'Données projet'!$A$88,$BA$205^A128,IF(A128='Données projet'!$A$88,'Données projet'!$B$88,BD127+BC128-BL127)))</f>
        <v>287</v>
      </c>
      <c r="BE128" s="13">
        <f>BD128*VLOOKUP('Données projet'!$B$11,Paramètres!$A$1:$I$89,3,0)*VLOOKUP('Données projet'!$B$11,Paramètres!$A$1:$I$89,5,0)</f>
        <v>308.92679999999996</v>
      </c>
      <c r="BF128" s="13">
        <f t="shared" si="91"/>
        <v>73.044658080836584</v>
      </c>
      <c r="BG128" s="20">
        <f t="shared" si="61"/>
        <v>665.266956157457</v>
      </c>
      <c r="BH128" s="59">
        <f t="shared" si="62"/>
        <v>958.60028949079037</v>
      </c>
      <c r="BI128" s="59">
        <f ca="1">AVERAGE(OFFSET($BH$3,0,0,'Données projet'!$E$11+1,1))-AVERAGE(OFFSET($H$3,0,0,'Données projet'!$E$11+1,1))</f>
        <v>465.70042953569703</v>
      </c>
      <c r="BJ128" s="59">
        <f t="shared" si="92"/>
        <v>97.459164776269915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38</v>
      </c>
      <c r="BM128" s="16">
        <f>IF(ISNA(VLOOKUP(A128,'Données projet'!$A$87:$I$107,5,0)),0%,VLOOKUP(A128,'Données projet'!$A$87:$I$107,5,0)*VLOOKUP('Données projet'!$B$11,Paramètres!$A$1:$I$89,7,0))</f>
        <v>0.38700000000000001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62.122288375830635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62.122288375830635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287</v>
      </c>
      <c r="BW128" s="12">
        <f>VLOOKUP(A128,'Données projet'!$A$113:$I$133,9,0)</f>
        <v>5.5</v>
      </c>
      <c r="BX128" s="12">
        <f t="array" ref="BX128">INDEX(BW:BW,MIN(IF(ISNUMBER(BW128:BW324),ROW(BW128:BW324),"")))</f>
        <v>5.5</v>
      </c>
      <c r="BY128" s="12">
        <f>IF('Données projet'!$A$114&gt;35,BY127+BX128-CG127,IF(A128&lt;'Données projet'!$A$114,$BV$205^A128,IF(A128='Données projet'!$A$114,'Données projet'!$B$114,BY127+BX128-CG127)))</f>
        <v>287</v>
      </c>
      <c r="BZ128" s="13">
        <f>BY128*VLOOKUP('Données projet'!$B$12,Paramètres!$A$1:$I$89,3,0)*VLOOKUP('Données projet'!$B$12,Paramètres!$A$1:$I$89,5,0)</f>
        <v>192.5196</v>
      </c>
      <c r="CA128" s="13">
        <f t="shared" si="93"/>
        <v>48.096572818546889</v>
      </c>
      <c r="CB128" s="20">
        <f t="shared" si="64"/>
        <v>419.07316765896917</v>
      </c>
      <c r="CC128" s="59">
        <f t="shared" si="65"/>
        <v>712.40650099230243</v>
      </c>
      <c r="CD128" s="59">
        <f ca="1">AVERAGE(OFFSET($CC$3,0,0,'Données projet'!$E$12+1,1))-AVERAGE(OFFSET($H$3,0,0,'Données projet'!$E$12+1,1))</f>
        <v>305.81696680347807</v>
      </c>
      <c r="CE128" s="59">
        <f t="shared" si="94"/>
        <v>75.064936438329426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38</v>
      </c>
      <c r="CH128" s="16">
        <f>IF(ISNA(VLOOKUP(A128,'Données projet'!$A$113:$I$133,5,0)),0%,VLOOKUP(A128,'Données projet'!$A$113:$I$133,5,0)*VLOOKUP('Données projet'!$B$12,Paramètres!$A$1:$I$89,7,0))</f>
        <v>0.47700000000000004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47.717120056797448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47.717120056797448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287</v>
      </c>
      <c r="CR128" s="12">
        <f>VLOOKUP(A128,'Données projet'!$A$139:$I$159,9,0)</f>
        <v>5.5</v>
      </c>
      <c r="CS128" s="12">
        <f t="array" ref="CS128">INDEX(CR:CR,MIN(IF(ISNUMBER(CR128:CR324),ROW(CR128:CR324),"")))</f>
        <v>5.5</v>
      </c>
      <c r="CT128" s="12">
        <f>IF('Données projet'!$A$140&gt;35,CT127+CS128-DB127,IF(A128&lt;'Données projet'!$A$140,$CQ$205^A128,IF(A128='Données projet'!$A$140,'Données projet'!$B$140,CT127+CS128-DB127)))</f>
        <v>287</v>
      </c>
      <c r="CU128" s="17">
        <f>CT128*VLOOKUP('Données projet'!$B$13,Paramètres!$A$1:$I$89,3,0)*VLOOKUP('Données projet'!$B$13,Paramètres!$A$1:$I$89,5,0)</f>
        <v>277.58640000000003</v>
      </c>
      <c r="CV128" s="13">
        <f t="shared" si="95"/>
        <v>66.456689103235576</v>
      </c>
      <c r="CW128" s="20">
        <f t="shared" si="67"/>
        <v>599.20838018813527</v>
      </c>
      <c r="CX128" s="59">
        <f t="shared" si="68"/>
        <v>892.54171352146864</v>
      </c>
      <c r="CY128" s="59">
        <f ca="1">AVERAGE(OFFSET($CX$3,0,0,'Données projet'!$E$13+1,1))-AVERAGE(OFFSET($H$3,0,0,'Données projet'!$E$13+1,1))</f>
        <v>422.80313962874982</v>
      </c>
      <c r="CZ128" s="59">
        <f t="shared" si="96"/>
        <v>91.455608678290844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38</v>
      </c>
      <c r="DC128" s="16">
        <f>IF(ISNA(VLOOKUP(A128,'Données projet'!$A$139:$I$159,5,0)),0%,VLOOKUP(A128,'Données projet'!$A$139:$I$159,5,0)*VLOOKUP('Données projet'!$B$13,Paramètres!$A$1:$I$89,7,0))</f>
        <v>0.38700000000000001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55.820027236253608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55.820027236253608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287</v>
      </c>
      <c r="DM128" s="12">
        <f>VLOOKUP(A128,'Données projet'!$A$165:$I$185,9,0)</f>
        <v>5.5</v>
      </c>
      <c r="DN128" s="12">
        <f t="array" ref="DN128">INDEX(DM:DM,MIN(IF(ISNUMBER(DM128:DM324),ROW(DM128:DM324),"")))</f>
        <v>5.5</v>
      </c>
      <c r="DO128" s="12">
        <f>IF('Données projet'!$A$166&gt;35,DO127+DN128-DW127,IF(A128&lt;'Données projet'!$A$166,$DL$205^A128,IF(A128='Données projet'!$A$166,'Données projet'!$B$166,DO127+DN128-DW127)))</f>
        <v>287</v>
      </c>
      <c r="DP128" s="17">
        <f>DO128*VLOOKUP('Données projet'!$B$14,Paramètres!$A$1:$I$89,3,0)*VLOOKUP('Données projet'!$B$14,Paramètres!$A$1:$I$89,5,0)</f>
        <v>223.86</v>
      </c>
      <c r="DQ128" s="13">
        <f t="shared" si="97"/>
        <v>54.952986499326229</v>
      </c>
      <c r="DR128" s="20">
        <f t="shared" si="70"/>
        <v>485.59928481965989</v>
      </c>
      <c r="DS128" s="59">
        <f t="shared" si="71"/>
        <v>778.9326181529932</v>
      </c>
      <c r="DT128" s="59">
        <f ca="1">AVERAGE(OFFSET($DS$3,0,0,'Données projet'!$E$14+1,1))-AVERAGE(OFFSET($H$3,0,0,'Données projet'!$E$14+1,1))</f>
        <v>349.02319955271696</v>
      </c>
      <c r="DU128" s="59">
        <f t="shared" si="98"/>
        <v>81.121961804737509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38</v>
      </c>
      <c r="DX128" s="16">
        <f>IF(ISNA(VLOOKUP(A128,'Données projet'!$A$165:$I$185,5,0)),0%,VLOOKUP(A128,'Données projet'!$A$165:$I$185,5,0)*VLOOKUP('Données projet'!$B$14,Paramètres!$A$1:$I$89,7,0))</f>
        <v>0.38700000000000001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45.016150996978709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45.016150996978709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1.7053025658242404E-13</v>
      </c>
      <c r="EK128" s="17">
        <f>EJ128*VLOOKUP('Données projet'!$B$15,Paramètres!$A$1:$I$89,3,0)*VLOOKUP('Données projet'!$B$15,Paramètres!$A$1:$I$89,5,0)</f>
        <v>1.250327841262333E-13</v>
      </c>
      <c r="EL128" s="13">
        <f t="shared" si="99"/>
        <v>1.8301318724634299E-12</v>
      </c>
      <c r="EM128" s="20">
        <f t="shared" si="73"/>
        <v>3.405245110226996E-12</v>
      </c>
      <c r="EN128" s="59">
        <f t="shared" si="74"/>
        <v>293.33333333333672</v>
      </c>
      <c r="EO128" s="59">
        <f ca="1">AVERAGE(OFFSET($EN$3,0,0,'Données projet'!$E$15+1,1))-AVERAGE(OFFSET($H$3,0,0,'Données projet'!$E$15+1,1))</f>
        <v>197.34725966440715</v>
      </c>
      <c r="EP128" s="59">
        <f t="shared" si="100"/>
        <v>240.16326570529532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13.99789839844256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13.99789839844256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6.5</v>
      </c>
      <c r="N129" s="13">
        <f>IF('Données projet'!$A$36&gt;35,N128+M129-V128,IF(A129&lt;'Données projet'!$A$36,$K$205^A129,IF(A129='Données projet'!$A$36,'Données projet'!$B$36,N128+M129-V128)))</f>
        <v>349.00000000000045</v>
      </c>
      <c r="O129" s="13">
        <f>N129*VLOOKUP('Données projet'!$B$9,Paramètres!$A$1:$I$89,3,0)*VLOOKUP('Données projet'!$B$9,Paramètres!$A$1:$I$89,5,0)</f>
        <v>315.77520000000038</v>
      </c>
      <c r="P129" s="13">
        <f t="shared" si="87"/>
        <v>74.473623067174145</v>
      </c>
      <c r="Q129" s="20">
        <f t="shared" si="107"/>
        <v>679.68336684199551</v>
      </c>
      <c r="R129" s="59">
        <f t="shared" si="55"/>
        <v>973.01670017532888</v>
      </c>
      <c r="S129" s="59">
        <f ca="1">AVERAGE(OFFSET($R$3,0,0,'Données projet'!$E$9+1,1))-AVERAGE(OFFSET($H$3,0,0,'Données projet'!$E$9+1,1))</f>
        <v>503.03615331676451</v>
      </c>
      <c r="T129" s="59">
        <f t="shared" si="88"/>
        <v>228.10723445837942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60.445709536036397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60.445709536036397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6.5</v>
      </c>
      <c r="AI129" s="13">
        <f>IF('Données projet'!$A$62&gt;35,AI128+AH129-AQ128,IF(A129&lt;'Données projet'!$A$62,$AF$205^A129,IF(A129='Données projet'!$A$62,'Données projet'!$B$62,AI128+AH129-AQ128)))</f>
        <v>349.00000000000045</v>
      </c>
      <c r="AJ129" s="13">
        <f>AI129*VLOOKUP('Données projet'!$B$10,Paramètres!$A$1:$I$89,3,0)*VLOOKUP('Données projet'!$B$10,Paramètres!$A$1:$I$89,5,0)</f>
        <v>353.88600000000048</v>
      </c>
      <c r="AK129" s="13">
        <f t="shared" si="89"/>
        <v>82.362164062616117</v>
      </c>
      <c r="AL129" s="20">
        <f t="shared" si="58"/>
        <v>759.79888574239055</v>
      </c>
      <c r="AM129" s="59">
        <f t="shared" si="59"/>
        <v>1053.1322190757239</v>
      </c>
      <c r="AN129" s="59">
        <f ca="1">AVERAGE(OFFSET($AM$3,0,0,'Données projet'!$E$10+1,1))-AVERAGE(OFFSET($H$3,0,0,'Données projet'!$E$10+1,1))</f>
        <v>558.37211180917416</v>
      </c>
      <c r="AO129" s="59">
        <f t="shared" si="90"/>
        <v>250.60365718208192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67.740881376592526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67.740881376592526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5.5</v>
      </c>
      <c r="BD129" s="12">
        <f>IF('Données projet'!$A$88&gt;35,BD128+BC129-BL128,IF(A129&lt;'Données projet'!$A$88,$BA$205^A129,IF(A129='Données projet'!$A$88,'Données projet'!$B$88,BD128+BC129-BL128)))</f>
        <v>254.5</v>
      </c>
      <c r="BE129" s="13">
        <f>BD129*VLOOKUP('Données projet'!$B$11,Paramètres!$A$1:$I$89,3,0)*VLOOKUP('Données projet'!$B$11,Paramètres!$A$1:$I$89,5,0)</f>
        <v>273.94380000000001</v>
      </c>
      <c r="BF129" s="13">
        <f t="shared" si="91"/>
        <v>65.685535502395282</v>
      </c>
      <c r="BG129" s="20">
        <f t="shared" si="61"/>
        <v>591.52109266667173</v>
      </c>
      <c r="BH129" s="59">
        <f t="shared" si="62"/>
        <v>884.85442600000511</v>
      </c>
      <c r="BI129" s="59">
        <f ca="1">AVERAGE(OFFSET($BH$3,0,0,'Données projet'!$E$11+1,1))-AVERAGE(OFFSET($H$3,0,0,'Données projet'!$E$11+1,1))</f>
        <v>465.70042953569703</v>
      </c>
      <c r="BJ129" s="59">
        <f t="shared" si="92"/>
        <v>97.459164776269915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60.904108191635096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60.904108191635096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5.5</v>
      </c>
      <c r="BY129" s="12">
        <f>IF('Données projet'!$A$114&gt;35,BY128+BX129-CG128,IF(A129&lt;'Données projet'!$A$114,$BV$205^A129,IF(A129='Données projet'!$A$114,'Données projet'!$B$114,BY128+BX129-CG128)))</f>
        <v>254.5</v>
      </c>
      <c r="BZ129" s="13">
        <f>BY129*VLOOKUP('Données projet'!$B$12,Paramètres!$A$1:$I$89,3,0)*VLOOKUP('Données projet'!$B$12,Paramètres!$A$1:$I$89,5,0)</f>
        <v>170.71860000000001</v>
      </c>
      <c r="CA129" s="13">
        <f t="shared" si="93"/>
        <v>43.250926548522472</v>
      </c>
      <c r="CB129" s="20">
        <f t="shared" si="64"/>
        <v>372.66359207200998</v>
      </c>
      <c r="CC129" s="59">
        <f t="shared" si="65"/>
        <v>665.99692540534329</v>
      </c>
      <c r="CD129" s="59">
        <f ca="1">AVERAGE(OFFSET($CC$3,0,0,'Données projet'!$E$12+1,1))-AVERAGE(OFFSET($H$3,0,0,'Données projet'!$E$12+1,1))</f>
        <v>305.81696680347807</v>
      </c>
      <c r="CE129" s="59">
        <f t="shared" si="94"/>
        <v>75.064936438329426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46.781416437053046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46.781416437053046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5.5</v>
      </c>
      <c r="CT129" s="12">
        <f>IF('Données projet'!$A$140&gt;35,CT128+CS129-DB128,IF(A129&lt;'Données projet'!$A$140,$CQ$205^A129,IF(A129='Données projet'!$A$140,'Données projet'!$B$140,CT128+CS129-DB128)))</f>
        <v>254.5</v>
      </c>
      <c r="CU129" s="17">
        <f>CT129*VLOOKUP('Données projet'!$B$13,Paramètres!$A$1:$I$89,3,0)*VLOOKUP('Données projet'!$B$13,Paramètres!$A$1:$I$89,5,0)</f>
        <v>246.1524</v>
      </c>
      <c r="CV129" s="13">
        <f t="shared" si="95"/>
        <v>59.761292969998216</v>
      </c>
      <c r="CW129" s="20">
        <f t="shared" si="67"/>
        <v>532.79968192274691</v>
      </c>
      <c r="CX129" s="59">
        <f t="shared" si="68"/>
        <v>826.13301525608017</v>
      </c>
      <c r="CY129" s="59">
        <f ca="1">AVERAGE(OFFSET($CX$3,0,0,'Données projet'!$E$13+1,1))-AVERAGE(OFFSET($H$3,0,0,'Données projet'!$E$13+1,1))</f>
        <v>422.80313962874982</v>
      </c>
      <c r="CZ129" s="59">
        <f t="shared" si="96"/>
        <v>91.455608678290844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54.725430549005445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54.725430549005445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5.5</v>
      </c>
      <c r="DO129" s="12">
        <f>IF('Données projet'!$A$166&gt;35,DO128+DN129-DW128,IF(A129&lt;'Données projet'!$A$166,$DL$205^A129,IF(A129='Données projet'!$A$166,'Données projet'!$B$166,DO128+DN129-DW128)))</f>
        <v>254.5</v>
      </c>
      <c r="DP129" s="17">
        <f>DO129*VLOOKUP('Données projet'!$B$14,Paramètres!$A$1:$I$89,3,0)*VLOOKUP('Données projet'!$B$14,Paramètres!$A$1:$I$89,5,0)</f>
        <v>198.51000000000002</v>
      </c>
      <c r="DQ129" s="13">
        <f t="shared" si="97"/>
        <v>49.416568445970064</v>
      </c>
      <c r="DR129" s="20">
        <f t="shared" si="70"/>
        <v>431.80544004339782</v>
      </c>
      <c r="DS129" s="59">
        <f t="shared" si="71"/>
        <v>725.13877337673114</v>
      </c>
      <c r="DT129" s="59">
        <f ca="1">AVERAGE(OFFSET($DS$3,0,0,'Données projet'!$E$14+1,1))-AVERAGE(OFFSET($H$3,0,0,'Données projet'!$E$14+1,1))</f>
        <v>349.02319955271696</v>
      </c>
      <c r="DU129" s="59">
        <f t="shared" si="98"/>
        <v>81.121961804737509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44.133411733068897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44.133411733068897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1.7053025658242404E-13</v>
      </c>
      <c r="EK129" s="17">
        <f>EJ129*VLOOKUP('Données projet'!$B$15,Paramètres!$A$1:$I$89,3,0)*VLOOKUP('Données projet'!$B$15,Paramètres!$A$1:$I$89,5,0)</f>
        <v>1.250327841262333E-13</v>
      </c>
      <c r="EL129" s="13">
        <f t="shared" si="99"/>
        <v>1.8301318724634299E-12</v>
      </c>
      <c r="EM129" s="20">
        <f t="shared" si="73"/>
        <v>3.405245110226996E-12</v>
      </c>
      <c r="EN129" s="59">
        <f t="shared" si="74"/>
        <v>293.33333333333672</v>
      </c>
      <c r="EO129" s="59">
        <f ca="1">AVERAGE(OFFSET($EN$3,0,0,'Données projet'!$E$15+1,1))-AVERAGE(OFFSET($H$3,0,0,'Données projet'!$E$15+1,1))</f>
        <v>197.34725966440715</v>
      </c>
      <c r="EP129" s="59">
        <f t="shared" si="100"/>
        <v>240.16326570529532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13.723408148724079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13.723408148724079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6.5</v>
      </c>
      <c r="N130" s="13">
        <f>IF('Données projet'!$A$36&gt;35,N129+M130-V129,IF(A130&lt;'Données projet'!$A$36,$K$205^A130,IF(A130='Données projet'!$A$36,'Données projet'!$B$36,N129+M130-V129)))</f>
        <v>355.50000000000045</v>
      </c>
      <c r="O130" s="13">
        <f>N130*VLOOKUP('Données projet'!$B$9,Paramètres!$A$1:$I$89,3,0)*VLOOKUP('Données projet'!$B$9,Paramètres!$A$1:$I$89,5,0)</f>
        <v>321.65640000000042</v>
      </c>
      <c r="P130" s="13">
        <f t="shared" si="87"/>
        <v>75.697896268270767</v>
      </c>
      <c r="Q130" s="20">
        <f t="shared" si="107"/>
        <v>692.05873266723893</v>
      </c>
      <c r="R130" s="59">
        <f t="shared" si="55"/>
        <v>985.39206600057219</v>
      </c>
      <c r="S130" s="59">
        <f ca="1">AVERAGE(OFFSET($R$3,0,0,'Données projet'!$E$9+1,1))-AVERAGE(OFFSET($H$3,0,0,'Données projet'!$E$9+1,1))</f>
        <v>503.03615331676451</v>
      </c>
      <c r="T130" s="59">
        <f t="shared" si="88"/>
        <v>228.10723445837942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59.260406040277104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59.260406040277104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6.5</v>
      </c>
      <c r="AI130" s="13">
        <f>IF('Données projet'!$A$62&gt;35,AI129+AH130-AQ129,IF(A130&lt;'Données projet'!$A$62,$AF$205^A130,IF(A130='Données projet'!$A$62,'Données projet'!$B$62,AI129+AH130-AQ129)))</f>
        <v>355.50000000000045</v>
      </c>
      <c r="AJ130" s="13">
        <f>AI130*VLOOKUP('Données projet'!$B$10,Paramètres!$A$1:$I$89,3,0)*VLOOKUP('Données projet'!$B$10,Paramètres!$A$1:$I$89,5,0)</f>
        <v>360.47700000000049</v>
      </c>
      <c r="AK130" s="13">
        <f t="shared" si="89"/>
        <v>83.716117128055586</v>
      </c>
      <c r="AL130" s="20">
        <f t="shared" si="58"/>
        <v>773.63634566469761</v>
      </c>
      <c r="AM130" s="59">
        <f t="shared" si="59"/>
        <v>1066.969678998031</v>
      </c>
      <c r="AN130" s="59">
        <f ca="1">AVERAGE(OFFSET($AM$3,0,0,'Données projet'!$E$10+1,1))-AVERAGE(OFFSET($H$3,0,0,'Données projet'!$E$10+1,1))</f>
        <v>558.37211180917416</v>
      </c>
      <c r="AO130" s="59">
        <f t="shared" si="90"/>
        <v>250.60365718208192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66.412524010655389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66.412524010655389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5.5</v>
      </c>
      <c r="BD130" s="12">
        <f>IF('Données projet'!$A$88&gt;35,BD129+BC130-BL129,IF(A130&lt;'Données projet'!$A$88,$BA$205^A130,IF(A130='Données projet'!$A$88,'Données projet'!$B$88,BD129+BC130-BL129)))</f>
        <v>260</v>
      </c>
      <c r="BE130" s="13">
        <f>BD130*VLOOKUP('Données projet'!$B$11,Paramètres!$A$1:$I$89,3,0)*VLOOKUP('Données projet'!$B$11,Paramètres!$A$1:$I$89,5,0)</f>
        <v>279.86399999999998</v>
      </c>
      <c r="BF130" s="13">
        <f t="shared" si="91"/>
        <v>66.938267358965064</v>
      </c>
      <c r="BG130" s="20">
        <f t="shared" si="61"/>
        <v>604.01394898353067</v>
      </c>
      <c r="BH130" s="59">
        <f t="shared" si="62"/>
        <v>897.34728231686404</v>
      </c>
      <c r="BI130" s="59">
        <f ca="1">AVERAGE(OFFSET($BH$3,0,0,'Données projet'!$E$11+1,1))-AVERAGE(OFFSET($H$3,0,0,'Données projet'!$E$11+1,1))</f>
        <v>465.70042953569703</v>
      </c>
      <c r="BJ130" s="59">
        <f t="shared" si="92"/>
        <v>97.459164776269915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59.709815777835082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59.709815777835082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5.5</v>
      </c>
      <c r="BY130" s="12">
        <f>IF('Données projet'!$A$114&gt;35,BY129+BX130-CG129,IF(A130&lt;'Données projet'!$A$114,$BV$205^A130,IF(A130='Données projet'!$A$114,'Données projet'!$B$114,BY129+BX130-CG129)))</f>
        <v>260</v>
      </c>
      <c r="BZ130" s="13">
        <f>BY130*VLOOKUP('Données projet'!$B$12,Paramètres!$A$1:$I$89,3,0)*VLOOKUP('Données projet'!$B$12,Paramètres!$A$1:$I$89,5,0)</f>
        <v>174.40800000000002</v>
      </c>
      <c r="CA130" s="13">
        <f t="shared" si="93"/>
        <v>44.075793288194824</v>
      </c>
      <c r="CB130" s="20">
        <f t="shared" si="64"/>
        <v>380.52593997693936</v>
      </c>
      <c r="CC130" s="59">
        <f t="shared" si="65"/>
        <v>673.85927331027267</v>
      </c>
      <c r="CD130" s="59">
        <f ca="1">AVERAGE(OFFSET($CC$3,0,0,'Données projet'!$E$12+1,1))-AVERAGE(OFFSET($H$3,0,0,'Données projet'!$E$12+1,1))</f>
        <v>305.81696680347807</v>
      </c>
      <c r="CE130" s="59">
        <f t="shared" si="94"/>
        <v>75.064936438329426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45.864061394568978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45.864061394568978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5.5</v>
      </c>
      <c r="CT130" s="12">
        <f>IF('Données projet'!$A$140&gt;35,CT129+CS130-DB129,IF(A130&lt;'Données projet'!$A$140,$CQ$205^A130,IF(A130='Données projet'!$A$140,'Données projet'!$B$140,CT129+CS130-DB129)))</f>
        <v>260</v>
      </c>
      <c r="CU130" s="17">
        <f>CT130*VLOOKUP('Données projet'!$B$13,Paramètres!$A$1:$I$89,3,0)*VLOOKUP('Données projet'!$B$13,Paramètres!$A$1:$I$89,5,0)</f>
        <v>251.47199999999998</v>
      </c>
      <c r="CV130" s="13">
        <f t="shared" si="95"/>
        <v>60.901039718208651</v>
      </c>
      <c r="CW130" s="20">
        <f t="shared" si="67"/>
        <v>544.04971084254669</v>
      </c>
      <c r="CX130" s="59">
        <f t="shared" si="68"/>
        <v>837.38304417588006</v>
      </c>
      <c r="CY130" s="59">
        <f ca="1">AVERAGE(OFFSET($CX$3,0,0,'Données projet'!$E$13+1,1))-AVERAGE(OFFSET($H$3,0,0,'Données projet'!$E$13+1,1))</f>
        <v>422.80313962874982</v>
      </c>
      <c r="CZ130" s="59">
        <f t="shared" si="96"/>
        <v>91.455608678290844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53.652298235156159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53.652298235156159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5.5</v>
      </c>
      <c r="DO130" s="12">
        <f>IF('Données projet'!$A$166&gt;35,DO129+DN130-DW129,IF(A130&lt;'Données projet'!$A$166,$DL$205^A130,IF(A130='Données projet'!$A$166,'Données projet'!$B$166,DO129+DN130-DW129)))</f>
        <v>260</v>
      </c>
      <c r="DP130" s="17">
        <f>DO130*VLOOKUP('Données projet'!$B$14,Paramètres!$A$1:$I$89,3,0)*VLOOKUP('Données projet'!$B$14,Paramètres!$A$1:$I$89,5,0)</f>
        <v>202.8</v>
      </c>
      <c r="DQ130" s="13">
        <f t="shared" si="97"/>
        <v>50.359024179354016</v>
      </c>
      <c r="DR130" s="20">
        <f t="shared" si="70"/>
        <v>440.91863377904156</v>
      </c>
      <c r="DS130" s="59">
        <f t="shared" si="71"/>
        <v>734.25196711237481</v>
      </c>
      <c r="DT130" s="59">
        <f ca="1">AVERAGE(OFFSET($DS$3,0,0,'Données projet'!$E$14+1,1))-AVERAGE(OFFSET($H$3,0,0,'Données projet'!$E$14+1,1))</f>
        <v>349.02319955271696</v>
      </c>
      <c r="DU130" s="59">
        <f t="shared" si="98"/>
        <v>81.121961804737509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43.267982447706572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43.267982447706572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1.7053025658242404E-13</v>
      </c>
      <c r="EK130" s="17">
        <f>EJ130*VLOOKUP('Données projet'!$B$15,Paramètres!$A$1:$I$89,3,0)*VLOOKUP('Données projet'!$B$15,Paramètres!$A$1:$I$89,5,0)</f>
        <v>1.250327841262333E-13</v>
      </c>
      <c r="EL130" s="13">
        <f t="shared" si="99"/>
        <v>1.8301318724634299E-12</v>
      </c>
      <c r="EM130" s="20">
        <f t="shared" si="73"/>
        <v>3.405245110226996E-12</v>
      </c>
      <c r="EN130" s="59">
        <f t="shared" si="74"/>
        <v>293.33333333333672</v>
      </c>
      <c r="EO130" s="59">
        <f ca="1">AVERAGE(OFFSET($EN$3,0,0,'Données projet'!$E$15+1,1))-AVERAGE(OFFSET($H$3,0,0,'Données projet'!$E$15+1,1))</f>
        <v>197.34725966440715</v>
      </c>
      <c r="EP130" s="59">
        <f t="shared" si="100"/>
        <v>240.16326570529532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13.454300485380058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13.454300485380058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6.5</v>
      </c>
      <c r="N131" s="13">
        <f>IF('Données projet'!$A$36&gt;35,N130+M131-V130,IF(A131&lt;'Données projet'!$A$36,$K$205^A131,IF(A131='Données projet'!$A$36,'Données projet'!$B$36,N130+M131-V130)))</f>
        <v>362.00000000000045</v>
      </c>
      <c r="O131" s="13">
        <f>N131*VLOOKUP('Données projet'!$B$9,Paramètres!$A$1:$I$89,3,0)*VLOOKUP('Données projet'!$B$9,Paramètres!$A$1:$I$89,5,0)</f>
        <v>327.5376000000004</v>
      </c>
      <c r="P131" s="13">
        <f t="shared" si="87"/>
        <v>76.919566502794865</v>
      </c>
      <c r="Q131" s="20">
        <f t="shared" ref="Q131:Q153" si="108">(O131+P131)*0.475*44/12</f>
        <v>704.42956499236834</v>
      </c>
      <c r="R131" s="59">
        <f t="shared" ref="R131:R194" si="109">Q131+(I131+J131)*44/12</f>
        <v>997.7628983257016</v>
      </c>
      <c r="S131" s="59">
        <f ca="1">AVERAGE(OFFSET($R$3,0,0,'Données projet'!$E$9+1,1))-AVERAGE(OFFSET($H$3,0,0,'Données projet'!$E$9+1,1))</f>
        <v>503.03615331676451</v>
      </c>
      <c r="T131" s="59">
        <f t="shared" si="88"/>
        <v>228.10723445837942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58.098345623105907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58.098345623105907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6.5</v>
      </c>
      <c r="AI131" s="13">
        <f>IF('Données projet'!$A$62&gt;35,AI130+AH131-AQ130,IF(A131&lt;'Données projet'!$A$62,$AF$205^A131,IF(A131='Données projet'!$A$62,'Données projet'!$B$62,AI130+AH131-AQ130)))</f>
        <v>362.00000000000045</v>
      </c>
      <c r="AJ131" s="13">
        <f>AI131*VLOOKUP('Données projet'!$B$10,Paramètres!$A$1:$I$89,3,0)*VLOOKUP('Données projet'!$B$10,Paramètres!$A$1:$I$89,5,0)</f>
        <v>367.0680000000005</v>
      </c>
      <c r="AK131" s="13">
        <f t="shared" si="89"/>
        <v>85.067191510398061</v>
      </c>
      <c r="AL131" s="20">
        <f t="shared" si="58"/>
        <v>787.46879188061075</v>
      </c>
      <c r="AM131" s="59">
        <f t="shared" si="59"/>
        <v>1080.802125213944</v>
      </c>
      <c r="AN131" s="59">
        <f ca="1">AVERAGE(OFFSET($AM$3,0,0,'Données projet'!$E$10+1,1))-AVERAGE(OFFSET($H$3,0,0,'Données projet'!$E$10+1,1))</f>
        <v>558.37211180917416</v>
      </c>
      <c r="AO131" s="59">
        <f t="shared" si="90"/>
        <v>250.60365718208192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65.110214922446289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65.110214922446289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5.5</v>
      </c>
      <c r="BD131" s="12">
        <f>IF('Données projet'!$A$88&gt;35,BD130+BC131-BL130,IF(A131&lt;'Données projet'!$A$88,$BA$205^A131,IF(A131='Données projet'!$A$88,'Données projet'!$B$88,BD130+BC131-BL130)))</f>
        <v>265.5</v>
      </c>
      <c r="BE131" s="13">
        <f>BD131*VLOOKUP('Données projet'!$B$11,Paramètres!$A$1:$I$89,3,0)*VLOOKUP('Données projet'!$B$11,Paramètres!$A$1:$I$89,5,0)</f>
        <v>285.7842</v>
      </c>
      <c r="BF131" s="13">
        <f t="shared" si="91"/>
        <v>68.187918155875096</v>
      </c>
      <c r="BG131" s="20">
        <f t="shared" si="61"/>
        <v>616.50143912148235</v>
      </c>
      <c r="BH131" s="59">
        <f t="shared" si="62"/>
        <v>909.83477245481572</v>
      </c>
      <c r="BI131" s="59">
        <f ca="1">AVERAGE(OFFSET($BH$3,0,0,'Données projet'!$E$11+1,1))-AVERAGE(OFFSET($H$3,0,0,'Données projet'!$E$11+1,1))</f>
        <v>465.70042953569703</v>
      </c>
      <c r="BJ131" s="59">
        <f t="shared" si="92"/>
        <v>97.459164776269915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58.538942709823246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58.538942709823246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5.5</v>
      </c>
      <c r="BY131" s="12">
        <f>IF('Données projet'!$A$114&gt;35,BY130+BX131-CG130,IF(A131&lt;'Données projet'!$A$114,$BV$205^A131,IF(A131='Données projet'!$A$114,'Données projet'!$B$114,BY130+BX131-CG130)))</f>
        <v>265.5</v>
      </c>
      <c r="BZ131" s="13">
        <f>BY131*VLOOKUP('Données projet'!$B$12,Paramètres!$A$1:$I$89,3,0)*VLOOKUP('Données projet'!$B$12,Paramètres!$A$1:$I$89,5,0)</f>
        <v>178.09739999999999</v>
      </c>
      <c r="CA131" s="13">
        <f t="shared" si="93"/>
        <v>44.898631290733263</v>
      </c>
      <c r="CB131" s="20">
        <f t="shared" si="64"/>
        <v>388.38475449802712</v>
      </c>
      <c r="CC131" s="59">
        <f t="shared" si="65"/>
        <v>681.71808783136044</v>
      </c>
      <c r="CD131" s="59">
        <f ca="1">AVERAGE(OFFSET($CC$3,0,0,'Données projet'!$E$12+1,1))-AVERAGE(OFFSET($H$3,0,0,'Données projet'!$E$12+1,1))</f>
        <v>305.81696680347807</v>
      </c>
      <c r="CE131" s="59">
        <f t="shared" si="94"/>
        <v>75.064936438329426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44.964695124936696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44.964695124936696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5.5</v>
      </c>
      <c r="CT131" s="12">
        <f>IF('Données projet'!$A$140&gt;35,CT130+CS131-DB130,IF(A131&lt;'Données projet'!$A$140,$CQ$205^A131,IF(A131='Données projet'!$A$140,'Données projet'!$B$140,CT130+CS131-DB130)))</f>
        <v>265.5</v>
      </c>
      <c r="CU131" s="17">
        <f>CT131*VLOOKUP('Données projet'!$B$13,Paramètres!$A$1:$I$89,3,0)*VLOOKUP('Données projet'!$B$13,Paramètres!$A$1:$I$89,5,0)</f>
        <v>256.79159999999996</v>
      </c>
      <c r="CV131" s="13">
        <f t="shared" si="95"/>
        <v>62.037983290536062</v>
      </c>
      <c r="CW131" s="20">
        <f t="shared" si="67"/>
        <v>555.2948575643502</v>
      </c>
      <c r="CX131" s="59">
        <f t="shared" si="68"/>
        <v>848.62819089768345</v>
      </c>
      <c r="CY131" s="59">
        <f ca="1">AVERAGE(OFFSET($CX$3,0,0,'Données projet'!$E$13+1,1))-AVERAGE(OFFSET($H$3,0,0,'Données projet'!$E$13+1,1))</f>
        <v>422.80313962874982</v>
      </c>
      <c r="CZ131" s="59">
        <f t="shared" si="96"/>
        <v>91.455608678290844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52.600209391435378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52.600209391435378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5.5</v>
      </c>
      <c r="DO131" s="12">
        <f>IF('Données projet'!$A$166&gt;35,DO130+DN131-DW130,IF(A131&lt;'Données projet'!$A$166,$DL$205^A131,IF(A131='Données projet'!$A$166,'Données projet'!$B$166,DO130+DN131-DW130)))</f>
        <v>265.5</v>
      </c>
      <c r="DP131" s="17">
        <f>DO131*VLOOKUP('Données projet'!$B$14,Paramètres!$A$1:$I$89,3,0)*VLOOKUP('Données projet'!$B$14,Paramètres!$A$1:$I$89,5,0)</f>
        <v>207.09</v>
      </c>
      <c r="DQ131" s="13">
        <f t="shared" si="97"/>
        <v>51.299161968697518</v>
      </c>
      <c r="DR131" s="20">
        <f t="shared" si="70"/>
        <v>450.0277904288148</v>
      </c>
      <c r="DS131" s="59">
        <f t="shared" si="71"/>
        <v>743.36112376214805</v>
      </c>
      <c r="DT131" s="59">
        <f ca="1">AVERAGE(OFFSET($DS$3,0,0,'Données projet'!$E$14+1,1))-AVERAGE(OFFSET($H$3,0,0,'Données projet'!$E$14+1,1))</f>
        <v>349.02319955271696</v>
      </c>
      <c r="DU131" s="59">
        <f t="shared" si="98"/>
        <v>81.121961804737509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42.419523702770455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42.419523702770455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1.7053025658242404E-13</v>
      </c>
      <c r="EK131" s="17">
        <f>EJ131*VLOOKUP('Données projet'!$B$15,Paramètres!$A$1:$I$89,3,0)*VLOOKUP('Données projet'!$B$15,Paramètres!$A$1:$I$89,5,0)</f>
        <v>1.250327841262333E-13</v>
      </c>
      <c r="EL131" s="13">
        <f t="shared" si="99"/>
        <v>1.8301318724634299E-12</v>
      </c>
      <c r="EM131" s="20">
        <f t="shared" si="73"/>
        <v>3.405245110226996E-12</v>
      </c>
      <c r="EN131" s="59">
        <f t="shared" si="74"/>
        <v>293.33333333333672</v>
      </c>
      <c r="EO131" s="59">
        <f ca="1">AVERAGE(OFFSET($EN$3,0,0,'Données projet'!$E$15+1,1))-AVERAGE(OFFSET($H$3,0,0,'Données projet'!$E$15+1,1))</f>
        <v>197.34725966440715</v>
      </c>
      <c r="EP131" s="59">
        <f t="shared" si="100"/>
        <v>240.16326570529532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13.190469859174744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13.190469859174744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6.5</v>
      </c>
      <c r="N132" s="13">
        <f>IF('Données projet'!$A$36&gt;35,N131+M132-V131,IF(A132&lt;'Données projet'!$A$36,$K$205^A132,IF(A132='Données projet'!$A$36,'Données projet'!$B$36,N131+M132-V131)))</f>
        <v>368.50000000000045</v>
      </c>
      <c r="O132" s="13">
        <f>N132*VLOOKUP('Données projet'!$B$9,Paramètres!$A$1:$I$89,3,0)*VLOOKUP('Données projet'!$B$9,Paramètres!$A$1:$I$89,5,0)</f>
        <v>333.41880000000037</v>
      </c>
      <c r="P132" s="13">
        <f t="shared" si="87"/>
        <v>78.138685900598375</v>
      </c>
      <c r="Q132" s="20">
        <f t="shared" si="108"/>
        <v>716.79595461020938</v>
      </c>
      <c r="R132" s="59">
        <f t="shared" si="109"/>
        <v>1010.1292879435427</v>
      </c>
      <c r="S132" s="59">
        <f ca="1">AVERAGE(OFFSET($R$3,0,0,'Données projet'!$E$9+1,1))-AVERAGE(OFFSET($H$3,0,0,'Données projet'!$E$9+1,1))</f>
        <v>503.03615331676451</v>
      </c>
      <c r="T132" s="59">
        <f t="shared" si="88"/>
        <v>228.10723445837942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56.959072501928567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56.959072501928567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6.5</v>
      </c>
      <c r="AI132" s="13">
        <f>IF('Données projet'!$A$62&gt;35,AI131+AH132-AQ131,IF(A132&lt;'Données projet'!$A$62,$AF$205^A132,IF(A132='Données projet'!$A$62,'Données projet'!$B$62,AI131+AH132-AQ131)))</f>
        <v>368.50000000000045</v>
      </c>
      <c r="AJ132" s="13">
        <f>AI132*VLOOKUP('Données projet'!$B$10,Paramètres!$A$1:$I$89,3,0)*VLOOKUP('Données projet'!$B$10,Paramètres!$A$1:$I$89,5,0)</f>
        <v>373.65900000000045</v>
      </c>
      <c r="AK132" s="13">
        <f t="shared" si="89"/>
        <v>86.415444861295853</v>
      </c>
      <c r="AL132" s="20">
        <f t="shared" ref="AL132:AL153" si="112">(AJ132+AK132)*0.475*44/12</f>
        <v>801.29632480009104</v>
      </c>
      <c r="AM132" s="59">
        <f t="shared" ref="AM132:AM195" si="113">AL132+(AD132+AE132)*44/12</f>
        <v>1094.6296581334243</v>
      </c>
      <c r="AN132" s="59">
        <f ca="1">AVERAGE(OFFSET($AM$3,0,0,'Données projet'!$E$10+1,1))-AVERAGE(OFFSET($H$3,0,0,'Données projet'!$E$10+1,1))</f>
        <v>558.37211180917416</v>
      </c>
      <c r="AO132" s="59">
        <f t="shared" si="90"/>
        <v>250.60365718208192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63.833443321126857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63.833443321126857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5.5</v>
      </c>
      <c r="BD132" s="12">
        <f>IF('Données projet'!$A$88&gt;35,BD131+BC132-BL131,IF(A132&lt;'Données projet'!$A$88,$BA$205^A132,IF(A132='Données projet'!$A$88,'Données projet'!$B$88,BD131+BC132-BL131)))</f>
        <v>271</v>
      </c>
      <c r="BE132" s="13">
        <f>BD132*VLOOKUP('Données projet'!$B$11,Paramètres!$A$1:$I$89,3,0)*VLOOKUP('Données projet'!$B$11,Paramètres!$A$1:$I$89,5,0)</f>
        <v>291.70439999999996</v>
      </c>
      <c r="BF132" s="13">
        <f t="shared" si="91"/>
        <v>69.434559073015677</v>
      </c>
      <c r="BG132" s="20">
        <f t="shared" ref="BG132:BG153" si="115">(BE132+BF132)*0.475*44/12</f>
        <v>628.98368705216888</v>
      </c>
      <c r="BH132" s="59">
        <f t="shared" ref="BH132:BH195" si="116">BG132+(AY132+AZ132)*44/12</f>
        <v>922.31702038550225</v>
      </c>
      <c r="BI132" s="59">
        <f ca="1">AVERAGE(OFFSET($BH$3,0,0,'Données projet'!$E$11+1,1))-AVERAGE(OFFSET($H$3,0,0,'Données projet'!$E$11+1,1))</f>
        <v>465.70042953569703</v>
      </c>
      <c r="BJ132" s="59">
        <f t="shared" si="92"/>
        <v>97.459164776269915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57.39102974851307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57.39102974851307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5.5</v>
      </c>
      <c r="BY132" s="12">
        <f>IF('Données projet'!$A$114&gt;35,BY131+BX132-CG131,IF(A132&lt;'Données projet'!$A$114,$BV$205^A132,IF(A132='Données projet'!$A$114,'Données projet'!$B$114,BY131+BX132-CG131)))</f>
        <v>271</v>
      </c>
      <c r="BZ132" s="13">
        <f>BY132*VLOOKUP('Données projet'!$B$12,Paramètres!$A$1:$I$89,3,0)*VLOOKUP('Données projet'!$B$12,Paramètres!$A$1:$I$89,5,0)</f>
        <v>181.7868</v>
      </c>
      <c r="CA132" s="13">
        <f t="shared" si="93"/>
        <v>45.719487424846136</v>
      </c>
      <c r="CB132" s="20">
        <f t="shared" ref="CB132:CB153" si="118">(BZ132+CA132)*0.475*44/12</f>
        <v>396.24011726494035</v>
      </c>
      <c r="CC132" s="59">
        <f t="shared" ref="CC132:CC195" si="119">CB132+(BT132+BU132)*44/12</f>
        <v>689.57345059827367</v>
      </c>
      <c r="CD132" s="59">
        <f ca="1">AVERAGE(OFFSET($CC$3,0,0,'Données projet'!$E$12+1,1))-AVERAGE(OFFSET($H$3,0,0,'Données projet'!$E$12+1,1))</f>
        <v>305.81696680347807</v>
      </c>
      <c r="CE132" s="59">
        <f t="shared" si="94"/>
        <v>75.064936438329426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44.082964879292646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44.082964879292646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5.5</v>
      </c>
      <c r="CT132" s="12">
        <f>IF('Données projet'!$A$140&gt;35,CT131+CS132-DB131,IF(A132&lt;'Données projet'!$A$140,$CQ$205^A132,IF(A132='Données projet'!$A$140,'Données projet'!$B$140,CT131+CS132-DB131)))</f>
        <v>271</v>
      </c>
      <c r="CU132" s="17">
        <f>CT132*VLOOKUP('Données projet'!$B$13,Paramètres!$A$1:$I$89,3,0)*VLOOKUP('Données projet'!$B$13,Paramètres!$A$1:$I$89,5,0)</f>
        <v>262.1112</v>
      </c>
      <c r="CV132" s="13">
        <f t="shared" si="95"/>
        <v>63.172188447087038</v>
      </c>
      <c r="CW132" s="20">
        <f t="shared" ref="CW132:CW153" si="121">(CU132+CV132)*0.475*44/12</f>
        <v>566.53523487867653</v>
      </c>
      <c r="CX132" s="59">
        <f t="shared" ref="CX132:CX195" si="122">CW132+(CO132+CP132)*44/12</f>
        <v>859.8685682120099</v>
      </c>
      <c r="CY132" s="59">
        <f ca="1">AVERAGE(OFFSET($CX$3,0,0,'Données projet'!$E$13+1,1))-AVERAGE(OFFSET($H$3,0,0,'Données projet'!$E$13+1,1))</f>
        <v>422.80313962874982</v>
      </c>
      <c r="CZ132" s="59">
        <f t="shared" si="96"/>
        <v>91.455608678290844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51.56875136822913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51.56875136822913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5.5</v>
      </c>
      <c r="DO132" s="12">
        <f>IF('Données projet'!$A$166&gt;35,DO131+DN132-DW131,IF(A132&lt;'Données projet'!$A$166,$DL$205^A132,IF(A132='Données projet'!$A$166,'Données projet'!$B$166,DO131+DN132-DW131)))</f>
        <v>271</v>
      </c>
      <c r="DP132" s="17">
        <f>DO132*VLOOKUP('Données projet'!$B$14,Paramètres!$A$1:$I$89,3,0)*VLOOKUP('Données projet'!$B$14,Paramètres!$A$1:$I$89,5,0)</f>
        <v>211.38</v>
      </c>
      <c r="DQ132" s="13">
        <f t="shared" si="97"/>
        <v>52.237035364084207</v>
      </c>
      <c r="DR132" s="20">
        <f t="shared" ref="DR132:DR153" si="124">(DP132+DQ132)*0.475*44/12</f>
        <v>459.1330032591132</v>
      </c>
      <c r="DS132" s="59">
        <f t="shared" ref="DS132:DS195" si="125">DR132+(DJ132+DK132)*44/12</f>
        <v>752.46633659244651</v>
      </c>
      <c r="DT132" s="59">
        <f ca="1">AVERAGE(OFFSET($DS$3,0,0,'Données projet'!$E$14+1,1))-AVERAGE(OFFSET($H$3,0,0,'Données projet'!$E$14+1,1))</f>
        <v>349.02319955271696</v>
      </c>
      <c r="DU132" s="59">
        <f t="shared" si="98"/>
        <v>81.121961804737509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41.587702716313807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41.587702716313807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1.7053025658242404E-13</v>
      </c>
      <c r="EK132" s="17">
        <f>EJ132*VLOOKUP('Données projet'!$B$15,Paramètres!$A$1:$I$89,3,0)*VLOOKUP('Données projet'!$B$15,Paramètres!$A$1:$I$89,5,0)</f>
        <v>1.250327841262333E-13</v>
      </c>
      <c r="EL132" s="13">
        <f t="shared" si="99"/>
        <v>1.8301318724634299E-12</v>
      </c>
      <c r="EM132" s="20">
        <f t="shared" ref="EM132:EM153" si="127">(EK132+EL132)*0.475*44/12</f>
        <v>3.405245110226996E-12</v>
      </c>
      <c r="EN132" s="59">
        <f t="shared" ref="EN132:EN195" si="128">EM132+(EE132+EF132)*44/12</f>
        <v>293.33333333333672</v>
      </c>
      <c r="EO132" s="59">
        <f ca="1">AVERAGE(OFFSET($EN$3,0,0,'Données projet'!$E$15+1,1))-AVERAGE(OFFSET($H$3,0,0,'Données projet'!$E$15+1,1))</f>
        <v>197.34725966440715</v>
      </c>
      <c r="EP132" s="59">
        <f t="shared" si="100"/>
        <v>240.16326570529532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12.931812790628525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12.931812790628525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375</v>
      </c>
      <c r="L133" s="12">
        <f>VLOOKUP(A133,'Données projet'!$A$35:$I$55,9,0)</f>
        <v>6.5</v>
      </c>
      <c r="M133" s="12">
        <f t="array" ref="M133">INDEX(L:L,MIN(IF(ISNUMBER(L133:L329),ROW(L133:L329),"")))</f>
        <v>6.5</v>
      </c>
      <c r="N133" s="13">
        <f>IF('Données projet'!$A$36&gt;35,N132+M133-V132,IF(A133&lt;'Données projet'!$A$36,$K$205^A133,IF(A133='Données projet'!$A$36,'Données projet'!$B$36,N132+M133-V132)))</f>
        <v>375.00000000000045</v>
      </c>
      <c r="O133" s="13">
        <f>N133*VLOOKUP('Données projet'!$B$9,Paramètres!$A$1:$I$89,3,0)*VLOOKUP('Données projet'!$B$9,Paramètres!$A$1:$I$89,5,0)</f>
        <v>339.30000000000041</v>
      </c>
      <c r="P133" s="13">
        <f t="shared" ref="P133:P196" si="141">EXP(-1.0587+0.8836*LN(O133)+0.284)</f>
        <v>79.355304647150589</v>
      </c>
      <c r="Q133" s="20">
        <f t="shared" si="108"/>
        <v>729.15798892712144</v>
      </c>
      <c r="R133" s="59">
        <f t="shared" si="109"/>
        <v>1022.4913222604548</v>
      </c>
      <c r="S133" s="59">
        <f ca="1">AVERAGE(OFFSET($R$3,0,0,'Données projet'!$E$9+1,1))-AVERAGE(OFFSET($H$3,0,0,'Données projet'!$E$9+1,1))</f>
        <v>503.03615331676451</v>
      </c>
      <c r="T133" s="59">
        <f t="shared" ref="T133:T196" si="142">$T$3</f>
        <v>228.10723445837942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46</v>
      </c>
      <c r="W133" s="16">
        <f>IF(ISNA(VLOOKUP(A133,'Données projet'!$A$35:$I$55,5,0)),0%,VLOOKUP(A133,'Données projet'!$A$35:$I$55,5,0)*VLOOKUP('Données projet'!$B$9,Paramètres!$A$1:$I$89,7,0))</f>
        <v>0.38700000000000001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73.648227160313482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73.648227160313482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375</v>
      </c>
      <c r="AG133" s="12">
        <f>VLOOKUP(A133,'Données projet'!$A$61:$I$81,9,0)</f>
        <v>6.5</v>
      </c>
      <c r="AH133" s="12">
        <f t="array" ref="AH133">INDEX(AG:AG,MIN(IF(ISNUMBER(AG133:AG329),ROW(AG133:AG329),"")))</f>
        <v>6.5</v>
      </c>
      <c r="AI133" s="13">
        <f>IF('Données projet'!$A$62&gt;35,AI132+AH133-AQ132,IF(A133&lt;'Données projet'!$A$62,$AF$205^A133,IF(A133='Données projet'!$A$62,'Données projet'!$B$62,AI132+AH133-AQ132)))</f>
        <v>375.00000000000045</v>
      </c>
      <c r="AJ133" s="13">
        <f>AI133*VLOOKUP('Données projet'!$B$10,Paramètres!$A$1:$I$89,3,0)*VLOOKUP('Données projet'!$B$10,Paramètres!$A$1:$I$89,5,0)</f>
        <v>380.25000000000051</v>
      </c>
      <c r="AK133" s="13">
        <f t="shared" ref="AK133:AK153" si="143">EXP(-1.0587+0.8836*LN(AJ133)+0.284)</f>
        <v>87.760932682061593</v>
      </c>
      <c r="AL133" s="20">
        <f t="shared" si="112"/>
        <v>815.11904108792476</v>
      </c>
      <c r="AM133" s="59">
        <f t="shared" si="113"/>
        <v>1108.4523744212581</v>
      </c>
      <c r="AN133" s="59">
        <f ca="1">AVERAGE(OFFSET($AM$3,0,0,'Données projet'!$E$10+1,1))-AVERAGE(OFFSET($H$3,0,0,'Données projet'!$E$10+1,1))</f>
        <v>558.37211180917416</v>
      </c>
      <c r="AO133" s="59">
        <f t="shared" ref="AO133:AO196" si="144">$AO$3</f>
        <v>250.60365718208192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46</v>
      </c>
      <c r="AR133" s="16">
        <f>IF(ISNA(VLOOKUP(A133,'Données projet'!$A$61:$I$81,5,0)),0%,VLOOKUP(A133,'Données projet'!$A$61:$I$81,5,0)*VLOOKUP('Données projet'!$B$10,Paramètres!$A$1:$I$89,7,0))</f>
        <v>0.38700000000000001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82.53680630035133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82.53680630035133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5.5</v>
      </c>
      <c r="BD133" s="12">
        <f>IF('Données projet'!$A$88&gt;35,BD132+BC133-BL132,IF(A133&lt;'Données projet'!$A$88,$BA$205^A133,IF(A133='Données projet'!$A$88,'Données projet'!$B$88,BD132+BC133-BL132)))</f>
        <v>276.5</v>
      </c>
      <c r="BE133" s="13">
        <f>BD133*VLOOKUP('Données projet'!$B$11,Paramètres!$A$1:$I$89,3,0)*VLOOKUP('Données projet'!$B$11,Paramètres!$A$1:$I$89,5,0)</f>
        <v>297.62459999999999</v>
      </c>
      <c r="BF133" s="13">
        <f t="shared" ref="BF133:BF153" si="145">EXP(-1.0587+0.8836*LN(BE133)+0.284)</f>
        <v>70.67825823588322</v>
      </c>
      <c r="BG133" s="20">
        <f t="shared" si="115"/>
        <v>641.46081142749654</v>
      </c>
      <c r="BH133" s="59">
        <f t="shared" si="116"/>
        <v>934.79414476082979</v>
      </c>
      <c r="BI133" s="59">
        <f ca="1">AVERAGE(OFFSET($BH$3,0,0,'Données projet'!$E$11+1,1))-AVERAGE(OFFSET($H$3,0,0,'Données projet'!$E$11+1,1))</f>
        <v>465.70042953569703</v>
      </c>
      <c r="BJ133" s="59">
        <f t="shared" ref="BJ133:BJ196" si="146">$BJ$3</f>
        <v>97.459164776269915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56.265626660216412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56.265626660216412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5.5</v>
      </c>
      <c r="BY133" s="12">
        <f>IF('Données projet'!$A$114&gt;35,BY132+BX133-CG132,IF(A133&lt;'Données projet'!$A$114,$BV$205^A133,IF(A133='Données projet'!$A$114,'Données projet'!$B$114,BY132+BX133-CG132)))</f>
        <v>276.5</v>
      </c>
      <c r="BZ133" s="13">
        <f>BY133*VLOOKUP('Données projet'!$B$12,Paramètres!$A$1:$I$89,3,0)*VLOOKUP('Données projet'!$B$12,Paramètres!$A$1:$I$89,5,0)</f>
        <v>185.47620000000001</v>
      </c>
      <c r="CA133" s="13">
        <f t="shared" ref="CA133:CA153" si="147">EXP(-1.0587+0.8836*LN(BZ133)+0.284)</f>
        <v>46.538406548062902</v>
      </c>
      <c r="CB133" s="20">
        <f t="shared" si="118"/>
        <v>404.09210640454285</v>
      </c>
      <c r="CC133" s="59">
        <f t="shared" si="119"/>
        <v>697.4254397378761</v>
      </c>
      <c r="CD133" s="59">
        <f ca="1">AVERAGE(OFFSET($CC$3,0,0,'Données projet'!$E$12+1,1))-AVERAGE(OFFSET($H$3,0,0,'Données projet'!$E$12+1,1))</f>
        <v>305.81696680347807</v>
      </c>
      <c r="CE133" s="59">
        <f t="shared" ref="CE133:CE196" si="148">$CE$3</f>
        <v>75.064936438329426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43.218524825963328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43.218524825963328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5.5</v>
      </c>
      <c r="CT133" s="12">
        <f>IF('Données projet'!$A$140&gt;35,CT132+CS133-DB132,IF(A133&lt;'Données projet'!$A$140,$CQ$205^A133,IF(A133='Données projet'!$A$140,'Données projet'!$B$140,CT132+CS133-DB132)))</f>
        <v>276.5</v>
      </c>
      <c r="CU133" s="17">
        <f>CT133*VLOOKUP('Données projet'!$B$13,Paramètres!$A$1:$I$89,3,0)*VLOOKUP('Données projet'!$B$13,Paramètres!$A$1:$I$89,5,0)</f>
        <v>267.43080000000003</v>
      </c>
      <c r="CV133" s="13">
        <f t="shared" ref="CV133:CV153" si="149">EXP(-1.0587+0.8836*LN(CU133)+0.284)</f>
        <v>64.303717169052959</v>
      </c>
      <c r="CW133" s="20">
        <f t="shared" si="121"/>
        <v>577.77095073610064</v>
      </c>
      <c r="CX133" s="59">
        <f t="shared" si="122"/>
        <v>871.10428406943402</v>
      </c>
      <c r="CY133" s="59">
        <f ca="1">AVERAGE(OFFSET($CX$3,0,0,'Données projet'!$E$13+1,1))-AVERAGE(OFFSET($H$3,0,0,'Données projet'!$E$13+1,1))</f>
        <v>422.80313962874982</v>
      </c>
      <c r="CZ133" s="59">
        <f t="shared" ref="CZ133:CZ196" si="150">$CZ$3</f>
        <v>91.455608678290844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50.557519607730683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50.557519607730683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5.5</v>
      </c>
      <c r="DO133" s="12">
        <f>IF('Données projet'!$A$166&gt;35,DO132+DN133-DW132,IF(A133&lt;'Données projet'!$A$166,$DL$205^A133,IF(A133='Données projet'!$A$166,'Données projet'!$B$166,DO132+DN133-DW132)))</f>
        <v>276.5</v>
      </c>
      <c r="DP133" s="17">
        <f>DO133*VLOOKUP('Données projet'!$B$14,Paramètres!$A$1:$I$89,3,0)*VLOOKUP('Données projet'!$B$14,Paramètres!$A$1:$I$89,5,0)</f>
        <v>215.67000000000002</v>
      </c>
      <c r="DQ133" s="13">
        <f t="shared" ref="DQ133:DQ153" si="151">EXP(-1.0587+0.8836*LN(DP133)+0.284)</f>
        <v>53.17269561771495</v>
      </c>
      <c r="DR133" s="20">
        <f t="shared" si="124"/>
        <v>468.23436153418692</v>
      </c>
      <c r="DS133" s="59">
        <f t="shared" si="125"/>
        <v>761.56769486752023</v>
      </c>
      <c r="DT133" s="59">
        <f ca="1">AVERAGE(OFFSET($DS$3,0,0,'Données projet'!$E$14+1,1))-AVERAGE(OFFSET($H$3,0,0,'Données projet'!$E$14+1,1))</f>
        <v>349.02319955271696</v>
      </c>
      <c r="DU133" s="59">
        <f t="shared" ref="DU133:DU196" si="152">$DU$3</f>
        <v>81.121961804737509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40.772193232040863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40.772193232040863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1.7053025658242404E-13</v>
      </c>
      <c r="EK133" s="17">
        <f>EJ133*VLOOKUP('Données projet'!$B$15,Paramètres!$A$1:$I$89,3,0)*VLOOKUP('Données projet'!$B$15,Paramètres!$A$1:$I$89,5,0)</f>
        <v>1.250327841262333E-13</v>
      </c>
      <c r="EL133" s="13">
        <f t="shared" ref="EL133:EL153" si="153">EXP(-1.0587+0.8836*LN(EK133)+0.284)</f>
        <v>1.8301318724634299E-12</v>
      </c>
      <c r="EM133" s="20">
        <f t="shared" si="127"/>
        <v>3.405245110226996E-12</v>
      </c>
      <c r="EN133" s="59">
        <f t="shared" si="128"/>
        <v>293.33333333333672</v>
      </c>
      <c r="EO133" s="59">
        <f ca="1">AVERAGE(OFFSET($EN$3,0,0,'Données projet'!$E$15+1,1))-AVERAGE(OFFSET($H$3,0,0,'Données projet'!$E$15+1,1))</f>
        <v>197.34725966440715</v>
      </c>
      <c r="EP133" s="59">
        <f t="shared" ref="EP133:EP196" si="154">$EP$3</f>
        <v>240.16326570529532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12.678227829431263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12.678227829431263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6.7</v>
      </c>
      <c r="N134" s="13">
        <f>IF('Données projet'!$A$36&gt;35,N133+M134-V133,IF(A134&lt;'Données projet'!$A$36,$K$205^A134,IF(A134='Données projet'!$A$36,'Données projet'!$B$36,N133+M134-V133)))</f>
        <v>335.70000000000044</v>
      </c>
      <c r="O134" s="13">
        <f>N134*VLOOKUP('Données projet'!$B$9,Paramètres!$A$1:$I$89,3,0)*VLOOKUP('Données projet'!$B$9,Paramètres!$A$1:$I$89,5,0)</f>
        <v>303.74136000000038</v>
      </c>
      <c r="P134" s="13">
        <f t="shared" si="141"/>
        <v>71.960229576228116</v>
      </c>
      <c r="Q134" s="20">
        <f t="shared" si="108"/>
        <v>654.34693517859796</v>
      </c>
      <c r="R134" s="59">
        <f t="shared" si="109"/>
        <v>947.68026851193122</v>
      </c>
      <c r="S134" s="59">
        <f ca="1">AVERAGE(OFFSET($R$3,0,0,'Données projet'!$E$9+1,1))-AVERAGE(OFFSET($H$3,0,0,'Données projet'!$E$9+1,1))</f>
        <v>503.03615331676451</v>
      </c>
      <c r="T134" s="59">
        <f t="shared" si="142"/>
        <v>228.10723445837942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72.204030346682728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72.204030346682728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6.7</v>
      </c>
      <c r="AI134" s="13">
        <f>IF('Données projet'!$A$62&gt;35,AI133+AH134-AQ133,IF(A134&lt;'Données projet'!$A$62,$AF$205^A134,IF(A134='Données projet'!$A$62,'Données projet'!$B$62,AI133+AH134-AQ133)))</f>
        <v>335.70000000000044</v>
      </c>
      <c r="AJ134" s="13">
        <f>AI134*VLOOKUP('Données projet'!$B$10,Paramètres!$A$1:$I$89,3,0)*VLOOKUP('Données projet'!$B$10,Paramètres!$A$1:$I$89,5,0)</f>
        <v>340.39980000000048</v>
      </c>
      <c r="AK134" s="13">
        <f t="shared" si="143"/>
        <v>79.582541982614927</v>
      </c>
      <c r="AL134" s="20">
        <f t="shared" si="112"/>
        <v>731.46924561972185</v>
      </c>
      <c r="AM134" s="59">
        <f t="shared" si="113"/>
        <v>1024.8025789530552</v>
      </c>
      <c r="AN134" s="59">
        <f ca="1">AVERAGE(OFFSET($AM$3,0,0,'Données projet'!$E$10+1,1))-AVERAGE(OFFSET($H$3,0,0,'Données projet'!$E$10+1,1))</f>
        <v>558.37211180917416</v>
      </c>
      <c r="AO134" s="59">
        <f t="shared" si="144"/>
        <v>250.60365718208192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80.918309871282375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80.918309871282375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5.5</v>
      </c>
      <c r="BD134" s="12">
        <f>IF('Données projet'!$A$88&gt;35,BD133+BC134-BL133,IF(A134&lt;'Données projet'!$A$88,$BA$205^A134,IF(A134='Données projet'!$A$88,'Données projet'!$B$88,BD133+BC134-BL133)))</f>
        <v>282</v>
      </c>
      <c r="BE134" s="13">
        <f>BD134*VLOOKUP('Données projet'!$B$11,Paramètres!$A$1:$I$89,3,0)*VLOOKUP('Données projet'!$B$11,Paramètres!$A$1:$I$89,5,0)</f>
        <v>303.54480000000001</v>
      </c>
      <c r="BF134" s="13">
        <f t="shared" si="145"/>
        <v>71.919080904752505</v>
      </c>
      <c r="BG134" s="20">
        <f t="shared" si="115"/>
        <v>653.93292590911062</v>
      </c>
      <c r="BH134" s="59">
        <f t="shared" si="116"/>
        <v>947.26625924244399</v>
      </c>
      <c r="BI134" s="59">
        <f ca="1">AVERAGE(OFFSET($BH$3,0,0,'Données projet'!$E$11+1,1))-AVERAGE(OFFSET($H$3,0,0,'Données projet'!$E$11+1,1))</f>
        <v>465.70042953569703</v>
      </c>
      <c r="BJ134" s="59">
        <f t="shared" si="146"/>
        <v>97.459164776269915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55.162292040053146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55.162292040053146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5.5</v>
      </c>
      <c r="BY134" s="12">
        <f>IF('Données projet'!$A$114&gt;35,BY133+BX134-CG133,IF(A134&lt;'Données projet'!$A$114,$BV$205^A134,IF(A134='Données projet'!$A$114,'Données projet'!$B$114,BY133+BX134-CG133)))</f>
        <v>282</v>
      </c>
      <c r="BZ134" s="13">
        <f>BY134*VLOOKUP('Données projet'!$B$12,Paramètres!$A$1:$I$89,3,0)*VLOOKUP('Données projet'!$B$12,Paramètres!$A$1:$I$89,5,0)</f>
        <v>189.16560000000001</v>
      </c>
      <c r="CA134" s="13">
        <f t="shared" si="147"/>
        <v>47.355431631295275</v>
      </c>
      <c r="CB134" s="20">
        <f t="shared" si="118"/>
        <v>411.94079675783928</v>
      </c>
      <c r="CC134" s="59">
        <f t="shared" si="119"/>
        <v>705.27413009117254</v>
      </c>
      <c r="CD134" s="59">
        <f ca="1">AVERAGE(OFFSET($CC$3,0,0,'Données projet'!$E$12+1,1))-AVERAGE(OFFSET($H$3,0,0,'Données projet'!$E$12+1,1))</f>
        <v>305.81696680347807</v>
      </c>
      <c r="CE134" s="59">
        <f t="shared" si="148"/>
        <v>75.064936438329426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42.37103591482343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42.37103591482343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5.5</v>
      </c>
      <c r="CT134" s="12">
        <f>IF('Données projet'!$A$140&gt;35,CT133+CS134-DB133,IF(A134&lt;'Données projet'!$A$140,$CQ$205^A134,IF(A134='Données projet'!$A$140,'Données projet'!$B$140,CT133+CS134-DB133)))</f>
        <v>282</v>
      </c>
      <c r="CU134" s="17">
        <f>CT134*VLOOKUP('Données projet'!$B$13,Paramètres!$A$1:$I$89,3,0)*VLOOKUP('Données projet'!$B$13,Paramètres!$A$1:$I$89,5,0)</f>
        <v>272.75040000000001</v>
      </c>
      <c r="CV134" s="13">
        <f t="shared" si="149"/>
        <v>65.43262883082069</v>
      </c>
      <c r="CW134" s="20">
        <f t="shared" si="121"/>
        <v>589.00210854701277</v>
      </c>
      <c r="CX134" s="59">
        <f t="shared" si="122"/>
        <v>882.33544188034602</v>
      </c>
      <c r="CY134" s="59">
        <f ca="1">AVERAGE(OFFSET($CX$3,0,0,'Données projet'!$E$13+1,1))-AVERAGE(OFFSET($H$3,0,0,'Données projet'!$E$13+1,1))</f>
        <v>422.80313962874982</v>
      </c>
      <c r="CZ134" s="59">
        <f t="shared" si="150"/>
        <v>91.455608678290844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49.566117485265138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49.566117485265138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5.5</v>
      </c>
      <c r="DO134" s="12">
        <f>IF('Données projet'!$A$166&gt;35,DO133+DN134-DW133,IF(A134&lt;'Données projet'!$A$166,$DL$205^A134,IF(A134='Données projet'!$A$166,'Données projet'!$B$166,DO133+DN134-DW133)))</f>
        <v>282</v>
      </c>
      <c r="DP134" s="17">
        <f>DO134*VLOOKUP('Données projet'!$B$14,Paramètres!$A$1:$I$89,3,0)*VLOOKUP('Données projet'!$B$14,Paramètres!$A$1:$I$89,5,0)</f>
        <v>219.96</v>
      </c>
      <c r="DQ134" s="13">
        <f t="shared" si="151"/>
        <v>54.106191826225746</v>
      </c>
      <c r="DR134" s="20">
        <f t="shared" si="124"/>
        <v>477.33195076400972</v>
      </c>
      <c r="DS134" s="59">
        <f t="shared" si="125"/>
        <v>770.66528409734303</v>
      </c>
      <c r="DT134" s="59">
        <f ca="1">AVERAGE(OFFSET($DS$3,0,0,'Données projet'!$E$14+1,1))-AVERAGE(OFFSET($H$3,0,0,'Données projet'!$E$14+1,1))</f>
        <v>349.02319955271696</v>
      </c>
      <c r="DU134" s="59">
        <f t="shared" si="152"/>
        <v>81.121961804737509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39.972675391342847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39.972675391342847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1.7053025658242404E-13</v>
      </c>
      <c r="EK134" s="17">
        <f>EJ134*VLOOKUP('Données projet'!$B$15,Paramètres!$A$1:$I$89,3,0)*VLOOKUP('Données projet'!$B$15,Paramètres!$A$1:$I$89,5,0)</f>
        <v>1.250327841262333E-13</v>
      </c>
      <c r="EL134" s="13">
        <f t="shared" si="153"/>
        <v>1.8301318724634299E-12</v>
      </c>
      <c r="EM134" s="20">
        <f t="shared" si="127"/>
        <v>3.405245110226996E-12</v>
      </c>
      <c r="EN134" s="59">
        <f t="shared" si="128"/>
        <v>293.33333333333672</v>
      </c>
      <c r="EO134" s="59">
        <f ca="1">AVERAGE(OFFSET($EN$3,0,0,'Données projet'!$E$15+1,1))-AVERAGE(OFFSET($H$3,0,0,'Données projet'!$E$15+1,1))</f>
        <v>197.34725966440715</v>
      </c>
      <c r="EP134" s="59">
        <f t="shared" si="154"/>
        <v>240.16326570529532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12.429615514651525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12.429615514651525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6.7</v>
      </c>
      <c r="N135" s="13">
        <f>IF('Données projet'!$A$36&gt;35,N134+M135-V134,IF(A135&lt;'Données projet'!$A$36,$K$205^A135,IF(A135='Données projet'!$A$36,'Données projet'!$B$36,N134+M135-V134)))</f>
        <v>342.40000000000043</v>
      </c>
      <c r="O135" s="13">
        <f>N135*VLOOKUP('Données projet'!$B$9,Paramètres!$A$1:$I$89,3,0)*VLOOKUP('Données projet'!$B$9,Paramètres!$A$1:$I$89,5,0)</f>
        <v>309.80352000000039</v>
      </c>
      <c r="P135" s="13">
        <f t="shared" si="141"/>
        <v>73.227795813703892</v>
      </c>
      <c r="Q135" s="20">
        <f t="shared" si="108"/>
        <v>667.11287504220161</v>
      </c>
      <c r="R135" s="59">
        <f t="shared" si="109"/>
        <v>960.44620837553498</v>
      </c>
      <c r="S135" s="59">
        <f ca="1">AVERAGE(OFFSET($R$3,0,0,'Données projet'!$E$9+1,1))-AVERAGE(OFFSET($H$3,0,0,'Données projet'!$E$9+1,1))</f>
        <v>503.03615331676451</v>
      </c>
      <c r="T135" s="59">
        <f t="shared" si="142"/>
        <v>228.10723445837942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70.788153351694191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70.788153351694191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6.7</v>
      </c>
      <c r="AI135" s="13">
        <f>IF('Données projet'!$A$62&gt;35,AI134+AH135-AQ134,IF(A135&lt;'Données projet'!$A$62,$AF$205^A135,IF(A135='Données projet'!$A$62,'Données projet'!$B$62,AI134+AH135-AQ134)))</f>
        <v>342.40000000000043</v>
      </c>
      <c r="AJ135" s="13">
        <f>AI135*VLOOKUP('Données projet'!$B$10,Paramètres!$A$1:$I$89,3,0)*VLOOKUP('Données projet'!$B$10,Paramètres!$A$1:$I$89,5,0)</f>
        <v>347.19360000000046</v>
      </c>
      <c r="AK135" s="13">
        <f t="shared" si="143"/>
        <v>80.984373854243373</v>
      </c>
      <c r="AL135" s="20">
        <f t="shared" si="112"/>
        <v>745.74330446280794</v>
      </c>
      <c r="AM135" s="59">
        <f t="shared" si="113"/>
        <v>1039.0766377961413</v>
      </c>
      <c r="AN135" s="59">
        <f ca="1">AVERAGE(OFFSET($AM$3,0,0,'Données projet'!$E$10+1,1))-AVERAGE(OFFSET($H$3,0,0,'Données projet'!$E$10+1,1))</f>
        <v>558.37211180917416</v>
      </c>
      <c r="AO135" s="59">
        <f t="shared" si="144"/>
        <v>250.60365718208192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79.331551170002115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79.331551170002115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5.5</v>
      </c>
      <c r="BD135" s="12">
        <f>IF('Données projet'!$A$88&gt;35,BD134+BC135-BL134,IF(A135&lt;'Données projet'!$A$88,$BA$205^A135,IF(A135='Données projet'!$A$88,'Données projet'!$B$88,BD134+BC135-BL134)))</f>
        <v>287.5</v>
      </c>
      <c r="BE135" s="13">
        <f>BD135*VLOOKUP('Données projet'!$B$11,Paramètres!$A$1:$I$89,3,0)*VLOOKUP('Données projet'!$B$11,Paramètres!$A$1:$I$89,5,0)</f>
        <v>309.46499999999997</v>
      </c>
      <c r="BF135" s="13">
        <f t="shared" si="145"/>
        <v>73.157089648673946</v>
      </c>
      <c r="BG135" s="20">
        <f t="shared" si="115"/>
        <v>666.40013947144041</v>
      </c>
      <c r="BH135" s="59">
        <f t="shared" si="116"/>
        <v>959.73347280477378</v>
      </c>
      <c r="BI135" s="59">
        <f ca="1">AVERAGE(OFFSET($BH$3,0,0,'Données projet'!$E$11+1,1))-AVERAGE(OFFSET($H$3,0,0,'Données projet'!$E$11+1,1))</f>
        <v>465.70042953569703</v>
      </c>
      <c r="BJ135" s="59">
        <f t="shared" si="146"/>
        <v>97.459164776269915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54.080593138823616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54.080593138823616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5.5</v>
      </c>
      <c r="BY135" s="12">
        <f>IF('Données projet'!$A$114&gt;35,BY134+BX135-CG134,IF(A135&lt;'Données projet'!$A$114,$BV$205^A135,IF(A135='Données projet'!$A$114,'Données projet'!$B$114,BY134+BX135-CG134)))</f>
        <v>287.5</v>
      </c>
      <c r="BZ135" s="13">
        <f>BY135*VLOOKUP('Données projet'!$B$12,Paramètres!$A$1:$I$89,3,0)*VLOOKUP('Données projet'!$B$12,Paramètres!$A$1:$I$89,5,0)</f>
        <v>192.85500000000002</v>
      </c>
      <c r="CA135" s="13">
        <f t="shared" si="147"/>
        <v>48.170603873406655</v>
      </c>
      <c r="CB135" s="20">
        <f t="shared" si="118"/>
        <v>419.78626007951658</v>
      </c>
      <c r="CC135" s="59">
        <f t="shared" si="119"/>
        <v>713.11959341284989</v>
      </c>
      <c r="CD135" s="59">
        <f ca="1">AVERAGE(OFFSET($CC$3,0,0,'Données projet'!$E$12+1,1))-AVERAGE(OFFSET($H$3,0,0,'Données projet'!$E$12+1,1))</f>
        <v>305.81696680347807</v>
      </c>
      <c r="CE135" s="59">
        <f t="shared" si="148"/>
        <v>75.064936438329426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41.540165744313789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41.540165744313789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5.5</v>
      </c>
      <c r="CT135" s="12">
        <f>IF('Données projet'!$A$140&gt;35,CT134+CS135-DB134,IF(A135&lt;'Données projet'!$A$140,$CQ$205^A135,IF(A135='Données projet'!$A$140,'Données projet'!$B$140,CT134+CS135-DB134)))</f>
        <v>287.5</v>
      </c>
      <c r="CU135" s="17">
        <f>CT135*VLOOKUP('Données projet'!$B$13,Paramètres!$A$1:$I$89,3,0)*VLOOKUP('Données projet'!$B$13,Paramètres!$A$1:$I$89,5,0)</f>
        <v>278.07</v>
      </c>
      <c r="CV135" s="13">
        <f t="shared" si="149"/>
        <v>66.558980358276997</v>
      </c>
      <c r="CW135" s="20">
        <f t="shared" si="121"/>
        <v>600.22880745733244</v>
      </c>
      <c r="CX135" s="59">
        <f t="shared" si="122"/>
        <v>893.56214079066581</v>
      </c>
      <c r="CY135" s="59">
        <f ca="1">AVERAGE(OFFSET($CX$3,0,0,'Données projet'!$E$13+1,1))-AVERAGE(OFFSET($H$3,0,0,'Données projet'!$E$13+1,1))</f>
        <v>422.80313962874982</v>
      </c>
      <c r="CZ135" s="59">
        <f t="shared" si="150"/>
        <v>91.455608678290844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48.594156153725557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48.594156153725557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5.5</v>
      </c>
      <c r="DO135" s="12">
        <f>IF('Données projet'!$A$166&gt;35,DO134+DN135-DW134,IF(A135&lt;'Données projet'!$A$166,$DL$205^A135,IF(A135='Données projet'!$A$166,'Données projet'!$B$166,DO134+DN135-DW134)))</f>
        <v>287.5</v>
      </c>
      <c r="DP135" s="17">
        <f>DO135*VLOOKUP('Données projet'!$B$14,Paramètres!$A$1:$I$89,3,0)*VLOOKUP('Données projet'!$B$14,Paramètres!$A$1:$I$89,5,0)</f>
        <v>224.25</v>
      </c>
      <c r="DQ135" s="13">
        <f t="shared" si="151"/>
        <v>55.037571061589858</v>
      </c>
      <c r="DR135" s="20">
        <f t="shared" si="124"/>
        <v>486.42585293226904</v>
      </c>
      <c r="DS135" s="59">
        <f t="shared" si="125"/>
        <v>779.75918626560235</v>
      </c>
      <c r="DT135" s="59">
        <f ca="1">AVERAGE(OFFSET($DS$3,0,0,'Données projet'!$E$14+1,1))-AVERAGE(OFFSET($H$3,0,0,'Données projet'!$E$14+1,1))</f>
        <v>349.02319955271696</v>
      </c>
      <c r="DU135" s="59">
        <f t="shared" si="152"/>
        <v>81.121961804737509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39.188835607843188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39.188835607843188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1.7053025658242404E-13</v>
      </c>
      <c r="EK135" s="17">
        <f>EJ135*VLOOKUP('Données projet'!$B$15,Paramètres!$A$1:$I$89,3,0)*VLOOKUP('Données projet'!$B$15,Paramètres!$A$1:$I$89,5,0)</f>
        <v>1.250327841262333E-13</v>
      </c>
      <c r="EL135" s="13">
        <f t="shared" si="153"/>
        <v>1.8301318724634299E-12</v>
      </c>
      <c r="EM135" s="20">
        <f t="shared" si="127"/>
        <v>3.405245110226996E-12</v>
      </c>
      <c r="EN135" s="59">
        <f t="shared" si="128"/>
        <v>293.33333333333672</v>
      </c>
      <c r="EO135" s="59">
        <f ca="1">AVERAGE(OFFSET($EN$3,0,0,'Données projet'!$E$15+1,1))-AVERAGE(OFFSET($H$3,0,0,'Données projet'!$E$15+1,1))</f>
        <v>197.34725966440715</v>
      </c>
      <c r="EP135" s="59">
        <f t="shared" si="154"/>
        <v>240.16326570529532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12.18587833572608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12.18587833572608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6.7</v>
      </c>
      <c r="N136" s="13">
        <f>IF('Données projet'!$A$36&gt;35,N135+M136-V135,IF(A136&lt;'Données projet'!$A$36,$K$205^A136,IF(A136='Données projet'!$A$36,'Données projet'!$B$36,N135+M136-V135)))</f>
        <v>349.10000000000042</v>
      </c>
      <c r="O136" s="13">
        <f>N136*VLOOKUP('Données projet'!$B$9,Paramètres!$A$1:$I$89,3,0)*VLOOKUP('Données projet'!$B$9,Paramètres!$A$1:$I$89,5,0)</f>
        <v>315.8656800000004</v>
      </c>
      <c r="P136" s="13">
        <f t="shared" si="141"/>
        <v>74.492478023071655</v>
      </c>
      <c r="Q136" s="20">
        <f t="shared" si="108"/>
        <v>679.87379189018372</v>
      </c>
      <c r="R136" s="59">
        <f t="shared" si="109"/>
        <v>973.2071252235171</v>
      </c>
      <c r="S136" s="59">
        <f ca="1">AVERAGE(OFFSET($R$3,0,0,'Données projet'!$E$9+1,1))-AVERAGE(OFFSET($H$3,0,0,'Données projet'!$E$9+1,1))</f>
        <v>503.03615331676451</v>
      </c>
      <c r="T136" s="59">
        <f t="shared" si="142"/>
        <v>228.10723445837942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69.400040840977681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69.400040840977681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6.7</v>
      </c>
      <c r="AI136" s="13">
        <f>IF('Données projet'!$A$62&gt;35,AI135+AH136-AQ135,IF(A136&lt;'Données projet'!$A$62,$AF$205^A136,IF(A136='Données projet'!$A$62,'Données projet'!$B$62,AI135+AH136-AQ135)))</f>
        <v>349.10000000000042</v>
      </c>
      <c r="AJ136" s="13">
        <f>AI136*VLOOKUP('Données projet'!$B$10,Paramètres!$A$1:$I$89,3,0)*VLOOKUP('Données projet'!$B$10,Paramètres!$A$1:$I$89,5,0)</f>
        <v>353.98740000000043</v>
      </c>
      <c r="AK136" s="13">
        <f t="shared" si="143"/>
        <v>82.38301621008884</v>
      </c>
      <c r="AL136" s="20">
        <f t="shared" si="112"/>
        <v>760.01180823257209</v>
      </c>
      <c r="AM136" s="59">
        <f t="shared" si="113"/>
        <v>1053.3451415659054</v>
      </c>
      <c r="AN136" s="59">
        <f ca="1">AVERAGE(OFFSET($AM$3,0,0,'Données projet'!$E$10+1,1))-AVERAGE(OFFSET($H$3,0,0,'Données projet'!$E$10+1,1))</f>
        <v>558.37211180917416</v>
      </c>
      <c r="AO136" s="59">
        <f t="shared" si="144"/>
        <v>250.60365718208192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77.775907839026715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77.775907839026715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5.5</v>
      </c>
      <c r="BD136" s="12">
        <f>IF('Données projet'!$A$88&gt;35,BD135+BC136-BL135,IF(A136&lt;'Données projet'!$A$88,$BA$205^A136,IF(A136='Données projet'!$A$88,'Données projet'!$B$88,BD135+BC136-BL135)))</f>
        <v>293</v>
      </c>
      <c r="BE136" s="13">
        <f>BD136*VLOOKUP('Données projet'!$B$11,Paramètres!$A$1:$I$89,3,0)*VLOOKUP('Données projet'!$B$11,Paramètres!$A$1:$I$89,5,0)</f>
        <v>315.3852</v>
      </c>
      <c r="BF136" s="13">
        <f t="shared" si="145"/>
        <v>74.392344505779803</v>
      </c>
      <c r="BG136" s="20">
        <f t="shared" si="115"/>
        <v>678.86255668089984</v>
      </c>
      <c r="BH136" s="59">
        <f t="shared" si="116"/>
        <v>972.1958900142331</v>
      </c>
      <c r="BI136" s="59">
        <f ca="1">AVERAGE(OFFSET($BH$3,0,0,'Données projet'!$E$11+1,1))-AVERAGE(OFFSET($H$3,0,0,'Données projet'!$E$11+1,1))</f>
        <v>465.70042953569703</v>
      </c>
      <c r="BJ136" s="59">
        <f t="shared" si="146"/>
        <v>97.459164776269915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53.020105693276015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53.020105693276015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5.5</v>
      </c>
      <c r="BY136" s="12">
        <f>IF('Données projet'!$A$114&gt;35,BY135+BX136-CG135,IF(A136&lt;'Données projet'!$A$114,$BV$205^A136,IF(A136='Données projet'!$A$114,'Données projet'!$B$114,BY135+BX136-CG135)))</f>
        <v>293</v>
      </c>
      <c r="BZ136" s="13">
        <f>BY136*VLOOKUP('Données projet'!$B$12,Paramètres!$A$1:$I$89,3,0)*VLOOKUP('Données projet'!$B$12,Paramètres!$A$1:$I$89,5,0)</f>
        <v>196.5444</v>
      </c>
      <c r="CA136" s="13">
        <f t="shared" si="147"/>
        <v>48.983962806766392</v>
      </c>
      <c r="CB136" s="20">
        <f t="shared" si="118"/>
        <v>427.62856522178475</v>
      </c>
      <c r="CC136" s="59">
        <f t="shared" si="119"/>
        <v>720.96189855511807</v>
      </c>
      <c r="CD136" s="59">
        <f ca="1">AVERAGE(OFFSET($CC$3,0,0,'Données projet'!$E$12+1,1))-AVERAGE(OFFSET($H$3,0,0,'Données projet'!$E$12+1,1))</f>
        <v>305.81696680347807</v>
      </c>
      <c r="CE136" s="59">
        <f t="shared" si="148"/>
        <v>75.064936438329426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40.725588431067081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40.725588431067081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5.5</v>
      </c>
      <c r="CT136" s="12">
        <f>IF('Données projet'!$A$140&gt;35,CT135+CS136-DB135,IF(A136&lt;'Données projet'!$A$140,$CQ$205^A136,IF(A136='Données projet'!$A$140,'Données projet'!$B$140,CT135+CS136-DB135)))</f>
        <v>293</v>
      </c>
      <c r="CU136" s="17">
        <f>CT136*VLOOKUP('Données projet'!$B$13,Paramètres!$A$1:$I$89,3,0)*VLOOKUP('Données projet'!$B$13,Paramètres!$A$1:$I$89,5,0)</f>
        <v>283.38960000000003</v>
      </c>
      <c r="CV136" s="13">
        <f t="shared" si="149"/>
        <v>67.682826374656429</v>
      </c>
      <c r="CW136" s="20">
        <f t="shared" si="121"/>
        <v>611.4511426025266</v>
      </c>
      <c r="CX136" s="59">
        <f t="shared" si="122"/>
        <v>904.78447593585997</v>
      </c>
      <c r="CY136" s="59">
        <f ca="1">AVERAGE(OFFSET($CX$3,0,0,'Données projet'!$E$13+1,1))-AVERAGE(OFFSET($H$3,0,0,'Données projet'!$E$13+1,1))</f>
        <v>422.80313962874982</v>
      </c>
      <c r="CZ136" s="59">
        <f t="shared" si="150"/>
        <v>91.455608678290844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47.641254391059597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47.641254391059597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5.5</v>
      </c>
      <c r="DO136" s="12">
        <f>IF('Données projet'!$A$166&gt;35,DO135+DN136-DW135,IF(A136&lt;'Données projet'!$A$166,$DL$205^A136,IF(A136='Données projet'!$A$166,'Données projet'!$B$166,DO135+DN136-DW135)))</f>
        <v>293</v>
      </c>
      <c r="DP136" s="17">
        <f>DO136*VLOOKUP('Données projet'!$B$14,Paramètres!$A$1:$I$89,3,0)*VLOOKUP('Données projet'!$B$14,Paramètres!$A$1:$I$89,5,0)</f>
        <v>228.54000000000002</v>
      </c>
      <c r="DQ136" s="13">
        <f t="shared" si="151"/>
        <v>55.966878491719015</v>
      </c>
      <c r="DR136" s="20">
        <f t="shared" si="124"/>
        <v>495.51614670641061</v>
      </c>
      <c r="DS136" s="59">
        <f t="shared" si="125"/>
        <v>788.84948003974387</v>
      </c>
      <c r="DT136" s="59">
        <f ca="1">AVERAGE(OFFSET($DS$3,0,0,'Données projet'!$E$14+1,1))-AVERAGE(OFFSET($H$3,0,0,'Données projet'!$E$14+1,1))</f>
        <v>349.02319955271696</v>
      </c>
      <c r="DU136" s="59">
        <f t="shared" si="152"/>
        <v>81.121961804737509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38.420366444402895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38.420366444402895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1.7053025658242404E-13</v>
      </c>
      <c r="EK136" s="17">
        <f>EJ136*VLOOKUP('Données projet'!$B$15,Paramètres!$A$1:$I$89,3,0)*VLOOKUP('Données projet'!$B$15,Paramètres!$A$1:$I$89,5,0)</f>
        <v>1.250327841262333E-13</v>
      </c>
      <c r="EL136" s="13">
        <f t="shared" si="153"/>
        <v>1.8301318724634299E-12</v>
      </c>
      <c r="EM136" s="20">
        <f t="shared" si="127"/>
        <v>3.405245110226996E-12</v>
      </c>
      <c r="EN136" s="59">
        <f t="shared" si="128"/>
        <v>293.33333333333672</v>
      </c>
      <c r="EO136" s="59">
        <f ca="1">AVERAGE(OFFSET($EN$3,0,0,'Données projet'!$E$15+1,1))-AVERAGE(OFFSET($H$3,0,0,'Données projet'!$E$15+1,1))</f>
        <v>197.34725966440715</v>
      </c>
      <c r="EP136" s="59">
        <f t="shared" si="154"/>
        <v>240.16326570529532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11.946920694214363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11.946920694214363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6.7</v>
      </c>
      <c r="N137" s="13">
        <f>IF('Données projet'!$A$36&gt;35,N136+M137-V136,IF(A137&lt;'Données projet'!$A$36,$K$205^A137,IF(A137='Données projet'!$A$36,'Données projet'!$B$36,N136+M137-V136)))</f>
        <v>355.80000000000041</v>
      </c>
      <c r="O137" s="13">
        <f>N137*VLOOKUP('Données projet'!$B$9,Paramètres!$A$1:$I$89,3,0)*VLOOKUP('Données projet'!$B$9,Paramètres!$A$1:$I$89,5,0)</f>
        <v>321.92784000000034</v>
      </c>
      <c r="P137" s="13">
        <f t="shared" si="141"/>
        <v>75.754337936715828</v>
      </c>
      <c r="Q137" s="20">
        <f t="shared" si="108"/>
        <v>692.62979323978072</v>
      </c>
      <c r="R137" s="59">
        <f t="shared" si="109"/>
        <v>985.9631265731141</v>
      </c>
      <c r="S137" s="59">
        <f ca="1">AVERAGE(OFFSET($R$3,0,0,'Données projet'!$E$9+1,1))-AVERAGE(OFFSET($H$3,0,0,'Données projet'!$E$9+1,1))</f>
        <v>503.03615331676451</v>
      </c>
      <c r="T137" s="59">
        <f t="shared" si="142"/>
        <v>228.10723445837942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68.039148369931297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68.039148369931297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6.7</v>
      </c>
      <c r="AI137" s="13">
        <f>IF('Données projet'!$A$62&gt;35,AI136+AH137-AQ136,IF(A137&lt;'Données projet'!$A$62,$AF$205^A137,IF(A137='Données projet'!$A$62,'Données projet'!$B$62,AI136+AH137-AQ136)))</f>
        <v>355.80000000000041</v>
      </c>
      <c r="AJ137" s="13">
        <f>AI137*VLOOKUP('Données projet'!$B$10,Paramètres!$A$1:$I$89,3,0)*VLOOKUP('Données projet'!$B$10,Paramètres!$A$1:$I$89,5,0)</f>
        <v>360.78120000000041</v>
      </c>
      <c r="AK137" s="13">
        <f t="shared" si="143"/>
        <v>83.778537321474303</v>
      </c>
      <c r="AL137" s="20">
        <f t="shared" si="112"/>
        <v>774.27487583490165</v>
      </c>
      <c r="AM137" s="59">
        <f t="shared" si="113"/>
        <v>1067.6082091682349</v>
      </c>
      <c r="AN137" s="59">
        <f ca="1">AVERAGE(OFFSET($AM$3,0,0,'Données projet'!$E$10+1,1))-AVERAGE(OFFSET($H$3,0,0,'Données projet'!$E$10+1,1))</f>
        <v>558.37211180917416</v>
      </c>
      <c r="AO137" s="59">
        <f t="shared" si="144"/>
        <v>250.60365718208192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76.250769724923003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76.250769724923003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5.5</v>
      </c>
      <c r="BD137" s="12">
        <f>IF('Données projet'!$A$88&gt;35,BD136+BC137-BL136,IF(A137&lt;'Données projet'!$A$88,$BA$205^A137,IF(A137='Données projet'!$A$88,'Données projet'!$B$88,BD136+BC137-BL136)))</f>
        <v>298.5</v>
      </c>
      <c r="BE137" s="13">
        <f>BD137*VLOOKUP('Données projet'!$B$11,Paramètres!$A$1:$I$89,3,0)*VLOOKUP('Données projet'!$B$11,Paramètres!$A$1:$I$89,5,0)</f>
        <v>321.30539999999996</v>
      </c>
      <c r="BF137" s="13">
        <f t="shared" si="145"/>
        <v>75.624903131213316</v>
      </c>
      <c r="BG137" s="20">
        <f t="shared" si="115"/>
        <v>691.32027795352985</v>
      </c>
      <c r="BH137" s="59">
        <f t="shared" si="116"/>
        <v>984.65361128686322</v>
      </c>
      <c r="BI137" s="59">
        <f ca="1">AVERAGE(OFFSET($BH$3,0,0,'Données projet'!$E$11+1,1))-AVERAGE(OFFSET($H$3,0,0,'Données projet'!$E$11+1,1))</f>
        <v>465.70042953569703</v>
      </c>
      <c r="BJ137" s="59">
        <f t="shared" si="146"/>
        <v>97.459164776269915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51.980413759702131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51.980413759702131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5.5</v>
      </c>
      <c r="BY137" s="12">
        <f>IF('Données projet'!$A$114&gt;35,BY136+BX137-CG136,IF(A137&lt;'Données projet'!$A$114,$BV$205^A137,IF(A137='Données projet'!$A$114,'Données projet'!$B$114,BY136+BX137-CG136)))</f>
        <v>298.5</v>
      </c>
      <c r="BZ137" s="13">
        <f>BY137*VLOOKUP('Données projet'!$B$12,Paramètres!$A$1:$I$89,3,0)*VLOOKUP('Données projet'!$B$12,Paramètres!$A$1:$I$89,5,0)</f>
        <v>200.2338</v>
      </c>
      <c r="CA137" s="13">
        <f t="shared" si="147"/>
        <v>49.795546394654309</v>
      </c>
      <c r="CB137" s="20">
        <f t="shared" si="118"/>
        <v>435.46777830402289</v>
      </c>
      <c r="CC137" s="59">
        <f t="shared" si="119"/>
        <v>728.80111163735614</v>
      </c>
      <c r="CD137" s="59">
        <f ca="1">AVERAGE(OFFSET($CC$3,0,0,'Données projet'!$E$12+1,1))-AVERAGE(OFFSET($H$3,0,0,'Données projet'!$E$12+1,1))</f>
        <v>305.81696680347807</v>
      </c>
      <c r="CE137" s="59">
        <f t="shared" si="148"/>
        <v>75.064936438329426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39.926984482090035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39.926984482090035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5.5</v>
      </c>
      <c r="CT137" s="12">
        <f>IF('Données projet'!$A$140&gt;35,CT136+CS137-DB136,IF(A137&lt;'Données projet'!$A$140,$CQ$205^A137,IF(A137='Données projet'!$A$140,'Données projet'!$B$140,CT136+CS137-DB136)))</f>
        <v>298.5</v>
      </c>
      <c r="CU137" s="17">
        <f>CT137*VLOOKUP('Données projet'!$B$13,Paramètres!$A$1:$I$89,3,0)*VLOOKUP('Données projet'!$B$13,Paramètres!$A$1:$I$89,5,0)</f>
        <v>288.70920000000001</v>
      </c>
      <c r="CV137" s="13">
        <f t="shared" si="149"/>
        <v>68.804219335128607</v>
      </c>
      <c r="CW137" s="20">
        <f t="shared" si="121"/>
        <v>622.66920534201563</v>
      </c>
      <c r="CX137" s="59">
        <f t="shared" si="122"/>
        <v>916.00253867534889</v>
      </c>
      <c r="CY137" s="59">
        <f ca="1">AVERAGE(OFFSET($CX$3,0,0,'Données projet'!$E$13+1,1))-AVERAGE(OFFSET($H$3,0,0,'Données projet'!$E$13+1,1))</f>
        <v>422.80313962874982</v>
      </c>
      <c r="CZ137" s="59">
        <f t="shared" si="150"/>
        <v>91.455608678290844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46.707038450746829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46.707038450746829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5.5</v>
      </c>
      <c r="DO137" s="12">
        <f>IF('Données projet'!$A$166&gt;35,DO136+DN137-DW136,IF(A137&lt;'Données projet'!$A$166,$DL$205^A137,IF(A137='Données projet'!$A$166,'Données projet'!$B$166,DO136+DN137-DW136)))</f>
        <v>298.5</v>
      </c>
      <c r="DP137" s="17">
        <f>DO137*VLOOKUP('Données projet'!$B$14,Paramètres!$A$1:$I$89,3,0)*VLOOKUP('Données projet'!$B$14,Paramètres!$A$1:$I$89,5,0)</f>
        <v>232.83</v>
      </c>
      <c r="DQ137" s="13">
        <f t="shared" si="151"/>
        <v>56.894157491753738</v>
      </c>
      <c r="DR137" s="20">
        <f t="shared" si="124"/>
        <v>504.60290763147117</v>
      </c>
      <c r="DS137" s="59">
        <f t="shared" si="125"/>
        <v>797.93624096480448</v>
      </c>
      <c r="DT137" s="59">
        <f ca="1">AVERAGE(OFFSET($DS$3,0,0,'Données projet'!$E$14+1,1))-AVERAGE(OFFSET($H$3,0,0,'Données projet'!$E$14+1,1))</f>
        <v>349.02319955271696</v>
      </c>
      <c r="DU137" s="59">
        <f t="shared" si="152"/>
        <v>81.121961804737509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37.66696649253776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37.66696649253776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1.7053025658242404E-13</v>
      </c>
      <c r="EK137" s="17">
        <f>EJ137*VLOOKUP('Données projet'!$B$15,Paramètres!$A$1:$I$89,3,0)*VLOOKUP('Données projet'!$B$15,Paramètres!$A$1:$I$89,5,0)</f>
        <v>1.250327841262333E-13</v>
      </c>
      <c r="EL137" s="13">
        <f t="shared" si="153"/>
        <v>1.8301318724634299E-12</v>
      </c>
      <c r="EM137" s="20">
        <f t="shared" si="127"/>
        <v>3.405245110226996E-12</v>
      </c>
      <c r="EN137" s="59">
        <f t="shared" si="128"/>
        <v>293.33333333333672</v>
      </c>
      <c r="EO137" s="59">
        <f ca="1">AVERAGE(OFFSET($EN$3,0,0,'Données projet'!$E$15+1,1))-AVERAGE(OFFSET($H$3,0,0,'Données projet'!$E$15+1,1))</f>
        <v>197.34725966440715</v>
      </c>
      <c r="EP137" s="59">
        <f t="shared" si="154"/>
        <v>240.16326570529532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11.712648866302921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11.712648866302921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6.7</v>
      </c>
      <c r="N138" s="13">
        <f>IF('Données projet'!$A$36&gt;35,N137+M138-V137,IF(A138&lt;'Données projet'!$A$36,$K$205^A138,IF(A138='Données projet'!$A$36,'Données projet'!$B$36,N137+M138-V137)))</f>
        <v>362.5000000000004</v>
      </c>
      <c r="O138" s="13">
        <f>N138*VLOOKUP('Données projet'!$B$9,Paramètres!$A$1:$I$89,3,0)*VLOOKUP('Données projet'!$B$9,Paramètres!$A$1:$I$89,5,0)</f>
        <v>327.99000000000035</v>
      </c>
      <c r="P138" s="13">
        <f t="shared" si="141"/>
        <v>77.013434829027688</v>
      </c>
      <c r="Q138" s="20">
        <f t="shared" si="108"/>
        <v>705.38098232722371</v>
      </c>
      <c r="R138" s="59">
        <f t="shared" si="109"/>
        <v>998.71431566055708</v>
      </c>
      <c r="S138" s="59">
        <f ca="1">AVERAGE(OFFSET($R$3,0,0,'Données projet'!$E$9+1,1))-AVERAGE(OFFSET($H$3,0,0,'Données projet'!$E$9+1,1))</f>
        <v>503.03615331676451</v>
      </c>
      <c r="T138" s="59">
        <f t="shared" si="142"/>
        <v>228.10723445837942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66.704942170179692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66.704942170179692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6.7</v>
      </c>
      <c r="AI138" s="13">
        <f>IF('Données projet'!$A$62&gt;35,AI137+AH138-AQ137,IF(A138&lt;'Données projet'!$A$62,$AF$205^A138,IF(A138='Données projet'!$A$62,'Données projet'!$B$62,AI137+AH138-AQ137)))</f>
        <v>362.5000000000004</v>
      </c>
      <c r="AJ138" s="13">
        <f>AI138*VLOOKUP('Données projet'!$B$10,Paramètres!$A$1:$I$89,3,0)*VLOOKUP('Données projet'!$B$10,Paramètres!$A$1:$I$89,5,0)</f>
        <v>367.57500000000039</v>
      </c>
      <c r="AK138" s="13">
        <f t="shared" si="143"/>
        <v>85.171002741369023</v>
      </c>
      <c r="AL138" s="20">
        <f t="shared" si="112"/>
        <v>788.53262144121834</v>
      </c>
      <c r="AM138" s="59">
        <f t="shared" si="113"/>
        <v>1081.8659547745517</v>
      </c>
      <c r="AN138" s="59">
        <f ca="1">AVERAGE(OFFSET($AM$3,0,0,'Données projet'!$E$10+1,1))-AVERAGE(OFFSET($H$3,0,0,'Données projet'!$E$10+1,1))</f>
        <v>558.37211180917416</v>
      </c>
      <c r="AO138" s="59">
        <f t="shared" si="144"/>
        <v>250.60365718208192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74.75553863899448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74.75553863899448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>
        <f>VLOOKUP(A138,'Données projet'!$A$87:$I$107,2,0)</f>
        <v>304</v>
      </c>
      <c r="BB138" s="12">
        <f>VLOOKUP(A138,'Données projet'!$A$87:$I$107,9,0)</f>
        <v>5.5</v>
      </c>
      <c r="BC138" s="12">
        <f t="array" ref="BC138">INDEX(BB:BB,MIN(IF(ISNUMBER(BB138:BB334),ROW(BB138:BB334),"")))</f>
        <v>5.5</v>
      </c>
      <c r="BD138" s="12">
        <f>IF('Données projet'!$A$88&gt;35,BD137+BC138-BL137,IF(A138&lt;'Données projet'!$A$88,$BA$205^A138,IF(A138='Données projet'!$A$88,'Données projet'!$B$88,BD137+BC138-BL137)))</f>
        <v>304</v>
      </c>
      <c r="BE138" s="13">
        <f>BD138*VLOOKUP('Données projet'!$B$11,Paramètres!$A$1:$I$89,3,0)*VLOOKUP('Données projet'!$B$11,Paramètres!$A$1:$I$89,5,0)</f>
        <v>327.22559999999999</v>
      </c>
      <c r="BF138" s="13">
        <f t="shared" si="145"/>
        <v>76.854820933847037</v>
      </c>
      <c r="BG138" s="20">
        <f t="shared" si="115"/>
        <v>703.77339979311682</v>
      </c>
      <c r="BH138" s="59">
        <f t="shared" si="116"/>
        <v>997.10673312645008</v>
      </c>
      <c r="BI138" s="59">
        <f ca="1">AVERAGE(OFFSET($BH$3,0,0,'Données projet'!$E$11+1,1))-AVERAGE(OFFSET($H$3,0,0,'Données projet'!$E$11+1,1))</f>
        <v>465.70042953569703</v>
      </c>
      <c r="BJ138" s="59">
        <f t="shared" si="146"/>
        <v>97.459164776269915</v>
      </c>
      <c r="BK138" s="15">
        <f>IF(ISNA(VLOOKUP(A138,'Données projet'!$A$87:$I$107,3,0)),0,VLOOKUP(A138,'Données projet'!$A$87:$I$107,3,0))</f>
        <v>11</v>
      </c>
      <c r="BL138" s="15">
        <f>IF(ISNA(VLOOKUP(A138,'Données projet'!$A$87:$I$107,4,0)),0,VLOOKUP(A138,'Données projet'!$A$87:$I$107,4,0))</f>
        <v>39</v>
      </c>
      <c r="BM138" s="16">
        <f>IF(ISNA(VLOOKUP(A138,'Données projet'!$A$87:$I$107,5,0)),0%,VLOOKUP(A138,'Données projet'!$A$87:$I$107,5,0)*VLOOKUP('Données projet'!$B$11,Paramètres!$A$1:$I$89,7,0))</f>
        <v>0.38700000000000001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68.920697632172406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68.920697632172406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>
        <f>VLOOKUP(A138,'Données projet'!$A$113:$I$133,2,0)</f>
        <v>304</v>
      </c>
      <c r="BW138" s="12">
        <f>VLOOKUP(A138,'Données projet'!$A$113:$I$133,9,0)</f>
        <v>5.5</v>
      </c>
      <c r="BX138" s="12">
        <f t="array" ref="BX138">INDEX(BW:BW,MIN(IF(ISNUMBER(BW138:BW334),ROW(BW138:BW334),"")))</f>
        <v>5.5</v>
      </c>
      <c r="BY138" s="12">
        <f>IF('Données projet'!$A$114&gt;35,BY137+BX138-CG137,IF(A138&lt;'Données projet'!$A$114,$BV$205^A138,IF(A138='Données projet'!$A$114,'Données projet'!$B$114,BY137+BX138-CG137)))</f>
        <v>304</v>
      </c>
      <c r="BZ138" s="13">
        <f>BY138*VLOOKUP('Données projet'!$B$12,Paramètres!$A$1:$I$89,3,0)*VLOOKUP('Données projet'!$B$12,Paramètres!$A$1:$I$89,5,0)</f>
        <v>203.92320000000001</v>
      </c>
      <c r="CA138" s="13">
        <f t="shared" si="147"/>
        <v>50.605391121283489</v>
      </c>
      <c r="CB138" s="20">
        <f t="shared" si="118"/>
        <v>443.30396286956875</v>
      </c>
      <c r="CC138" s="59">
        <f t="shared" si="119"/>
        <v>736.63729620290201</v>
      </c>
      <c r="CD138" s="59">
        <f ca="1">AVERAGE(OFFSET($CC$3,0,0,'Données projet'!$E$12+1,1))-AVERAGE(OFFSET($H$3,0,0,'Données projet'!$E$12+1,1))</f>
        <v>305.81696680347807</v>
      </c>
      <c r="CE138" s="59">
        <f t="shared" si="148"/>
        <v>75.064936438329426</v>
      </c>
      <c r="CF138" s="15">
        <f>IF(ISNA(VLOOKUP(A138,'Données projet'!$A$113:$I$133,3,0)),0,VLOOKUP(A138,'Données projet'!$A$113:$I$133,3,0))</f>
        <v>11</v>
      </c>
      <c r="CG138" s="15">
        <f>IF(ISNA(VLOOKUP(A138,'Données projet'!$A$113:$I$133,4,0)),0,VLOOKUP(A138,'Données projet'!$A$113:$I$133,4,0))</f>
        <v>39</v>
      </c>
      <c r="CH138" s="16">
        <f>IF(ISNA(VLOOKUP(A138,'Données projet'!$A$113:$I$133,5,0)),0%,VLOOKUP(A138,'Données projet'!$A$113:$I$133,5,0)*VLOOKUP('Données projet'!$B$12,Paramètres!$A$1:$I$89,7,0))</f>
        <v>0.47700000000000004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52.939086587030964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52.939086587030964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>
        <f>VLOOKUP(A138,'Données projet'!$A$139:$I$159,2,0)</f>
        <v>304</v>
      </c>
      <c r="CR138" s="12">
        <f>VLOOKUP(A138,'Données projet'!$A$139:$I$159,9,0)</f>
        <v>5.5</v>
      </c>
      <c r="CS138" s="12">
        <f t="array" ref="CS138">INDEX(CR:CR,MIN(IF(ISNUMBER(CR138:CR334),ROW(CR138:CR334),"")))</f>
        <v>5.5</v>
      </c>
      <c r="CT138" s="12">
        <f>IF('Données projet'!$A$140&gt;35,CT137+CS138-DB137,IF(A138&lt;'Données projet'!$A$140,$CQ$205^A138,IF(A138='Données projet'!$A$140,'Données projet'!$B$140,CT137+CS138-DB137)))</f>
        <v>304</v>
      </c>
      <c r="CU138" s="17">
        <f>CT138*VLOOKUP('Données projet'!$B$13,Paramètres!$A$1:$I$89,3,0)*VLOOKUP('Données projet'!$B$13,Paramètres!$A$1:$I$89,5,0)</f>
        <v>294.02879999999999</v>
      </c>
      <c r="CV138" s="13">
        <f t="shared" si="149"/>
        <v>69.923209651185729</v>
      </c>
      <c r="CW138" s="20">
        <f t="shared" si="121"/>
        <v>633.88308347581506</v>
      </c>
      <c r="CX138" s="59">
        <f t="shared" si="122"/>
        <v>927.21641680914831</v>
      </c>
      <c r="CY138" s="59">
        <f ca="1">AVERAGE(OFFSET($CX$3,0,0,'Données projet'!$E$13+1,1))-AVERAGE(OFFSET($H$3,0,0,'Données projet'!$E$13+1,1))</f>
        <v>422.80313962874982</v>
      </c>
      <c r="CZ138" s="59">
        <f t="shared" si="150"/>
        <v>91.455608678290844</v>
      </c>
      <c r="DA138" s="15">
        <f>IF(ISNA(VLOOKUP(A138,'Données projet'!$A$139:$I$159,3,0)),0,VLOOKUP(A138,'Données projet'!$A$139:$I$159,3,0))</f>
        <v>11</v>
      </c>
      <c r="DB138" s="15">
        <f>IF(ISNA(VLOOKUP(A138,'Données projet'!$A$139:$I$159,4,0)),0,VLOOKUP(A138,'Données projet'!$A$139:$I$159,4,0))</f>
        <v>39</v>
      </c>
      <c r="DC138" s="16">
        <f>IF(ISNA(VLOOKUP(A138,'Données projet'!$A$139:$I$159,5,0)),0%,VLOOKUP(A138,'Données projet'!$A$139:$I$159,5,0)*VLOOKUP('Données projet'!$B$13,Paramètres!$A$1:$I$89,7,0))</f>
        <v>0.38700000000000001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61.928742799923015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61.928742799923015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>
        <f>VLOOKUP(A138,'Données projet'!$A$165:$I$185,2,0)</f>
        <v>304</v>
      </c>
      <c r="DM138" s="12">
        <f>VLOOKUP(A138,'Données projet'!$A$165:$I$185,9,0)</f>
        <v>5.5</v>
      </c>
      <c r="DN138" s="12">
        <f t="array" ref="DN138">INDEX(DM:DM,MIN(IF(ISNUMBER(DM138:DM334),ROW(DM138:DM334),"")))</f>
        <v>5.5</v>
      </c>
      <c r="DO138" s="12">
        <f>IF('Données projet'!$A$166&gt;35,DO137+DN138-DW137,IF(A138&lt;'Données projet'!$A$166,$DL$205^A138,IF(A138='Données projet'!$A$166,'Données projet'!$B$166,DO137+DN138-DW137)))</f>
        <v>304</v>
      </c>
      <c r="DP138" s="17">
        <f>DO138*VLOOKUP('Données projet'!$B$14,Paramètres!$A$1:$I$89,3,0)*VLOOKUP('Données projet'!$B$14,Paramètres!$A$1:$I$89,5,0)</f>
        <v>237.12</v>
      </c>
      <c r="DQ138" s="13">
        <f t="shared" si="151"/>
        <v>57.819449746919268</v>
      </c>
      <c r="DR138" s="20">
        <f t="shared" si="124"/>
        <v>513.6862083092177</v>
      </c>
      <c r="DS138" s="59">
        <f t="shared" si="125"/>
        <v>807.01954164255108</v>
      </c>
      <c r="DT138" s="59">
        <f ca="1">AVERAGE(OFFSET($DS$3,0,0,'Données projet'!$E$14+1,1))-AVERAGE(OFFSET($H$3,0,0,'Données projet'!$E$14+1,1))</f>
        <v>349.02319955271696</v>
      </c>
      <c r="DU138" s="59">
        <f t="shared" si="152"/>
        <v>81.121961804737509</v>
      </c>
      <c r="DV138" s="15">
        <f>IF(ISNA(VLOOKUP(A138,'Données projet'!$A$165:$I$185,3,0)),0,VLOOKUP(A138,'Données projet'!$A$165:$I$185,3,0))</f>
        <v>11</v>
      </c>
      <c r="DW138" s="15">
        <f>IF(ISNA(VLOOKUP(A138,'Données projet'!$A$165:$I$185,4,0)),0,VLOOKUP(A138,'Données projet'!$A$165:$I$185,4,0))</f>
        <v>39</v>
      </c>
      <c r="DX138" s="16">
        <f>IF(ISNA(VLOOKUP(A138,'Données projet'!$A$165:$I$185,5,0)),0%,VLOOKUP(A138,'Données projet'!$A$165:$I$185,5,0)*VLOOKUP('Données projet'!$B$14,Paramètres!$A$1:$I$89,7,0))</f>
        <v>0.38700000000000001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49.942534516066942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49.942534516066942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1.7053025658242404E-13</v>
      </c>
      <c r="EK138" s="17">
        <f>EJ138*VLOOKUP('Données projet'!$B$15,Paramètres!$A$1:$I$89,3,0)*VLOOKUP('Données projet'!$B$15,Paramètres!$A$1:$I$89,5,0)</f>
        <v>1.250327841262333E-13</v>
      </c>
      <c r="EL138" s="13">
        <f t="shared" si="153"/>
        <v>1.8301318724634299E-12</v>
      </c>
      <c r="EM138" s="20">
        <f t="shared" si="127"/>
        <v>3.405245110226996E-12</v>
      </c>
      <c r="EN138" s="59">
        <f t="shared" si="128"/>
        <v>293.33333333333672</v>
      </c>
      <c r="EO138" s="59">
        <f ca="1">AVERAGE(OFFSET($EN$3,0,0,'Données projet'!$E$15+1,1))-AVERAGE(OFFSET($H$3,0,0,'Données projet'!$E$15+1,1))</f>
        <v>197.34725966440715</v>
      </c>
      <c r="EP138" s="59">
        <f t="shared" si="154"/>
        <v>240.16326570529532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11.482970966045116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11.482970966045116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6.7</v>
      </c>
      <c r="N139" s="13">
        <f>IF('Données projet'!$A$36&gt;35,N138+M139-V138,IF(A139&lt;'Données projet'!$A$36,$K$205^A139,IF(A139='Données projet'!$A$36,'Données projet'!$B$36,N138+M139-V138)))</f>
        <v>369.20000000000039</v>
      </c>
      <c r="O139" s="13">
        <f>N139*VLOOKUP('Données projet'!$B$9,Paramètres!$A$1:$I$89,3,0)*VLOOKUP('Données projet'!$B$9,Paramètres!$A$1:$I$89,5,0)</f>
        <v>334.05216000000036</v>
      </c>
      <c r="P139" s="13">
        <f t="shared" si="141"/>
        <v>78.269825657864502</v>
      </c>
      <c r="Q139" s="20">
        <f t="shared" si="108"/>
        <v>718.12745835411454</v>
      </c>
      <c r="R139" s="59">
        <f t="shared" si="109"/>
        <v>1011.4607916874479</v>
      </c>
      <c r="S139" s="59">
        <f ca="1">AVERAGE(OFFSET($R$3,0,0,'Données projet'!$E$9+1,1))-AVERAGE(OFFSET($H$3,0,0,'Données projet'!$E$9+1,1))</f>
        <v>503.03615331676451</v>
      </c>
      <c r="T139" s="59">
        <f t="shared" si="142"/>
        <v>228.10723445837942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65.396898940219785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65.396898940219785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6.7</v>
      </c>
      <c r="AI139" s="13">
        <f>IF('Données projet'!$A$62&gt;35,AI138+AH139-AQ138,IF(A139&lt;'Données projet'!$A$62,$AF$205^A139,IF(A139='Données projet'!$A$62,'Données projet'!$B$62,AI138+AH139-AQ138)))</f>
        <v>369.20000000000039</v>
      </c>
      <c r="AJ139" s="13">
        <f>AI139*VLOOKUP('Données projet'!$B$10,Paramètres!$A$1:$I$89,3,0)*VLOOKUP('Données projet'!$B$10,Paramètres!$A$1:$I$89,5,0)</f>
        <v>374.36880000000042</v>
      </c>
      <c r="AK139" s="13">
        <f t="shared" si="143"/>
        <v>86.560475460832222</v>
      </c>
      <c r="AL139" s="20">
        <f t="shared" si="112"/>
        <v>802.78515476095015</v>
      </c>
      <c r="AM139" s="59">
        <f t="shared" si="113"/>
        <v>1096.1184880942835</v>
      </c>
      <c r="AN139" s="59">
        <f ca="1">AVERAGE(OFFSET($AM$3,0,0,'Données projet'!$E$10+1,1))-AVERAGE(OFFSET($H$3,0,0,'Données projet'!$E$10+1,1))</f>
        <v>558.37211180917416</v>
      </c>
      <c r="AO139" s="59">
        <f t="shared" si="144"/>
        <v>250.60365718208192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73.289628122660105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73.289628122660105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5.7</v>
      </c>
      <c r="BD139" s="12">
        <f>IF('Données projet'!$A$88&gt;35,BD138+BC139-BL138,IF(A139&lt;'Données projet'!$A$88,$BA$205^A139,IF(A139='Données projet'!$A$88,'Données projet'!$B$88,BD138+BC139-BL138)))</f>
        <v>270.7</v>
      </c>
      <c r="BE139" s="13">
        <f>BD139*VLOOKUP('Données projet'!$B$11,Paramètres!$A$1:$I$89,3,0)*VLOOKUP('Données projet'!$B$11,Paramètres!$A$1:$I$89,5,0)</f>
        <v>291.38148000000001</v>
      </c>
      <c r="BF139" s="13">
        <f t="shared" si="145"/>
        <v>69.366636935554553</v>
      </c>
      <c r="BG139" s="20">
        <f t="shared" si="115"/>
        <v>628.30297032942417</v>
      </c>
      <c r="BH139" s="59">
        <f t="shared" si="116"/>
        <v>921.63630366275743</v>
      </c>
      <c r="BI139" s="59">
        <f ca="1">AVERAGE(OFFSET($BH$3,0,0,'Données projet'!$E$11+1,1))-AVERAGE(OFFSET($H$3,0,0,'Données projet'!$E$11+1,1))</f>
        <v>465.70042953569703</v>
      </c>
      <c r="BJ139" s="59">
        <f t="shared" si="146"/>
        <v>97.459164776269915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67.569204789080203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67.569204789080203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5.7</v>
      </c>
      <c r="BY139" s="12">
        <f>IF('Données projet'!$A$114&gt;35,BY138+BX139-CG138,IF(A139&lt;'Données projet'!$A$114,$BV$205^A139,IF(A139='Données projet'!$A$114,'Données projet'!$B$114,BY138+BX139-CG138)))</f>
        <v>270.7</v>
      </c>
      <c r="BZ139" s="13">
        <f>BY139*VLOOKUP('Données projet'!$B$12,Paramètres!$A$1:$I$89,3,0)*VLOOKUP('Données projet'!$B$12,Paramètres!$A$1:$I$89,5,0)</f>
        <v>181.58555999999999</v>
      </c>
      <c r="CA139" s="13">
        <f t="shared" si="147"/>
        <v>45.674763798009906</v>
      </c>
      <c r="CB139" s="20">
        <f t="shared" si="118"/>
        <v>395.8117306148672</v>
      </c>
      <c r="CC139" s="59">
        <f t="shared" si="119"/>
        <v>689.14506394820046</v>
      </c>
      <c r="CD139" s="59">
        <f ca="1">AVERAGE(OFFSET($CC$3,0,0,'Données projet'!$E$12+1,1))-AVERAGE(OFFSET($H$3,0,0,'Données projet'!$E$12+1,1))</f>
        <v>305.81696680347807</v>
      </c>
      <c r="CE139" s="59">
        <f t="shared" si="148"/>
        <v>75.064936438329426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51.900983388713769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51.900983388713769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5.7</v>
      </c>
      <c r="CT139" s="12">
        <f>IF('Données projet'!$A$140&gt;35,CT138+CS139-DB138,IF(A139&lt;'Données projet'!$A$140,$CQ$205^A139,IF(A139='Données projet'!$A$140,'Données projet'!$B$140,CT138+CS139-DB138)))</f>
        <v>270.7</v>
      </c>
      <c r="CU139" s="17">
        <f>CT139*VLOOKUP('Données projet'!$B$13,Paramètres!$A$1:$I$89,3,0)*VLOOKUP('Données projet'!$B$13,Paramètres!$A$1:$I$89,5,0)</f>
        <v>261.82104000000004</v>
      </c>
      <c r="CV139" s="13">
        <f t="shared" si="149"/>
        <v>63.110392273471149</v>
      </c>
      <c r="CW139" s="20">
        <f t="shared" si="121"/>
        <v>565.92224454296229</v>
      </c>
      <c r="CX139" s="59">
        <f t="shared" si="122"/>
        <v>859.25557787629555</v>
      </c>
      <c r="CY139" s="59">
        <f ca="1">AVERAGE(OFFSET($CX$3,0,0,'Données projet'!$E$13+1,1))-AVERAGE(OFFSET($H$3,0,0,'Données projet'!$E$13+1,1))</f>
        <v>422.80313962874982</v>
      </c>
      <c r="CZ139" s="59">
        <f t="shared" si="150"/>
        <v>91.455608678290844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60.714357926419879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60.714357926419879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5.7</v>
      </c>
      <c r="DO139" s="12">
        <f>IF('Données projet'!$A$166&gt;35,DO138+DN139-DW138,IF(A139&lt;'Données projet'!$A$166,$DL$205^A139,IF(A139='Données projet'!$A$166,'Données projet'!$B$166,DO138+DN139-DW138)))</f>
        <v>270.7</v>
      </c>
      <c r="DP139" s="17">
        <f>DO139*VLOOKUP('Données projet'!$B$14,Paramètres!$A$1:$I$89,3,0)*VLOOKUP('Données projet'!$B$14,Paramètres!$A$1:$I$89,5,0)</f>
        <v>211.14599999999999</v>
      </c>
      <c r="DQ139" s="13">
        <f t="shared" si="151"/>
        <v>52.185936154354515</v>
      </c>
      <c r="DR139" s="20">
        <f t="shared" si="124"/>
        <v>458.63645546883407</v>
      </c>
      <c r="DS139" s="59">
        <f t="shared" si="125"/>
        <v>751.96978880216739</v>
      </c>
      <c r="DT139" s="59">
        <f ca="1">AVERAGE(OFFSET($DS$3,0,0,'Données projet'!$E$14+1,1))-AVERAGE(OFFSET($H$3,0,0,'Données projet'!$E$14+1,1))</f>
        <v>349.02319955271696</v>
      </c>
      <c r="DU139" s="59">
        <f t="shared" si="152"/>
        <v>81.121961804737509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48.963191876145061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48.963191876145061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1.7053025658242404E-13</v>
      </c>
      <c r="EK139" s="17">
        <f>EJ139*VLOOKUP('Données projet'!$B$15,Paramètres!$A$1:$I$89,3,0)*VLOOKUP('Données projet'!$B$15,Paramètres!$A$1:$I$89,5,0)</f>
        <v>1.250327841262333E-13</v>
      </c>
      <c r="EL139" s="13">
        <f t="shared" si="153"/>
        <v>1.8301318724634299E-12</v>
      </c>
      <c r="EM139" s="20">
        <f t="shared" si="127"/>
        <v>3.405245110226996E-12</v>
      </c>
      <c r="EN139" s="59">
        <f t="shared" si="128"/>
        <v>293.33333333333672</v>
      </c>
      <c r="EO139" s="59">
        <f ca="1">AVERAGE(OFFSET($EN$3,0,0,'Données projet'!$E$15+1,1))-AVERAGE(OFFSET($H$3,0,0,'Données projet'!$E$15+1,1))</f>
        <v>197.34725966440715</v>
      </c>
      <c r="EP139" s="59">
        <f t="shared" si="154"/>
        <v>240.16326570529532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11.25779690932168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11.25779690932168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6.7</v>
      </c>
      <c r="N140" s="13">
        <f>IF('Données projet'!$A$36&gt;35,N139+M140-V139,IF(A140&lt;'Données projet'!$A$36,$K$205^A140,IF(A140='Données projet'!$A$36,'Données projet'!$B$36,N139+M140-V139)))</f>
        <v>375.90000000000038</v>
      </c>
      <c r="O140" s="13">
        <f>N140*VLOOKUP('Données projet'!$B$9,Paramètres!$A$1:$I$89,3,0)*VLOOKUP('Données projet'!$B$9,Paramètres!$A$1:$I$89,5,0)</f>
        <v>340.1143200000003</v>
      </c>
      <c r="P140" s="13">
        <f t="shared" si="141"/>
        <v>79.523565195450729</v>
      </c>
      <c r="Q140" s="20">
        <f t="shared" si="108"/>
        <v>730.86931671541049</v>
      </c>
      <c r="R140" s="59">
        <f t="shared" si="109"/>
        <v>1024.2026500487439</v>
      </c>
      <c r="S140" s="59">
        <f ca="1">AVERAGE(OFFSET($R$3,0,0,'Données projet'!$E$9+1,1))-AVERAGE(OFFSET($H$3,0,0,'Données projet'!$E$9+1,1))</f>
        <v>503.03615331676451</v>
      </c>
      <c r="T140" s="59">
        <f t="shared" si="142"/>
        <v>228.10723445837942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64.114505640171799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64.114505640171799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6.7</v>
      </c>
      <c r="AI140" s="13">
        <f>IF('Données projet'!$A$62&gt;35,AI139+AH140-AQ139,IF(A140&lt;'Données projet'!$A$62,$AF$205^A140,IF(A140='Données projet'!$A$62,'Données projet'!$B$62,AI139+AH140-AQ139)))</f>
        <v>375.90000000000038</v>
      </c>
      <c r="AJ140" s="13">
        <f>AI140*VLOOKUP('Données projet'!$B$10,Paramètres!$A$1:$I$89,3,0)*VLOOKUP('Données projet'!$B$10,Paramètres!$A$1:$I$89,5,0)</f>
        <v>381.16260000000045</v>
      </c>
      <c r="AK140" s="13">
        <f t="shared" si="143"/>
        <v>87.947016053779137</v>
      </c>
      <c r="AL140" s="20">
        <f t="shared" si="112"/>
        <v>817.03258129366611</v>
      </c>
      <c r="AM140" s="59">
        <f t="shared" si="113"/>
        <v>1110.3659146269995</v>
      </c>
      <c r="AN140" s="59">
        <f ca="1">AVERAGE(OFFSET($AM$3,0,0,'Données projet'!$E$10+1,1))-AVERAGE(OFFSET($H$3,0,0,'Données projet'!$E$10+1,1))</f>
        <v>558.37211180917416</v>
      </c>
      <c r="AO140" s="59">
        <f t="shared" si="144"/>
        <v>250.60365718208192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71.852463217433908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71.852463217433908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5.7</v>
      </c>
      <c r="BD140" s="12">
        <f>IF('Données projet'!$A$88&gt;35,BD139+BC140-BL139,IF(A140&lt;'Données projet'!$A$88,$BA$205^A140,IF(A140='Données projet'!$A$88,'Données projet'!$B$88,BD139+BC140-BL139)))</f>
        <v>276.39999999999998</v>
      </c>
      <c r="BE140" s="13">
        <f>BD140*VLOOKUP('Données projet'!$B$11,Paramètres!$A$1:$I$89,3,0)*VLOOKUP('Données projet'!$B$11,Paramètres!$A$1:$I$89,5,0)</f>
        <v>297.51695999999998</v>
      </c>
      <c r="BF140" s="13">
        <f t="shared" si="145"/>
        <v>70.6556713918757</v>
      </c>
      <c r="BG140" s="20">
        <f t="shared" si="115"/>
        <v>641.23399967418345</v>
      </c>
      <c r="BH140" s="59">
        <f t="shared" si="116"/>
        <v>934.56733300751671</v>
      </c>
      <c r="BI140" s="59">
        <f ca="1">AVERAGE(OFFSET($BH$3,0,0,'Données projet'!$E$11+1,1))-AVERAGE(OFFSET($H$3,0,0,'Données projet'!$E$11+1,1))</f>
        <v>465.70042953569703</v>
      </c>
      <c r="BJ140" s="59">
        <f t="shared" si="146"/>
        <v>97.459164776269915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66.244213896311805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66.244213896311805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5.7</v>
      </c>
      <c r="BY140" s="12">
        <f>IF('Données projet'!$A$114&gt;35,BY139+BX140-CG139,IF(A140&lt;'Données projet'!$A$114,$BV$205^A140,IF(A140='Données projet'!$A$114,'Données projet'!$B$114,BY139+BX140-CG139)))</f>
        <v>276.39999999999998</v>
      </c>
      <c r="BZ140" s="13">
        <f>BY140*VLOOKUP('Données projet'!$B$12,Paramètres!$A$1:$I$89,3,0)*VLOOKUP('Données projet'!$B$12,Paramètres!$A$1:$I$89,5,0)</f>
        <v>185.40912</v>
      </c>
      <c r="CA140" s="13">
        <f t="shared" si="147"/>
        <v>46.523534142385458</v>
      </c>
      <c r="CB140" s="20">
        <f t="shared" si="118"/>
        <v>403.9493726313213</v>
      </c>
      <c r="CC140" s="59">
        <f t="shared" si="119"/>
        <v>697.28270596465461</v>
      </c>
      <c r="CD140" s="59">
        <f ca="1">AVERAGE(OFFSET($CC$3,0,0,'Données projet'!$E$12+1,1))-AVERAGE(OFFSET($H$3,0,0,'Données projet'!$E$12+1,1))</f>
        <v>305.81696680347807</v>
      </c>
      <c r="CE140" s="59">
        <f t="shared" si="148"/>
        <v>75.064936438329426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50.883236760935141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50.883236760935141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5.7</v>
      </c>
      <c r="CT140" s="12">
        <f>IF('Données projet'!$A$140&gt;35,CT139+CS140-DB139,IF(A140&lt;'Données projet'!$A$140,$CQ$205^A140,IF(A140='Données projet'!$A$140,'Données projet'!$B$140,CT139+CS140-DB139)))</f>
        <v>276.39999999999998</v>
      </c>
      <c r="CU140" s="17">
        <f>CT140*VLOOKUP('Données projet'!$B$13,Paramètres!$A$1:$I$89,3,0)*VLOOKUP('Données projet'!$B$13,Paramètres!$A$1:$I$89,5,0)</f>
        <v>267.33408000000003</v>
      </c>
      <c r="CV140" s="13">
        <f t="shared" si="149"/>
        <v>64.283167454543104</v>
      </c>
      <c r="CW140" s="20">
        <f t="shared" si="121"/>
        <v>577.56670598332937</v>
      </c>
      <c r="CX140" s="59">
        <f t="shared" si="122"/>
        <v>870.90003931666274</v>
      </c>
      <c r="CY140" s="59">
        <f ca="1">AVERAGE(OFFSET($CX$3,0,0,'Données projet'!$E$13+1,1))-AVERAGE(OFFSET($H$3,0,0,'Données projet'!$E$13+1,1))</f>
        <v>422.80313962874982</v>
      </c>
      <c r="CZ140" s="59">
        <f t="shared" si="150"/>
        <v>91.455608678290844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59.523786399584502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59.523786399584502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5.7</v>
      </c>
      <c r="DO140" s="12">
        <f>IF('Données projet'!$A$166&gt;35,DO139+DN140-DW139,IF(A140&lt;'Données projet'!$A$166,$DL$205^A140,IF(A140='Données projet'!$A$166,'Données projet'!$B$166,DO139+DN140-DW139)))</f>
        <v>276.39999999999998</v>
      </c>
      <c r="DP140" s="17">
        <f>DO140*VLOOKUP('Données projet'!$B$14,Paramètres!$A$1:$I$89,3,0)*VLOOKUP('Données projet'!$B$14,Paramètres!$A$1:$I$89,5,0)</f>
        <v>215.59199999999998</v>
      </c>
      <c r="DQ140" s="13">
        <f t="shared" si="151"/>
        <v>53.155703074161153</v>
      </c>
      <c r="DR140" s="20">
        <f t="shared" si="124"/>
        <v>468.06891618749722</v>
      </c>
      <c r="DS140" s="59">
        <f t="shared" si="125"/>
        <v>761.40224952083054</v>
      </c>
      <c r="DT140" s="59">
        <f ca="1">AVERAGE(OFFSET($DS$3,0,0,'Données projet'!$E$14+1,1))-AVERAGE(OFFSET($H$3,0,0,'Données projet'!$E$14+1,1))</f>
        <v>349.02319955271696</v>
      </c>
      <c r="DU140" s="59">
        <f t="shared" si="152"/>
        <v>81.121961804737509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48.003053548052016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48.003053548052016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1.7053025658242404E-13</v>
      </c>
      <c r="EK140" s="17">
        <f>EJ140*VLOOKUP('Données projet'!$B$15,Paramètres!$A$1:$I$89,3,0)*VLOOKUP('Données projet'!$B$15,Paramètres!$A$1:$I$89,5,0)</f>
        <v>1.250327841262333E-13</v>
      </c>
      <c r="EL140" s="13">
        <f t="shared" si="153"/>
        <v>1.8301318724634299E-12</v>
      </c>
      <c r="EM140" s="20">
        <f t="shared" si="127"/>
        <v>3.405245110226996E-12</v>
      </c>
      <c r="EN140" s="59">
        <f t="shared" si="128"/>
        <v>293.33333333333672</v>
      </c>
      <c r="EO140" s="59">
        <f ca="1">AVERAGE(OFFSET($EN$3,0,0,'Données projet'!$E$15+1,1))-AVERAGE(OFFSET($H$3,0,0,'Données projet'!$E$15+1,1))</f>
        <v>197.34725966440715</v>
      </c>
      <c r="EP140" s="59">
        <f t="shared" si="154"/>
        <v>240.16326570529532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11.037038378507978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11.037038378507978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6.7</v>
      </c>
      <c r="N141" s="13">
        <f>IF('Données projet'!$A$36&gt;35,N140+M141-V140,IF(A141&lt;'Données projet'!$A$36,$K$205^A141,IF(A141='Données projet'!$A$36,'Données projet'!$B$36,N140+M141-V140)))</f>
        <v>382.60000000000036</v>
      </c>
      <c r="O141" s="13">
        <f>N141*VLOOKUP('Données projet'!$B$9,Paramètres!$A$1:$I$89,3,0)*VLOOKUP('Données projet'!$B$9,Paramètres!$A$1:$I$89,5,0)</f>
        <v>346.17648000000031</v>
      </c>
      <c r="P141" s="13">
        <f t="shared" si="141"/>
        <v>80.774706149681137</v>
      </c>
      <c r="Q141" s="20">
        <f t="shared" si="108"/>
        <v>743.6066492106952</v>
      </c>
      <c r="R141" s="59">
        <f t="shared" si="109"/>
        <v>1036.9399825440285</v>
      </c>
      <c r="S141" s="59">
        <f ca="1">AVERAGE(OFFSET($R$3,0,0,'Données projet'!$E$9+1,1))-AVERAGE(OFFSET($H$3,0,0,'Données projet'!$E$9+1,1))</f>
        <v>503.03615331676451</v>
      </c>
      <c r="T141" s="59">
        <f t="shared" si="142"/>
        <v>228.10723445837942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62.857259290555078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62.857259290555078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6.7</v>
      </c>
      <c r="AI141" s="13">
        <f>IF('Données projet'!$A$62&gt;35,AI140+AH141-AQ140,IF(A141&lt;'Données projet'!$A$62,$AF$205^A141,IF(A141='Données projet'!$A$62,'Données projet'!$B$62,AI140+AH141-AQ140)))</f>
        <v>382.60000000000036</v>
      </c>
      <c r="AJ141" s="13">
        <f>AI141*VLOOKUP('Données projet'!$B$10,Paramètres!$A$1:$I$89,3,0)*VLOOKUP('Données projet'!$B$10,Paramètres!$A$1:$I$89,5,0)</f>
        <v>387.95640000000043</v>
      </c>
      <c r="AK141" s="13">
        <f t="shared" si="143"/>
        <v>89.330682811133514</v>
      </c>
      <c r="AL141" s="20">
        <f t="shared" si="112"/>
        <v>831.27500256272481</v>
      </c>
      <c r="AM141" s="59">
        <f t="shared" si="113"/>
        <v>1124.6083358960582</v>
      </c>
      <c r="AN141" s="59">
        <f ca="1">AVERAGE(OFFSET($AM$3,0,0,'Données projet'!$E$10+1,1))-AVERAGE(OFFSET($H$3,0,0,'Données projet'!$E$10+1,1))</f>
        <v>558.37211180917416</v>
      </c>
      <c r="AO141" s="59">
        <f t="shared" si="144"/>
        <v>250.60365718208192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70.443480239415166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70.443480239415166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5.7</v>
      </c>
      <c r="BD141" s="12">
        <f>IF('Données projet'!$A$88&gt;35,BD140+BC141-BL140,IF(A141&lt;'Données projet'!$A$88,$BA$205^A141,IF(A141='Données projet'!$A$88,'Données projet'!$B$88,BD140+BC141-BL140)))</f>
        <v>282.09999999999997</v>
      </c>
      <c r="BE141" s="13">
        <f>BD141*VLOOKUP('Données projet'!$B$11,Paramètres!$A$1:$I$89,3,0)*VLOOKUP('Données projet'!$B$11,Paramètres!$A$1:$I$89,5,0)</f>
        <v>303.65243999999996</v>
      </c>
      <c r="BF141" s="13">
        <f t="shared" si="145"/>
        <v>71.941615085087349</v>
      </c>
      <c r="BG141" s="20">
        <f t="shared" si="115"/>
        <v>654.1596459398603</v>
      </c>
      <c r="BH141" s="59">
        <f t="shared" si="116"/>
        <v>947.49297927319367</v>
      </c>
      <c r="BI141" s="59">
        <f ca="1">AVERAGE(OFFSET($BH$3,0,0,'Données projet'!$E$11+1,1))-AVERAGE(OFFSET($H$3,0,0,'Données projet'!$E$11+1,1))</f>
        <v>465.70042953569703</v>
      </c>
      <c r="BJ141" s="59">
        <f t="shared" si="146"/>
        <v>97.459164776269915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64.945205266785948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64.945205266785948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5.7</v>
      </c>
      <c r="BY141" s="12">
        <f>IF('Données projet'!$A$114&gt;35,BY140+BX141-CG140,IF(A141&lt;'Données projet'!$A$114,$BV$205^A141,IF(A141='Données projet'!$A$114,'Données projet'!$B$114,BY140+BX141-CG140)))</f>
        <v>282.09999999999997</v>
      </c>
      <c r="BZ141" s="13">
        <f>BY141*VLOOKUP('Données projet'!$B$12,Paramètres!$A$1:$I$89,3,0)*VLOOKUP('Données projet'!$B$12,Paramètres!$A$1:$I$89,5,0)</f>
        <v>189.23267999999999</v>
      </c>
      <c r="CA141" s="13">
        <f t="shared" si="147"/>
        <v>47.370269360348352</v>
      </c>
      <c r="CB141" s="20">
        <f t="shared" si="118"/>
        <v>412.08347013593999</v>
      </c>
      <c r="CC141" s="59">
        <f t="shared" si="119"/>
        <v>705.4168034692733</v>
      </c>
      <c r="CD141" s="59">
        <f ca="1">AVERAGE(OFFSET($CC$3,0,0,'Données projet'!$E$12+1,1))-AVERAGE(OFFSET($H$3,0,0,'Données projet'!$E$12+1,1))</f>
        <v>305.81696680347807</v>
      </c>
      <c r="CE141" s="59">
        <f t="shared" si="148"/>
        <v>75.064936438329426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49.885447523763105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49.885447523763105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5.7</v>
      </c>
      <c r="CT141" s="12">
        <f>IF('Données projet'!$A$140&gt;35,CT140+CS141-DB140,IF(A141&lt;'Données projet'!$A$140,$CQ$205^A141,IF(A141='Données projet'!$A$140,'Données projet'!$B$140,CT140+CS141-DB140)))</f>
        <v>282.09999999999997</v>
      </c>
      <c r="CU141" s="17">
        <f>CT141*VLOOKUP('Données projet'!$B$13,Paramètres!$A$1:$I$89,3,0)*VLOOKUP('Données projet'!$B$13,Paramètres!$A$1:$I$89,5,0)</f>
        <v>272.84711999999996</v>
      </c>
      <c r="CV141" s="13">
        <f t="shared" si="149"/>
        <v>65.453130631445774</v>
      </c>
      <c r="CW141" s="20">
        <f t="shared" si="121"/>
        <v>589.20626984976798</v>
      </c>
      <c r="CX141" s="59">
        <f t="shared" si="122"/>
        <v>882.53960318310124</v>
      </c>
      <c r="CY141" s="59">
        <f ca="1">AVERAGE(OFFSET($CX$3,0,0,'Données projet'!$E$13+1,1))-AVERAGE(OFFSET($H$3,0,0,'Données projet'!$E$13+1,1))</f>
        <v>422.80313962874982</v>
      </c>
      <c r="CZ141" s="59">
        <f t="shared" si="150"/>
        <v>91.455608678290844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58.356561254213439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58.356561254213439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5.7</v>
      </c>
      <c r="DO141" s="12">
        <f>IF('Données projet'!$A$166&gt;35,DO140+DN141-DW140,IF(A141&lt;'Données projet'!$A$166,$DL$205^A141,IF(A141='Données projet'!$A$166,'Données projet'!$B$166,DO140+DN141-DW140)))</f>
        <v>282.09999999999997</v>
      </c>
      <c r="DP141" s="17">
        <f>DO141*VLOOKUP('Données projet'!$B$14,Paramètres!$A$1:$I$89,3,0)*VLOOKUP('Données projet'!$B$14,Paramètres!$A$1:$I$89,5,0)</f>
        <v>220.03799999999998</v>
      </c>
      <c r="DQ141" s="13">
        <f t="shared" si="151"/>
        <v>54.123144749824128</v>
      </c>
      <c r="DR141" s="20">
        <f t="shared" si="124"/>
        <v>477.49732710594367</v>
      </c>
      <c r="DS141" s="59">
        <f t="shared" si="125"/>
        <v>770.83066043927693</v>
      </c>
      <c r="DT141" s="59">
        <f ca="1">AVERAGE(OFFSET($DS$3,0,0,'Données projet'!$E$14+1,1))-AVERAGE(OFFSET($H$3,0,0,'Données projet'!$E$14+1,1))</f>
        <v>349.02319955271696</v>
      </c>
      <c r="DU141" s="59">
        <f t="shared" si="152"/>
        <v>81.121961804737509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47.061742946946325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47.061742946946325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1.7053025658242404E-13</v>
      </c>
      <c r="EK141" s="17">
        <f>EJ141*VLOOKUP('Données projet'!$B$15,Paramètres!$A$1:$I$89,3,0)*VLOOKUP('Données projet'!$B$15,Paramètres!$A$1:$I$89,5,0)</f>
        <v>1.250327841262333E-13</v>
      </c>
      <c r="EL141" s="13">
        <f t="shared" si="153"/>
        <v>1.8301318724634299E-12</v>
      </c>
      <c r="EM141" s="20">
        <f t="shared" si="127"/>
        <v>3.405245110226996E-12</v>
      </c>
      <c r="EN141" s="59">
        <f t="shared" si="128"/>
        <v>293.33333333333672</v>
      </c>
      <c r="EO141" s="59">
        <f ca="1">AVERAGE(OFFSET($EN$3,0,0,'Données projet'!$E$15+1,1))-AVERAGE(OFFSET($H$3,0,0,'Données projet'!$E$15+1,1))</f>
        <v>197.34725966440715</v>
      </c>
      <c r="EP141" s="59">
        <f t="shared" si="154"/>
        <v>240.16326570529532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10.820608787834125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10.820608787834125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6.7</v>
      </c>
      <c r="N142" s="13">
        <f>IF('Données projet'!$A$36&gt;35,N141+M142-V141,IF(A142&lt;'Données projet'!$A$36,$K$205^A142,IF(A142='Données projet'!$A$36,'Données projet'!$B$36,N141+M142-V141)))</f>
        <v>389.30000000000035</v>
      </c>
      <c r="O142" s="13">
        <f>N142*VLOOKUP('Données projet'!$B$9,Paramètres!$A$1:$I$89,3,0)*VLOOKUP('Données projet'!$B$9,Paramètres!$A$1:$I$89,5,0)</f>
        <v>352.23864000000032</v>
      </c>
      <c r="P142" s="13">
        <f t="shared" si="141"/>
        <v>82.023299276687595</v>
      </c>
      <c r="Q142" s="20">
        <f t="shared" si="108"/>
        <v>756.33954424023148</v>
      </c>
      <c r="R142" s="59">
        <f t="shared" si="109"/>
        <v>1049.6728775735648</v>
      </c>
      <c r="S142" s="59">
        <f ca="1">AVERAGE(OFFSET($R$3,0,0,'Données projet'!$E$9+1,1))-AVERAGE(OFFSET($H$3,0,0,'Données projet'!$E$9+1,1))</f>
        <v>503.03615331676451</v>
      </c>
      <c r="T142" s="59">
        <f t="shared" si="142"/>
        <v>228.10723445837942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61.624666775009786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61.624666775009786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6.7</v>
      </c>
      <c r="AI142" s="13">
        <f>IF('Données projet'!$A$62&gt;35,AI141+AH142-AQ141,IF(A142&lt;'Données projet'!$A$62,$AF$205^A142,IF(A142='Données projet'!$A$62,'Données projet'!$B$62,AI141+AH142-AQ141)))</f>
        <v>389.30000000000035</v>
      </c>
      <c r="AJ142" s="13">
        <f>AI142*VLOOKUP('Données projet'!$B$10,Paramètres!$A$1:$I$89,3,0)*VLOOKUP('Données projet'!$B$10,Paramètres!$A$1:$I$89,5,0)</f>
        <v>394.7502000000004</v>
      </c>
      <c r="AK142" s="13">
        <f t="shared" si="143"/>
        <v>90.711531865317411</v>
      </c>
      <c r="AL142" s="20">
        <f t="shared" si="112"/>
        <v>845.51251633209506</v>
      </c>
      <c r="AM142" s="59">
        <f t="shared" si="113"/>
        <v>1138.8458496654284</v>
      </c>
      <c r="AN142" s="59">
        <f ca="1">AVERAGE(OFFSET($AM$3,0,0,'Données projet'!$E$10+1,1))-AVERAGE(OFFSET($H$3,0,0,'Données projet'!$E$10+1,1))</f>
        <v>558.37211180917416</v>
      </c>
      <c r="AO142" s="59">
        <f t="shared" si="144"/>
        <v>250.60365718208192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69.062126558200617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69.062126558200617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5.7</v>
      </c>
      <c r="BD142" s="12">
        <f>IF('Données projet'!$A$88&gt;35,BD141+BC142-BL141,IF(A142&lt;'Données projet'!$A$88,$BA$205^A142,IF(A142='Données projet'!$A$88,'Données projet'!$B$88,BD141+BC142-BL141)))</f>
        <v>287.79999999999995</v>
      </c>
      <c r="BE142" s="13">
        <f>BD142*VLOOKUP('Données projet'!$B$11,Paramètres!$A$1:$I$89,3,0)*VLOOKUP('Données projet'!$B$11,Paramètres!$A$1:$I$89,5,0)</f>
        <v>309.78791999999993</v>
      </c>
      <c r="BF142" s="13">
        <f t="shared" si="145"/>
        <v>73.224537662821206</v>
      </c>
      <c r="BG142" s="20">
        <f t="shared" si="115"/>
        <v>667.08003042941345</v>
      </c>
      <c r="BH142" s="59">
        <f t="shared" si="116"/>
        <v>960.41336376274671</v>
      </c>
      <c r="BI142" s="59">
        <f ca="1">AVERAGE(OFFSET($BH$3,0,0,'Données projet'!$E$11+1,1))-AVERAGE(OFFSET($H$3,0,0,'Données projet'!$E$11+1,1))</f>
        <v>465.70042953569703</v>
      </c>
      <c r="BJ142" s="59">
        <f t="shared" si="146"/>
        <v>97.459164776269915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63.671669404168064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63.671669404168064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5.7</v>
      </c>
      <c r="BY142" s="12">
        <f>IF('Données projet'!$A$114&gt;35,BY141+BX142-CG141,IF(A142&lt;'Données projet'!$A$114,$BV$205^A142,IF(A142='Données projet'!$A$114,'Données projet'!$B$114,BY141+BX142-CG141)))</f>
        <v>287.79999999999995</v>
      </c>
      <c r="BZ142" s="13">
        <f>BY142*VLOOKUP('Données projet'!$B$12,Paramètres!$A$1:$I$89,3,0)*VLOOKUP('Données projet'!$B$12,Paramètres!$A$1:$I$89,5,0)</f>
        <v>193.05623999999997</v>
      </c>
      <c r="CA142" s="13">
        <f t="shared" si="147"/>
        <v>48.215015311684695</v>
      </c>
      <c r="CB142" s="20">
        <f t="shared" si="118"/>
        <v>420.21410300118418</v>
      </c>
      <c r="CC142" s="59">
        <f t="shared" si="119"/>
        <v>713.54743633451744</v>
      </c>
      <c r="CD142" s="59">
        <f ca="1">AVERAGE(OFFSET($CC$3,0,0,'Données projet'!$E$12+1,1))-AVERAGE(OFFSET($H$3,0,0,'Données projet'!$E$12+1,1))</f>
        <v>305.81696680347807</v>
      </c>
      <c r="CE142" s="59">
        <f t="shared" si="148"/>
        <v>75.064936438329426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48.907224324940671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48.907224324940671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5.7</v>
      </c>
      <c r="CT142" s="12">
        <f>IF('Données projet'!$A$140&gt;35,CT141+CS142-DB141,IF(A142&lt;'Données projet'!$A$140,$CQ$205^A142,IF(A142='Données projet'!$A$140,'Données projet'!$B$140,CT141+CS142-DB141)))</f>
        <v>287.79999999999995</v>
      </c>
      <c r="CU142" s="17">
        <f>CT142*VLOOKUP('Données projet'!$B$13,Paramètres!$A$1:$I$89,3,0)*VLOOKUP('Données projet'!$B$13,Paramètres!$A$1:$I$89,5,0)</f>
        <v>278.36015999999995</v>
      </c>
      <c r="CV142" s="13">
        <f t="shared" si="149"/>
        <v>66.620345170223231</v>
      </c>
      <c r="CW142" s="20">
        <f t="shared" si="121"/>
        <v>600.84104650480538</v>
      </c>
      <c r="CX142" s="59">
        <f t="shared" si="122"/>
        <v>894.17437983813875</v>
      </c>
      <c r="CY142" s="59">
        <f ca="1">AVERAGE(OFFSET($CX$3,0,0,'Données projet'!$E$13+1,1))-AVERAGE(OFFSET($H$3,0,0,'Données projet'!$E$13+1,1))</f>
        <v>422.80313962874982</v>
      </c>
      <c r="CZ142" s="59">
        <f t="shared" si="150"/>
        <v>91.455608678290844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57.212224682006067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57.212224682006067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5.7</v>
      </c>
      <c r="DO142" s="12">
        <f>IF('Données projet'!$A$166&gt;35,DO141+DN142-DW141,IF(A142&lt;'Données projet'!$A$166,$DL$205^A142,IF(A142='Données projet'!$A$166,'Données projet'!$B$166,DO141+DN142-DW141)))</f>
        <v>287.79999999999995</v>
      </c>
      <c r="DP142" s="17">
        <f>DO142*VLOOKUP('Données projet'!$B$14,Paramètres!$A$1:$I$89,3,0)*VLOOKUP('Données projet'!$B$14,Paramètres!$A$1:$I$89,5,0)</f>
        <v>224.48399999999998</v>
      </c>
      <c r="DQ142" s="13">
        <f t="shared" si="151"/>
        <v>55.088313578677685</v>
      </c>
      <c r="DR142" s="20">
        <f t="shared" si="124"/>
        <v>486.92177948286354</v>
      </c>
      <c r="DS142" s="59">
        <f t="shared" si="125"/>
        <v>780.25511281619686</v>
      </c>
      <c r="DT142" s="59">
        <f ca="1">AVERAGE(OFFSET($DS$3,0,0,'Données projet'!$E$14+1,1))-AVERAGE(OFFSET($H$3,0,0,'Données projet'!$E$14+1,1))</f>
        <v>349.02319955271696</v>
      </c>
      <c r="DU142" s="59">
        <f t="shared" si="152"/>
        <v>81.121961804737509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46.138890872585542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46.138890872585542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1.7053025658242404E-13</v>
      </c>
      <c r="EK142" s="17">
        <f>EJ142*VLOOKUP('Données projet'!$B$15,Paramètres!$A$1:$I$89,3,0)*VLOOKUP('Données projet'!$B$15,Paramètres!$A$1:$I$89,5,0)</f>
        <v>1.250327841262333E-13</v>
      </c>
      <c r="EL142" s="13">
        <f t="shared" si="153"/>
        <v>1.8301318724634299E-12</v>
      </c>
      <c r="EM142" s="20">
        <f t="shared" si="127"/>
        <v>3.405245110226996E-12</v>
      </c>
      <c r="EN142" s="59">
        <f t="shared" si="128"/>
        <v>293.33333333333672</v>
      </c>
      <c r="EO142" s="59">
        <f ca="1">AVERAGE(OFFSET($EN$3,0,0,'Données projet'!$E$15+1,1))-AVERAGE(OFFSET($H$3,0,0,'Données projet'!$E$15+1,1))</f>
        <v>197.34725966440715</v>
      </c>
      <c r="EP142" s="59">
        <f t="shared" si="154"/>
        <v>240.16326570529532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10.608423249424371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10.608423249424371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396</v>
      </c>
      <c r="L143" s="12">
        <f>VLOOKUP(A143,'Données projet'!$A$35:$I$55,9,0)</f>
        <v>6.7</v>
      </c>
      <c r="M143" s="12">
        <f t="array" ref="M143">INDEX(L:L,MIN(IF(ISNUMBER(L143:L339),ROW(L143:L339),"")))</f>
        <v>6.7</v>
      </c>
      <c r="N143" s="13">
        <f>IF('Données projet'!$A$36&gt;35,N142+M143-V142,IF(A143&lt;'Données projet'!$A$36,$K$205^A143,IF(A143='Données projet'!$A$36,'Données projet'!$B$36,N142+M143-V142)))</f>
        <v>396.00000000000034</v>
      </c>
      <c r="O143" s="13">
        <f>N143*VLOOKUP('Données projet'!$B$9,Paramètres!$A$1:$I$89,3,0)*VLOOKUP('Données projet'!$B$9,Paramètres!$A$1:$I$89,5,0)</f>
        <v>358.30080000000027</v>
      </c>
      <c r="P143" s="13">
        <f t="shared" si="141"/>
        <v>83.269393485435813</v>
      </c>
      <c r="Q143" s="20">
        <f t="shared" si="108"/>
        <v>769.06808698713451</v>
      </c>
      <c r="R143" s="59">
        <f t="shared" si="109"/>
        <v>1062.4014203204679</v>
      </c>
      <c r="S143" s="59">
        <f ca="1">AVERAGE(OFFSET($R$3,0,0,'Données projet'!$E$9+1,1))-AVERAGE(OFFSET($H$3,0,0,'Données projet'!$E$9+1,1))</f>
        <v>503.03615331676451</v>
      </c>
      <c r="T143" s="59">
        <f t="shared" si="142"/>
        <v>228.10723445837942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45</v>
      </c>
      <c r="W143" s="16">
        <f>IF(ISNA(VLOOKUP(A143,'Données projet'!$A$35:$I$55,5,0)),0%,VLOOKUP(A143,'Données projet'!$A$35:$I$55,5,0)*VLOOKUP('Données projet'!$B$9,Paramètres!$A$1:$I$89,7,0))</f>
        <v>0.38700000000000001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77.835243120462749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77.835243120462749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396</v>
      </c>
      <c r="AG143" s="12">
        <f>VLOOKUP(A143,'Données projet'!$A$61:$I$81,9,0)</f>
        <v>6.7</v>
      </c>
      <c r="AH143" s="12">
        <f t="array" ref="AH143">INDEX(AG:AG,MIN(IF(ISNUMBER(AG143:AG339),ROW(AG143:AG339),"")))</f>
        <v>6.7</v>
      </c>
      <c r="AI143" s="13">
        <f>IF('Données projet'!$A$62&gt;35,AI142+AH143-AQ142,IF(A143&lt;'Données projet'!$A$62,$AF$205^A143,IF(A143='Données projet'!$A$62,'Données projet'!$B$62,AI142+AH143-AQ142)))</f>
        <v>396.00000000000034</v>
      </c>
      <c r="AJ143" s="13">
        <f>AI143*VLOOKUP('Données projet'!$B$10,Paramètres!$A$1:$I$89,3,0)*VLOOKUP('Données projet'!$B$10,Paramètres!$A$1:$I$89,5,0)</f>
        <v>401.54400000000032</v>
      </c>
      <c r="AK143" s="13">
        <f t="shared" si="143"/>
        <v>92.08961730592813</v>
      </c>
      <c r="AL143" s="20">
        <f t="shared" si="112"/>
        <v>859.74521680782527</v>
      </c>
      <c r="AM143" s="59">
        <f t="shared" si="113"/>
        <v>1153.0785501411585</v>
      </c>
      <c r="AN143" s="59">
        <f ca="1">AVERAGE(OFFSET($AM$3,0,0,'Données projet'!$E$10+1,1))-AVERAGE(OFFSET($H$3,0,0,'Données projet'!$E$10+1,1))</f>
        <v>558.37211180917416</v>
      </c>
      <c r="AO143" s="59">
        <f t="shared" si="144"/>
        <v>250.60365718208192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45</v>
      </c>
      <c r="AR143" s="16">
        <f>IF(ISNA(VLOOKUP(A143,'Données projet'!$A$61:$I$81,5,0)),0%,VLOOKUP(A143,'Données projet'!$A$61:$I$81,5,0)*VLOOKUP('Données projet'!$B$10,Paramètres!$A$1:$I$89,7,0))</f>
        <v>0.38700000000000001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87.229151772932383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87.229151772932383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5.7</v>
      </c>
      <c r="BD143" s="12">
        <f>IF('Données projet'!$A$88&gt;35,BD142+BC143-BL142,IF(A143&lt;'Données projet'!$A$88,$BA$205^A143,IF(A143='Données projet'!$A$88,'Données projet'!$B$88,BD142+BC143-BL142)))</f>
        <v>293.49999999999994</v>
      </c>
      <c r="BE143" s="13">
        <f>BD143*VLOOKUP('Données projet'!$B$11,Paramètres!$A$1:$I$89,3,0)*VLOOKUP('Données projet'!$B$11,Paramètres!$A$1:$I$89,5,0)</f>
        <v>315.92339999999996</v>
      </c>
      <c r="BF143" s="13">
        <f t="shared" si="145"/>
        <v>74.504505856136134</v>
      </c>
      <c r="BG143" s="20">
        <f t="shared" si="115"/>
        <v>679.99526936610368</v>
      </c>
      <c r="BH143" s="59">
        <f t="shared" si="116"/>
        <v>973.32860269943694</v>
      </c>
      <c r="BI143" s="59">
        <f ca="1">AVERAGE(OFFSET($BH$3,0,0,'Données projet'!$E$11+1,1))-AVERAGE(OFFSET($H$3,0,0,'Données projet'!$E$11+1,1))</f>
        <v>465.70042953569703</v>
      </c>
      <c r="BJ143" s="59">
        <f t="shared" si="146"/>
        <v>97.459164776269915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62.423106803035942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62.423106803035942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5.7</v>
      </c>
      <c r="BY143" s="12">
        <f>IF('Données projet'!$A$114&gt;35,BY142+BX143-CG142,IF(A143&lt;'Données projet'!$A$114,$BV$205^A143,IF(A143='Données projet'!$A$114,'Données projet'!$B$114,BY142+BX143-CG142)))</f>
        <v>293.49999999999994</v>
      </c>
      <c r="BZ143" s="13">
        <f>BY143*VLOOKUP('Données projet'!$B$12,Paramètres!$A$1:$I$89,3,0)*VLOOKUP('Données projet'!$B$12,Paramètres!$A$1:$I$89,5,0)</f>
        <v>196.87979999999996</v>
      </c>
      <c r="CA143" s="13">
        <f t="shared" si="147"/>
        <v>49.057815935750448</v>
      </c>
      <c r="CB143" s="20">
        <f t="shared" si="118"/>
        <v>428.34134775476531</v>
      </c>
      <c r="CC143" s="59">
        <f t="shared" si="119"/>
        <v>721.67468108809862</v>
      </c>
      <c r="CD143" s="59">
        <f ca="1">AVERAGE(OFFSET($CC$3,0,0,'Données projet'!$E$12+1,1))-AVERAGE(OFFSET($H$3,0,0,'Données projet'!$E$12+1,1))</f>
        <v>305.81696680347807</v>
      </c>
      <c r="CE143" s="59">
        <f t="shared" si="148"/>
        <v>75.064936438329426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47.948183486389908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47.948183486389908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5.7</v>
      </c>
      <c r="CT143" s="12">
        <f>IF('Données projet'!$A$140&gt;35,CT142+CS143-DB142,IF(A143&lt;'Données projet'!$A$140,$CQ$205^A143,IF(A143='Données projet'!$A$140,'Données projet'!$B$140,CT142+CS143-DB142)))</f>
        <v>293.49999999999994</v>
      </c>
      <c r="CU143" s="17">
        <f>CT143*VLOOKUP('Données projet'!$B$13,Paramètres!$A$1:$I$89,3,0)*VLOOKUP('Données projet'!$B$13,Paramètres!$A$1:$I$89,5,0)</f>
        <v>283.87319999999994</v>
      </c>
      <c r="CV143" s="13">
        <f t="shared" si="149"/>
        <v>67.784871783394976</v>
      </c>
      <c r="CW143" s="20">
        <f t="shared" si="121"/>
        <v>612.47114168941278</v>
      </c>
      <c r="CX143" s="59">
        <f t="shared" si="122"/>
        <v>905.80447502274615</v>
      </c>
      <c r="CY143" s="59">
        <f ca="1">AVERAGE(OFFSET($CX$3,0,0,'Données projet'!$E$13+1,1))-AVERAGE(OFFSET($H$3,0,0,'Données projet'!$E$13+1,1))</f>
        <v>422.80313962874982</v>
      </c>
      <c r="CZ143" s="59">
        <f t="shared" si="150"/>
        <v>91.455608678290844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56.090327852003291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56.090327852003291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5.7</v>
      </c>
      <c r="DO143" s="12">
        <f>IF('Données projet'!$A$166&gt;35,DO142+DN143-DW142,IF(A143&lt;'Données projet'!$A$166,$DL$205^A143,IF(A143='Données projet'!$A$166,'Données projet'!$B$166,DO142+DN143-DW142)))</f>
        <v>293.49999999999994</v>
      </c>
      <c r="DP143" s="17">
        <f>DO143*VLOOKUP('Données projet'!$B$14,Paramètres!$A$1:$I$89,3,0)*VLOOKUP('Données projet'!$B$14,Paramètres!$A$1:$I$89,5,0)</f>
        <v>228.92999999999995</v>
      </c>
      <c r="DQ143" s="13">
        <f t="shared" si="151"/>
        <v>56.051259763858823</v>
      </c>
      <c r="DR143" s="20">
        <f t="shared" si="124"/>
        <v>496.34236075538729</v>
      </c>
      <c r="DS143" s="59">
        <f t="shared" si="125"/>
        <v>789.67569408872055</v>
      </c>
      <c r="DT143" s="59">
        <f ca="1">AVERAGE(OFFSET($DS$3,0,0,'Données projet'!$E$14+1,1))-AVERAGE(OFFSET($H$3,0,0,'Données projet'!$E$14+1,1))</f>
        <v>349.02319955271696</v>
      </c>
      <c r="DU143" s="59">
        <f t="shared" si="152"/>
        <v>81.121961804737509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45.234135364518785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45.234135364518785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1.7053025658242404E-13</v>
      </c>
      <c r="EK143" s="17">
        <f>EJ143*VLOOKUP('Données projet'!$B$15,Paramètres!$A$1:$I$89,3,0)*VLOOKUP('Données projet'!$B$15,Paramètres!$A$1:$I$89,5,0)</f>
        <v>1.250327841262333E-13</v>
      </c>
      <c r="EL143" s="13">
        <f t="shared" si="153"/>
        <v>1.8301318724634299E-12</v>
      </c>
      <c r="EM143" s="20">
        <f t="shared" si="127"/>
        <v>3.405245110226996E-12</v>
      </c>
      <c r="EN143" s="59">
        <f t="shared" si="128"/>
        <v>293.33333333333672</v>
      </c>
      <c r="EO143" s="59">
        <f ca="1">AVERAGE(OFFSET($EN$3,0,0,'Données projet'!$E$15+1,1))-AVERAGE(OFFSET($H$3,0,0,'Données projet'!$E$15+1,1))</f>
        <v>197.34725966440715</v>
      </c>
      <c r="EP143" s="59">
        <f t="shared" si="154"/>
        <v>240.16326570529532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10.400398540002433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10.400398540002433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6.7</v>
      </c>
      <c r="N144" s="13">
        <f>IF('Données projet'!$A$36&gt;35,N143+M144-V143,IF(A144&lt;'Données projet'!$A$36,$K$205^A144,IF(A144='Données projet'!$A$36,'Données projet'!$B$36,N143+M144-V143)))</f>
        <v>357.70000000000033</v>
      </c>
      <c r="O144" s="13">
        <f>N144*VLOOKUP('Données projet'!$B$9,Paramètres!$A$1:$I$89,3,0)*VLOOKUP('Données projet'!$B$9,Paramètres!$A$1:$I$89,5,0)</f>
        <v>323.64696000000026</v>
      </c>
      <c r="P144" s="13">
        <f t="shared" si="141"/>
        <v>76.11167341903851</v>
      </c>
      <c r="Q144" s="20">
        <f t="shared" si="108"/>
        <v>696.2462865381591</v>
      </c>
      <c r="R144" s="59">
        <f t="shared" si="109"/>
        <v>989.57961987149247</v>
      </c>
      <c r="S144" s="59">
        <f ca="1">AVERAGE(OFFSET($R$3,0,0,'Données projet'!$E$9+1,1))-AVERAGE(OFFSET($H$3,0,0,'Données projet'!$E$9+1,1))</f>
        <v>503.03615331676451</v>
      </c>
      <c r="T144" s="59">
        <f t="shared" si="142"/>
        <v>228.10723445837942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76.308941477681032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76.308941477681032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6.7</v>
      </c>
      <c r="AI144" s="13">
        <f>IF('Données projet'!$A$62&gt;35,AI143+AH144-AQ143,IF(A144&lt;'Données projet'!$A$62,$AF$205^A144,IF(A144='Données projet'!$A$62,'Données projet'!$B$62,AI143+AH144-AQ143)))</f>
        <v>357.70000000000033</v>
      </c>
      <c r="AJ144" s="13">
        <f>AI144*VLOOKUP('Données projet'!$B$10,Paramètres!$A$1:$I$89,3,0)*VLOOKUP('Données projet'!$B$10,Paramètres!$A$1:$I$89,5,0)</f>
        <v>362.70780000000036</v>
      </c>
      <c r="AK144" s="13">
        <f t="shared" si="143"/>
        <v>84.173723192771433</v>
      </c>
      <c r="AL144" s="20">
        <f t="shared" si="112"/>
        <v>778.31865289407745</v>
      </c>
      <c r="AM144" s="59">
        <f t="shared" si="113"/>
        <v>1071.6519862274108</v>
      </c>
      <c r="AN144" s="59">
        <f ca="1">AVERAGE(OFFSET($AM$3,0,0,'Données projet'!$E$10+1,1))-AVERAGE(OFFSET($H$3,0,0,'Données projet'!$E$10+1,1))</f>
        <v>558.37211180917416</v>
      </c>
      <c r="AO144" s="59">
        <f t="shared" si="144"/>
        <v>250.60365718208192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85.518641311194244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85.518641311194244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5.7</v>
      </c>
      <c r="BD144" s="12">
        <f>IF('Données projet'!$A$88&gt;35,BD143+BC144-BL143,IF(A144&lt;'Données projet'!$A$88,$BA$205^A144,IF(A144='Données projet'!$A$88,'Données projet'!$B$88,BD143+BC144-BL143)))</f>
        <v>299.19999999999993</v>
      </c>
      <c r="BE144" s="13">
        <f>BD144*VLOOKUP('Données projet'!$B$11,Paramètres!$A$1:$I$89,3,0)*VLOOKUP('Données projet'!$B$11,Paramètres!$A$1:$I$89,5,0)</f>
        <v>322.05887999999993</v>
      </c>
      <c r="BF144" s="13">
        <f t="shared" si="145"/>
        <v>75.781583655882997</v>
      </c>
      <c r="BG144" s="20">
        <f t="shared" si="115"/>
        <v>692.90547420066275</v>
      </c>
      <c r="BH144" s="59">
        <f t="shared" si="116"/>
        <v>986.23880753399612</v>
      </c>
      <c r="BI144" s="59">
        <f ca="1">AVERAGE(OFFSET($BH$3,0,0,'Données projet'!$E$11+1,1))-AVERAGE(OFFSET($H$3,0,0,'Données projet'!$E$11+1,1))</f>
        <v>465.70042953569703</v>
      </c>
      <c r="BJ144" s="59">
        <f t="shared" si="146"/>
        <v>97.459164776269915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61.199027752964028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61.199027752964028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5.7</v>
      </c>
      <c r="BY144" s="12">
        <f>IF('Données projet'!$A$114&gt;35,BY143+BX144-CG143,IF(A144&lt;'Données projet'!$A$114,$BV$205^A144,IF(A144='Données projet'!$A$114,'Données projet'!$B$114,BY143+BX144-CG143)))</f>
        <v>299.19999999999993</v>
      </c>
      <c r="BZ144" s="13">
        <f>BY144*VLOOKUP('Données projet'!$B$12,Paramètres!$A$1:$I$89,3,0)*VLOOKUP('Données projet'!$B$12,Paramètres!$A$1:$I$89,5,0)</f>
        <v>200.70335999999998</v>
      </c>
      <c r="CA144" s="13">
        <f t="shared" si="147"/>
        <v>49.898713367599548</v>
      </c>
      <c r="CB144" s="20">
        <f t="shared" si="118"/>
        <v>436.46527778190256</v>
      </c>
      <c r="CC144" s="59">
        <f t="shared" si="119"/>
        <v>729.79861111523587</v>
      </c>
      <c r="CD144" s="59">
        <f ca="1">AVERAGE(OFFSET($CC$3,0,0,'Données projet'!$E$12+1,1))-AVERAGE(OFFSET($H$3,0,0,'Données projet'!$E$12+1,1))</f>
        <v>305.81696680347807</v>
      </c>
      <c r="CE144" s="59">
        <f t="shared" si="148"/>
        <v>75.064936438329426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47.007948853725978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47.007948853725978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5.7</v>
      </c>
      <c r="CT144" s="12">
        <f>IF('Données projet'!$A$140&gt;35,CT143+CS144-DB143,IF(A144&lt;'Données projet'!$A$140,$CQ$205^A144,IF(A144='Données projet'!$A$140,'Données projet'!$B$140,CT143+CS144-DB143)))</f>
        <v>299.19999999999993</v>
      </c>
      <c r="CU144" s="17">
        <f>CT144*VLOOKUP('Données projet'!$B$13,Paramètres!$A$1:$I$89,3,0)*VLOOKUP('Données projet'!$B$13,Paramètres!$A$1:$I$89,5,0)</f>
        <v>289.38623999999993</v>
      </c>
      <c r="CV144" s="13">
        <f t="shared" si="149"/>
        <v>68.946768690414416</v>
      </c>
      <c r="CW144" s="20">
        <f t="shared" si="121"/>
        <v>624.09665680247156</v>
      </c>
      <c r="CX144" s="59">
        <f t="shared" si="122"/>
        <v>917.42999013580493</v>
      </c>
      <c r="CY144" s="59">
        <f ca="1">AVERAGE(OFFSET($CX$3,0,0,'Données projet'!$E$13+1,1))-AVERAGE(OFFSET($H$3,0,0,'Données projet'!$E$13+1,1))</f>
        <v>422.80313962874982</v>
      </c>
      <c r="CZ144" s="59">
        <f t="shared" si="150"/>
        <v>91.455608678290844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54.990430734547367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54.990430734547367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5.7</v>
      </c>
      <c r="DO144" s="12">
        <f>IF('Données projet'!$A$166&gt;35,DO143+DN144-DW143,IF(A144&lt;'Données projet'!$A$166,$DL$205^A144,IF(A144='Données projet'!$A$166,'Données projet'!$B$166,DO143+DN144-DW143)))</f>
        <v>299.19999999999993</v>
      </c>
      <c r="DP144" s="17">
        <f>DO144*VLOOKUP('Données projet'!$B$14,Paramètres!$A$1:$I$89,3,0)*VLOOKUP('Données projet'!$B$14,Paramètres!$A$1:$I$89,5,0)</f>
        <v>233.37599999999995</v>
      </c>
      <c r="DQ144" s="13">
        <f t="shared" si="151"/>
        <v>57.012031446990107</v>
      </c>
      <c r="DR144" s="20">
        <f t="shared" si="124"/>
        <v>505.75915477017429</v>
      </c>
      <c r="DS144" s="59">
        <f t="shared" si="125"/>
        <v>799.09248810350755</v>
      </c>
      <c r="DT144" s="59">
        <f ca="1">AVERAGE(OFFSET($DS$3,0,0,'Données projet'!$E$14+1,1))-AVERAGE(OFFSET($H$3,0,0,'Données projet'!$E$14+1,1))</f>
        <v>349.02319955271696</v>
      </c>
      <c r="DU144" s="59">
        <f t="shared" si="152"/>
        <v>81.121961804737509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44.34712156011885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44.34712156011885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1.7053025658242404E-13</v>
      </c>
      <c r="EK144" s="17">
        <f>EJ144*VLOOKUP('Données projet'!$B$15,Paramètres!$A$1:$I$89,3,0)*VLOOKUP('Données projet'!$B$15,Paramètres!$A$1:$I$89,5,0)</f>
        <v>1.250327841262333E-13</v>
      </c>
      <c r="EL144" s="13">
        <f t="shared" si="153"/>
        <v>1.8301318724634299E-12</v>
      </c>
      <c r="EM144" s="20">
        <f t="shared" si="127"/>
        <v>3.405245110226996E-12</v>
      </c>
      <c r="EN144" s="59">
        <f t="shared" si="128"/>
        <v>293.33333333333672</v>
      </c>
      <c r="EO144" s="59">
        <f ca="1">AVERAGE(OFFSET($EN$3,0,0,'Données projet'!$E$15+1,1))-AVERAGE(OFFSET($H$3,0,0,'Données projet'!$E$15+1,1))</f>
        <v>197.34725966440715</v>
      </c>
      <c r="EP144" s="59">
        <f t="shared" si="154"/>
        <v>240.16326570529532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10.196453068249715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10.196453068249715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6.7</v>
      </c>
      <c r="N145" s="13">
        <f>IF('Données projet'!$A$36&gt;35,N144+M145-V144,IF(A145&lt;'Données projet'!$A$36,$K$205^A145,IF(A145='Données projet'!$A$36,'Données projet'!$B$36,N144+M145-V144)))</f>
        <v>364.40000000000032</v>
      </c>
      <c r="O145" s="13">
        <f>N145*VLOOKUP('Données projet'!$B$9,Paramètres!$A$1:$I$89,3,0)*VLOOKUP('Données projet'!$B$9,Paramètres!$A$1:$I$89,5,0)</f>
        <v>329.70912000000027</v>
      </c>
      <c r="P145" s="13">
        <f t="shared" si="141"/>
        <v>77.369997231692594</v>
      </c>
      <c r="Q145" s="20">
        <f t="shared" si="108"/>
        <v>708.99612917853165</v>
      </c>
      <c r="R145" s="59">
        <f t="shared" si="109"/>
        <v>1002.3294625118649</v>
      </c>
      <c r="S145" s="59">
        <f ca="1">AVERAGE(OFFSET($R$3,0,0,'Données projet'!$E$9+1,1))-AVERAGE(OFFSET($H$3,0,0,'Données projet'!$E$9+1,1))</f>
        <v>503.03615331676451</v>
      </c>
      <c r="T145" s="59">
        <f t="shared" si="142"/>
        <v>228.10723445837942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74.812569679162181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74.812569679162181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6.7</v>
      </c>
      <c r="AI145" s="13">
        <f>IF('Données projet'!$A$62&gt;35,AI144+AH145-AQ144,IF(A145&lt;'Données projet'!$A$62,$AF$205^A145,IF(A145='Données projet'!$A$62,'Données projet'!$B$62,AI144+AH145-AQ144)))</f>
        <v>364.40000000000032</v>
      </c>
      <c r="AJ145" s="13">
        <f>AI145*VLOOKUP('Données projet'!$B$10,Paramètres!$A$1:$I$89,3,0)*VLOOKUP('Données projet'!$B$10,Paramètres!$A$1:$I$89,5,0)</f>
        <v>369.50160000000034</v>
      </c>
      <c r="AK145" s="13">
        <f t="shared" si="143"/>
        <v>85.565333645350407</v>
      </c>
      <c r="AL145" s="20">
        <f t="shared" si="112"/>
        <v>792.57490943231915</v>
      </c>
      <c r="AM145" s="59">
        <f t="shared" si="113"/>
        <v>1085.9082427656524</v>
      </c>
      <c r="AN145" s="59">
        <f ca="1">AVERAGE(OFFSET($AM$3,0,0,'Données projet'!$E$10+1,1))-AVERAGE(OFFSET($H$3,0,0,'Données projet'!$E$10+1,1))</f>
        <v>558.37211180917416</v>
      </c>
      <c r="AO145" s="59">
        <f t="shared" si="144"/>
        <v>250.60365718208192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83.841672916302429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83.841672916302429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5.7</v>
      </c>
      <c r="BD145" s="12">
        <f>IF('Données projet'!$A$88&gt;35,BD144+BC145-BL144,IF(A145&lt;'Données projet'!$A$88,$BA$205^A145,IF(A145='Données projet'!$A$88,'Données projet'!$B$88,BD144+BC145-BL144)))</f>
        <v>304.89999999999992</v>
      </c>
      <c r="BE145" s="13">
        <f>BD145*VLOOKUP('Données projet'!$B$11,Paramètres!$A$1:$I$89,3,0)*VLOOKUP('Données projet'!$B$11,Paramètres!$A$1:$I$89,5,0)</f>
        <v>328.1943599999999</v>
      </c>
      <c r="BF145" s="13">
        <f t="shared" si="145"/>
        <v>77.055832475248891</v>
      </c>
      <c r="BG145" s="20">
        <f t="shared" si="115"/>
        <v>705.81075189439161</v>
      </c>
      <c r="BH145" s="59">
        <f t="shared" si="116"/>
        <v>999.14408522772487</v>
      </c>
      <c r="BI145" s="59">
        <f ca="1">AVERAGE(OFFSET($BH$3,0,0,'Données projet'!$E$11+1,1))-AVERAGE(OFFSET($H$3,0,0,'Données projet'!$E$11+1,1))</f>
        <v>465.70042953569703</v>
      </c>
      <c r="BJ145" s="59">
        <f t="shared" si="146"/>
        <v>97.459164776269915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59.998952146449525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59.998952146449525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5.7</v>
      </c>
      <c r="BY145" s="12">
        <f>IF('Données projet'!$A$114&gt;35,BY144+BX145-CG144,IF(A145&lt;'Données projet'!$A$114,$BV$205^A145,IF(A145='Données projet'!$A$114,'Données projet'!$B$114,BY144+BX145-CG144)))</f>
        <v>304.89999999999992</v>
      </c>
      <c r="BZ145" s="13">
        <f>BY145*VLOOKUP('Données projet'!$B$12,Paramètres!$A$1:$I$89,3,0)*VLOOKUP('Données projet'!$B$12,Paramètres!$A$1:$I$89,5,0)</f>
        <v>204.52691999999996</v>
      </c>
      <c r="CA145" s="13">
        <f t="shared" si="147"/>
        <v>50.737748045012303</v>
      </c>
      <c r="CB145" s="20">
        <f t="shared" si="118"/>
        <v>444.58596351172969</v>
      </c>
      <c r="CC145" s="59">
        <f t="shared" si="119"/>
        <v>737.91929684506295</v>
      </c>
      <c r="CD145" s="59">
        <f ca="1">AVERAGE(OFFSET($CC$3,0,0,'Données projet'!$E$12+1,1))-AVERAGE(OFFSET($H$3,0,0,'Données projet'!$E$12+1,1))</f>
        <v>305.81696680347807</v>
      </c>
      <c r="CE145" s="59">
        <f t="shared" si="148"/>
        <v>75.064936438329426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46.086151648722087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46.086151648722087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5.7</v>
      </c>
      <c r="CT145" s="12">
        <f>IF('Données projet'!$A$140&gt;35,CT144+CS145-DB144,IF(A145&lt;'Données projet'!$A$140,$CQ$205^A145,IF(A145='Données projet'!$A$140,'Données projet'!$B$140,CT144+CS145-DB144)))</f>
        <v>304.89999999999992</v>
      </c>
      <c r="CU145" s="17">
        <f>CT145*VLOOKUP('Données projet'!$B$13,Paramètres!$A$1:$I$89,3,0)*VLOOKUP('Données projet'!$B$13,Paramètres!$A$1:$I$89,5,0)</f>
        <v>294.89927999999992</v>
      </c>
      <c r="CV145" s="13">
        <f t="shared" si="149"/>
        <v>70.106091765553586</v>
      </c>
      <c r="CW145" s="20">
        <f t="shared" si="121"/>
        <v>635.717689158339</v>
      </c>
      <c r="CX145" s="59">
        <f t="shared" si="122"/>
        <v>929.05102249167226</v>
      </c>
      <c r="CY145" s="59">
        <f ca="1">AVERAGE(OFFSET($CX$3,0,0,'Données projet'!$E$13+1,1))-AVERAGE(OFFSET($H$3,0,0,'Données projet'!$E$13+1,1))</f>
        <v>422.80313962874982</v>
      </c>
      <c r="CZ145" s="59">
        <f t="shared" si="150"/>
        <v>91.455608678290844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53.912101928693758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53.912101928693758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5.7</v>
      </c>
      <c r="DO145" s="12">
        <f>IF('Données projet'!$A$166&gt;35,DO144+DN145-DW144,IF(A145&lt;'Données projet'!$A$166,$DL$205^A145,IF(A145='Données projet'!$A$166,'Données projet'!$B$166,DO144+DN145-DW144)))</f>
        <v>304.89999999999992</v>
      </c>
      <c r="DP145" s="17">
        <f>DO145*VLOOKUP('Données projet'!$B$14,Paramètres!$A$1:$I$89,3,0)*VLOOKUP('Données projet'!$B$14,Paramètres!$A$1:$I$89,5,0)</f>
        <v>237.82199999999995</v>
      </c>
      <c r="DQ145" s="13">
        <f t="shared" si="151"/>
        <v>57.970674830465285</v>
      </c>
      <c r="DR145" s="20">
        <f t="shared" si="124"/>
        <v>515.1722419963935</v>
      </c>
      <c r="DS145" s="59">
        <f t="shared" si="125"/>
        <v>808.50557532972675</v>
      </c>
      <c r="DT145" s="59">
        <f ca="1">AVERAGE(OFFSET($DS$3,0,0,'Données projet'!$E$14+1,1))-AVERAGE(OFFSET($H$3,0,0,'Données projet'!$E$14+1,1))</f>
        <v>349.02319955271696</v>
      </c>
      <c r="DU145" s="59">
        <f t="shared" si="152"/>
        <v>81.121961804737509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43.477501555398199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43.477501555398199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1.7053025658242404E-13</v>
      </c>
      <c r="EK145" s="17">
        <f>EJ145*VLOOKUP('Données projet'!$B$15,Paramètres!$A$1:$I$89,3,0)*VLOOKUP('Données projet'!$B$15,Paramètres!$A$1:$I$89,5,0)</f>
        <v>1.250327841262333E-13</v>
      </c>
      <c r="EL145" s="13">
        <f t="shared" si="153"/>
        <v>1.8301318724634299E-12</v>
      </c>
      <c r="EM145" s="20">
        <f t="shared" si="127"/>
        <v>3.405245110226996E-12</v>
      </c>
      <c r="EN145" s="59">
        <f t="shared" si="128"/>
        <v>293.33333333333672</v>
      </c>
      <c r="EO145" s="59">
        <f ca="1">AVERAGE(OFFSET($EN$3,0,0,'Données projet'!$E$15+1,1))-AVERAGE(OFFSET($H$3,0,0,'Données projet'!$E$15+1,1))</f>
        <v>197.34725966440715</v>
      </c>
      <c r="EP145" s="59">
        <f t="shared" si="154"/>
        <v>240.16326570529532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9.9965068428036119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9.9965068428036119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6.7</v>
      </c>
      <c r="N146" s="13">
        <f>IF('Données projet'!$A$36&gt;35,N145+M146-V145,IF(A146&lt;'Données projet'!$A$36,$K$205^A146,IF(A146='Données projet'!$A$36,'Données projet'!$B$36,N145+M146-V145)))</f>
        <v>371.10000000000031</v>
      </c>
      <c r="O146" s="13">
        <f>N146*VLOOKUP('Données projet'!$B$9,Paramètres!$A$1:$I$89,3,0)*VLOOKUP('Données projet'!$B$9,Paramètres!$A$1:$I$89,5,0)</f>
        <v>335.77128000000027</v>
      </c>
      <c r="P146" s="13">
        <f t="shared" si="141"/>
        <v>78.625630729870224</v>
      </c>
      <c r="Q146" s="20">
        <f t="shared" si="108"/>
        <v>721.74128618785778</v>
      </c>
      <c r="R146" s="59">
        <f t="shared" si="109"/>
        <v>1015.0746195211912</v>
      </c>
      <c r="S146" s="59">
        <f ca="1">AVERAGE(OFFSET($R$3,0,0,'Données projet'!$E$9+1,1))-AVERAGE(OFFSET($H$3,0,0,'Données projet'!$E$9+1,1))</f>
        <v>503.03615331676451</v>
      </c>
      <c r="T146" s="59">
        <f t="shared" si="142"/>
        <v>228.10723445837942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73.345540818915609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73.345540818915609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6.7</v>
      </c>
      <c r="AI146" s="13">
        <f>IF('Données projet'!$A$62&gt;35,AI145+AH146-AQ145,IF(A146&lt;'Données projet'!$A$62,$AF$205^A146,IF(A146='Données projet'!$A$62,'Données projet'!$B$62,AI145+AH146-AQ145)))</f>
        <v>371.10000000000031</v>
      </c>
      <c r="AJ146" s="13">
        <f>AI146*VLOOKUP('Données projet'!$B$10,Paramètres!$A$1:$I$89,3,0)*VLOOKUP('Données projet'!$B$10,Paramètres!$A$1:$I$89,5,0)</f>
        <v>376.29540000000031</v>
      </c>
      <c r="AK146" s="13">
        <f t="shared" si="143"/>
        <v>86.953968814692814</v>
      </c>
      <c r="AL146" s="20">
        <f t="shared" si="112"/>
        <v>806.8259840189238</v>
      </c>
      <c r="AM146" s="59">
        <f t="shared" si="113"/>
        <v>1100.1593173522572</v>
      </c>
      <c r="AN146" s="59">
        <f ca="1">AVERAGE(OFFSET($AM$3,0,0,'Données projet'!$E$10+1,1))-AVERAGE(OFFSET($H$3,0,0,'Données projet'!$E$10+1,1))</f>
        <v>558.37211180917416</v>
      </c>
      <c r="AO146" s="59">
        <f t="shared" si="144"/>
        <v>250.60365718208192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82.197588848784719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82.197588848784719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5.7</v>
      </c>
      <c r="BD146" s="12">
        <f>IF('Données projet'!$A$88&gt;35,BD145+BC146-BL145,IF(A146&lt;'Données projet'!$A$88,$BA$205^A146,IF(A146='Données projet'!$A$88,'Données projet'!$B$88,BD145+BC146-BL145)))</f>
        <v>310.59999999999991</v>
      </c>
      <c r="BE146" s="13">
        <f>BD146*VLOOKUP('Données projet'!$B$11,Paramètres!$A$1:$I$89,3,0)*VLOOKUP('Données projet'!$B$11,Paramètres!$A$1:$I$89,5,0)</f>
        <v>334.32983999999988</v>
      </c>
      <c r="BF146" s="13">
        <f t="shared" si="145"/>
        <v>78.327311299804165</v>
      </c>
      <c r="BG146" s="20">
        <f t="shared" si="115"/>
        <v>718.71120518049202</v>
      </c>
      <c r="BH146" s="59">
        <f t="shared" si="116"/>
        <v>1012.0445385138253</v>
      </c>
      <c r="BI146" s="59">
        <f ca="1">AVERAGE(OFFSET($BH$3,0,0,'Données projet'!$E$11+1,1))-AVERAGE(OFFSET($H$3,0,0,'Données projet'!$E$11+1,1))</f>
        <v>465.70042953569703</v>
      </c>
      <c r="BJ146" s="59">
        <f t="shared" si="146"/>
        <v>97.459164776269915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58.822409290604931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58.822409290604931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5.7</v>
      </c>
      <c r="BY146" s="12">
        <f>IF('Données projet'!$A$114&gt;35,BY145+BX146-CG145,IF(A146&lt;'Données projet'!$A$114,$BV$205^A146,IF(A146='Données projet'!$A$114,'Données projet'!$B$114,BY145+BX146-CG145)))</f>
        <v>310.59999999999991</v>
      </c>
      <c r="BZ146" s="13">
        <f>BY146*VLOOKUP('Données projet'!$B$12,Paramètres!$A$1:$I$89,3,0)*VLOOKUP('Données projet'!$B$12,Paramètres!$A$1:$I$89,5,0)</f>
        <v>208.35047999999995</v>
      </c>
      <c r="CA146" s="13">
        <f t="shared" si="147"/>
        <v>51.574958807294038</v>
      </c>
      <c r="CB146" s="20">
        <f t="shared" si="118"/>
        <v>452.70347258937028</v>
      </c>
      <c r="CC146" s="59">
        <f t="shared" si="119"/>
        <v>746.03680592270359</v>
      </c>
      <c r="CD146" s="59">
        <f ca="1">AVERAGE(OFFSET($CC$3,0,0,'Données projet'!$E$12+1,1))-AVERAGE(OFFSET($H$3,0,0,'Données projet'!$E$12+1,1))</f>
        <v>305.81696680347807</v>
      </c>
      <c r="CE146" s="59">
        <f t="shared" si="148"/>
        <v>75.064936438329426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45.182430324667543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45.182430324667543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5.7</v>
      </c>
      <c r="CT146" s="12">
        <f>IF('Données projet'!$A$140&gt;35,CT145+CS146-DB145,IF(A146&lt;'Données projet'!$A$140,$CQ$205^A146,IF(A146='Données projet'!$A$140,'Données projet'!$B$140,CT145+CS146-DB145)))</f>
        <v>310.59999999999991</v>
      </c>
      <c r="CU146" s="17">
        <f>CT146*VLOOKUP('Données projet'!$B$13,Paramètres!$A$1:$I$89,3,0)*VLOOKUP('Données projet'!$B$13,Paramètres!$A$1:$I$89,5,0)</f>
        <v>300.41231999999991</v>
      </c>
      <c r="CV146" s="13">
        <f t="shared" si="149"/>
        <v>71.262894674416671</v>
      </c>
      <c r="CW146" s="20">
        <f t="shared" si="121"/>
        <v>647.33433222460883</v>
      </c>
      <c r="CX146" s="59">
        <f t="shared" si="122"/>
        <v>940.6676655579422</v>
      </c>
      <c r="CY146" s="59">
        <f ca="1">AVERAGE(OFFSET($CX$3,0,0,'Données projet'!$E$13+1,1))-AVERAGE(OFFSET($H$3,0,0,'Données projet'!$E$13+1,1))</f>
        <v>422.80313962874982</v>
      </c>
      <c r="CZ146" s="59">
        <f t="shared" si="150"/>
        <v>91.455608678290844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52.854918493007311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52.854918493007311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5.7</v>
      </c>
      <c r="DO146" s="12">
        <f>IF('Données projet'!$A$166&gt;35,DO145+DN146-DW145,IF(A146&lt;'Données projet'!$A$166,$DL$205^A146,IF(A146='Données projet'!$A$166,'Données projet'!$B$166,DO145+DN146-DW145)))</f>
        <v>310.59999999999991</v>
      </c>
      <c r="DP146" s="17">
        <f>DO146*VLOOKUP('Données projet'!$B$14,Paramètres!$A$1:$I$89,3,0)*VLOOKUP('Données projet'!$B$14,Paramètres!$A$1:$I$89,5,0)</f>
        <v>242.26799999999994</v>
      </c>
      <c r="DQ146" s="13">
        <f t="shared" si="151"/>
        <v>58.927234290332152</v>
      </c>
      <c r="DR146" s="20">
        <f t="shared" si="124"/>
        <v>524.58169972232838</v>
      </c>
      <c r="DS146" s="59">
        <f t="shared" si="125"/>
        <v>817.91503305566175</v>
      </c>
      <c r="DT146" s="59">
        <f ca="1">AVERAGE(OFFSET($DS$3,0,0,'Données projet'!$E$14+1,1))-AVERAGE(OFFSET($H$3,0,0,'Données projet'!$E$14+1,1))</f>
        <v>349.02319955271696</v>
      </c>
      <c r="DU146" s="59">
        <f t="shared" si="152"/>
        <v>81.121961804737509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42.624934268554291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42.624934268554291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1.7053025658242404E-13</v>
      </c>
      <c r="EK146" s="17">
        <f>EJ146*VLOOKUP('Données projet'!$B$15,Paramètres!$A$1:$I$89,3,0)*VLOOKUP('Données projet'!$B$15,Paramètres!$A$1:$I$89,5,0)</f>
        <v>1.250327841262333E-13</v>
      </c>
      <c r="EL146" s="13">
        <f t="shared" si="153"/>
        <v>1.8301318724634299E-12</v>
      </c>
      <c r="EM146" s="20">
        <f t="shared" si="127"/>
        <v>3.405245110226996E-12</v>
      </c>
      <c r="EN146" s="59">
        <f t="shared" si="128"/>
        <v>293.33333333333672</v>
      </c>
      <c r="EO146" s="59">
        <f ca="1">AVERAGE(OFFSET($EN$3,0,0,'Données projet'!$E$15+1,1))-AVERAGE(OFFSET($H$3,0,0,'Données projet'!$E$15+1,1))</f>
        <v>197.34725966440715</v>
      </c>
      <c r="EP146" s="59">
        <f t="shared" si="154"/>
        <v>240.16326570529532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9.8004814408833525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9.8004814408833525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6.7</v>
      </c>
      <c r="N147" s="13">
        <f>IF('Données projet'!$A$36&gt;35,N146+M147-V146,IF(A147&lt;'Données projet'!$A$36,$K$205^A147,IF(A147='Données projet'!$A$36,'Données projet'!$B$36,N146+M147-V146)))</f>
        <v>377.8000000000003</v>
      </c>
      <c r="O147" s="13">
        <f>N147*VLOOKUP('Données projet'!$B$9,Paramètres!$A$1:$I$89,3,0)*VLOOKUP('Données projet'!$B$9,Paramètres!$A$1:$I$89,5,0)</f>
        <v>341.83344000000028</v>
      </c>
      <c r="P147" s="13">
        <f t="shared" si="141"/>
        <v>79.878628088461753</v>
      </c>
      <c r="Q147" s="20">
        <f t="shared" si="108"/>
        <v>734.48185192073799</v>
      </c>
      <c r="R147" s="59">
        <f t="shared" si="109"/>
        <v>1027.8151852540714</v>
      </c>
      <c r="S147" s="59">
        <f ca="1">AVERAGE(OFFSET($R$3,0,0,'Données projet'!$E$9+1,1))-AVERAGE(OFFSET($H$3,0,0,'Données projet'!$E$9+1,1))</f>
        <v>503.03615331676451</v>
      </c>
      <c r="T147" s="59">
        <f t="shared" si="142"/>
        <v>228.10723445837942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71.907279499819225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71.907279499819225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6.7</v>
      </c>
      <c r="AI147" s="13">
        <f>IF('Données projet'!$A$62&gt;35,AI146+AH147-AQ146,IF(A147&lt;'Données projet'!$A$62,$AF$205^A147,IF(A147='Données projet'!$A$62,'Données projet'!$B$62,AI146+AH147-AQ146)))</f>
        <v>377.8000000000003</v>
      </c>
      <c r="AJ147" s="13">
        <f>AI147*VLOOKUP('Données projet'!$B$10,Paramètres!$A$1:$I$89,3,0)*VLOOKUP('Données projet'!$B$10,Paramètres!$A$1:$I$89,5,0)</f>
        <v>383.08920000000029</v>
      </c>
      <c r="AK147" s="13">
        <f t="shared" si="143"/>
        <v>88.339688614107573</v>
      </c>
      <c r="AL147" s="20">
        <f t="shared" si="112"/>
        <v>821.07198100290452</v>
      </c>
      <c r="AM147" s="59">
        <f t="shared" si="113"/>
        <v>1114.4053143362378</v>
      </c>
      <c r="AN147" s="59">
        <f ca="1">AVERAGE(OFFSET($AM$3,0,0,'Données projet'!$E$10+1,1))-AVERAGE(OFFSET($H$3,0,0,'Données projet'!$E$10+1,1))</f>
        <v>558.37211180917416</v>
      </c>
      <c r="AO147" s="59">
        <f t="shared" si="144"/>
        <v>250.60365718208192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80.585744267038777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80.585744267038777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5.7</v>
      </c>
      <c r="BD147" s="12">
        <f>IF('Données projet'!$A$88&gt;35,BD146+BC147-BL146,IF(A147&lt;'Données projet'!$A$88,$BA$205^A147,IF(A147='Données projet'!$A$88,'Données projet'!$B$88,BD146+BC147-BL146)))</f>
        <v>316.2999999999999</v>
      </c>
      <c r="BE147" s="13">
        <f>BD147*VLOOKUP('Données projet'!$B$11,Paramètres!$A$1:$I$89,3,0)*VLOOKUP('Données projet'!$B$11,Paramètres!$A$1:$I$89,5,0)</f>
        <v>340.46531999999985</v>
      </c>
      <c r="BF147" s="13">
        <f t="shared" si="145"/>
        <v>79.596076826222628</v>
      </c>
      <c r="BG147" s="20">
        <f t="shared" si="115"/>
        <v>731.60693280567068</v>
      </c>
      <c r="BH147" s="59">
        <f t="shared" si="116"/>
        <v>1024.9402661390041</v>
      </c>
      <c r="BI147" s="59">
        <f ca="1">AVERAGE(OFFSET($BH$3,0,0,'Données projet'!$E$11+1,1))-AVERAGE(OFFSET($H$3,0,0,'Données projet'!$E$11+1,1))</f>
        <v>465.70042953569703</v>
      </c>
      <c r="BJ147" s="59">
        <f t="shared" si="146"/>
        <v>97.459164776269915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57.668937722543163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57.668937722543163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5.7</v>
      </c>
      <c r="BY147" s="12">
        <f>IF('Données projet'!$A$114&gt;35,BY146+BX147-CG146,IF(A147&lt;'Données projet'!$A$114,$BV$205^A147,IF(A147='Données projet'!$A$114,'Données projet'!$B$114,BY146+BX147-CG146)))</f>
        <v>316.2999999999999</v>
      </c>
      <c r="BZ147" s="13">
        <f>BY147*VLOOKUP('Données projet'!$B$12,Paramètres!$A$1:$I$89,3,0)*VLOOKUP('Données projet'!$B$12,Paramètres!$A$1:$I$89,5,0)</f>
        <v>212.17403999999993</v>
      </c>
      <c r="CA147" s="13">
        <f t="shared" si="147"/>
        <v>52.410382986616106</v>
      </c>
      <c r="CB147" s="20">
        <f t="shared" si="118"/>
        <v>460.81787003502296</v>
      </c>
      <c r="CC147" s="59">
        <f t="shared" si="119"/>
        <v>754.15120336835628</v>
      </c>
      <c r="CD147" s="59">
        <f ca="1">AVERAGE(OFFSET($CC$3,0,0,'Données projet'!$E$12+1,1))-AVERAGE(OFFSET($H$3,0,0,'Données projet'!$E$12+1,1))</f>
        <v>305.81696680347807</v>
      </c>
      <c r="CE147" s="59">
        <f t="shared" si="148"/>
        <v>75.064936438329426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44.296430424562125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44.296430424562125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5.7</v>
      </c>
      <c r="CT147" s="12">
        <f>IF('Données projet'!$A$140&gt;35,CT146+CS147-DB146,IF(A147&lt;'Données projet'!$A$140,$CQ$205^A147,IF(A147='Données projet'!$A$140,'Données projet'!$B$140,CT146+CS147-DB146)))</f>
        <v>316.2999999999999</v>
      </c>
      <c r="CU147" s="17">
        <f>CT147*VLOOKUP('Données projet'!$B$13,Paramètres!$A$1:$I$89,3,0)*VLOOKUP('Données projet'!$B$13,Paramètres!$A$1:$I$89,5,0)</f>
        <v>305.9253599999999</v>
      </c>
      <c r="CV147" s="13">
        <f t="shared" si="149"/>
        <v>72.41722900014905</v>
      </c>
      <c r="CW147" s="20">
        <f t="shared" si="121"/>
        <v>658.94667584192609</v>
      </c>
      <c r="CX147" s="59">
        <f t="shared" si="122"/>
        <v>952.28000917525947</v>
      </c>
      <c r="CY147" s="59">
        <f ca="1">AVERAGE(OFFSET($CX$3,0,0,'Données projet'!$E$13+1,1))-AVERAGE(OFFSET($H$3,0,0,'Données projet'!$E$13+1,1))</f>
        <v>422.80313962874982</v>
      </c>
      <c r="CZ147" s="59">
        <f t="shared" si="150"/>
        <v>91.455608678290844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51.818465779676451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51.818465779676451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5.7</v>
      </c>
      <c r="DO147" s="12">
        <f>IF('Données projet'!$A$166&gt;35,DO146+DN147-DW146,IF(A147&lt;'Données projet'!$A$166,$DL$205^A147,IF(A147='Données projet'!$A$166,'Données projet'!$B$166,DO146+DN147-DW146)))</f>
        <v>316.2999999999999</v>
      </c>
      <c r="DP147" s="17">
        <f>DO147*VLOOKUP('Données projet'!$B$14,Paramètres!$A$1:$I$89,3,0)*VLOOKUP('Données projet'!$B$14,Paramètres!$A$1:$I$89,5,0)</f>
        <v>246.71399999999994</v>
      </c>
      <c r="DQ147" s="13">
        <f t="shared" si="151"/>
        <v>59.881752480655166</v>
      </c>
      <c r="DR147" s="20">
        <f t="shared" si="124"/>
        <v>533.987602237141</v>
      </c>
      <c r="DS147" s="59">
        <f t="shared" si="125"/>
        <v>827.32093557047438</v>
      </c>
      <c r="DT147" s="59">
        <f ca="1">AVERAGE(OFFSET($DS$3,0,0,'Données projet'!$E$14+1,1))-AVERAGE(OFFSET($H$3,0,0,'Données projet'!$E$14+1,1))</f>
        <v>349.02319955271696</v>
      </c>
      <c r="DU147" s="59">
        <f t="shared" si="152"/>
        <v>81.121961804737509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41.789085306190692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41.789085306190692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1.7053025658242404E-13</v>
      </c>
      <c r="EK147" s="17">
        <f>EJ147*VLOOKUP('Données projet'!$B$15,Paramètres!$A$1:$I$89,3,0)*VLOOKUP('Données projet'!$B$15,Paramètres!$A$1:$I$89,5,0)</f>
        <v>1.250327841262333E-13</v>
      </c>
      <c r="EL147" s="13">
        <f t="shared" si="153"/>
        <v>1.8301318724634299E-12</v>
      </c>
      <c r="EM147" s="20">
        <f t="shared" si="127"/>
        <v>3.405245110226996E-12</v>
      </c>
      <c r="EN147" s="59">
        <f t="shared" si="128"/>
        <v>293.33333333333672</v>
      </c>
      <c r="EO147" s="59">
        <f ca="1">AVERAGE(OFFSET($EN$3,0,0,'Données projet'!$E$15+1,1))-AVERAGE(OFFSET($H$3,0,0,'Données projet'!$E$15+1,1))</f>
        <v>197.34725966440715</v>
      </c>
      <c r="EP147" s="59">
        <f t="shared" si="154"/>
        <v>240.16326570529532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9.6082999775310594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9.6082999775310594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6.7</v>
      </c>
      <c r="N148" s="13">
        <f>IF('Données projet'!$A$36&gt;35,N147+M148-V147,IF(A148&lt;'Données projet'!$A$36,$K$205^A148,IF(A148='Données projet'!$A$36,'Données projet'!$B$36,N147+M148-V147)))</f>
        <v>384.50000000000028</v>
      </c>
      <c r="O148" s="13">
        <f>N148*VLOOKUP('Données projet'!$B$9,Paramètres!$A$1:$I$89,3,0)*VLOOKUP('Données projet'!$B$9,Paramètres!$A$1:$I$89,5,0)</f>
        <v>347.89560000000029</v>
      </c>
      <c r="P148" s="13">
        <f t="shared" si="141"/>
        <v>81.129041450802077</v>
      </c>
      <c r="Q148" s="20">
        <f t="shared" si="108"/>
        <v>747.21791719348073</v>
      </c>
      <c r="R148" s="59">
        <f t="shared" si="109"/>
        <v>1040.5512505268141</v>
      </c>
      <c r="S148" s="59">
        <f ca="1">AVERAGE(OFFSET($R$3,0,0,'Données projet'!$E$9+1,1))-AVERAGE(OFFSET($H$3,0,0,'Données projet'!$E$9+1,1))</f>
        <v>503.03615331676451</v>
      </c>
      <c r="T148" s="59">
        <f t="shared" si="142"/>
        <v>228.10723445837942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70.497221607937533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70.497221607937533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6.7</v>
      </c>
      <c r="AI148" s="13">
        <f>IF('Données projet'!$A$62&gt;35,AI147+AH148-AQ147,IF(A148&lt;'Données projet'!$A$62,$AF$205^A148,IF(A148='Données projet'!$A$62,'Données projet'!$B$62,AI147+AH148-AQ147)))</f>
        <v>384.50000000000028</v>
      </c>
      <c r="AJ148" s="13">
        <f>AI148*VLOOKUP('Données projet'!$B$10,Paramètres!$A$1:$I$89,3,0)*VLOOKUP('Données projet'!$B$10,Paramètres!$A$1:$I$89,5,0)</f>
        <v>389.88300000000032</v>
      </c>
      <c r="AK148" s="13">
        <f t="shared" si="143"/>
        <v>89.722550710158259</v>
      </c>
      <c r="AL148" s="20">
        <f t="shared" si="112"/>
        <v>835.31300082019288</v>
      </c>
      <c r="AM148" s="59">
        <f t="shared" si="113"/>
        <v>1128.6463341535261</v>
      </c>
      <c r="AN148" s="59">
        <f ca="1">AVERAGE(OFFSET($AM$3,0,0,'Données projet'!$E$10+1,1))-AVERAGE(OFFSET($H$3,0,0,'Données projet'!$E$10+1,1))</f>
        <v>558.37211180917416</v>
      </c>
      <c r="AO148" s="59">
        <f t="shared" si="144"/>
        <v>250.60365718208192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79.005506974412754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79.005506974412754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>
        <f>VLOOKUP(A148,'Données projet'!$A$87:$I$107,2,0)</f>
        <v>322</v>
      </c>
      <c r="BB148" s="12">
        <f>VLOOKUP(A148,'Données projet'!$A$87:$I$107,9,0)</f>
        <v>5.7</v>
      </c>
      <c r="BC148" s="12">
        <f t="array" ref="BC148">INDEX(BB:BB,MIN(IF(ISNUMBER(BB148:BB344),ROW(BB148:BB344),"")))</f>
        <v>5.7</v>
      </c>
      <c r="BD148" s="12">
        <f>IF('Données projet'!$A$88&gt;35,BD147+BC148-BL147,IF(A148&lt;'Données projet'!$A$88,$BA$205^A148,IF(A148='Données projet'!$A$88,'Données projet'!$B$88,BD147+BC148-BL147)))</f>
        <v>321.99999999999989</v>
      </c>
      <c r="BE148" s="13">
        <f>BD148*VLOOKUP('Données projet'!$B$11,Paramètres!$A$1:$I$89,3,0)*VLOOKUP('Données projet'!$B$11,Paramètres!$A$1:$I$89,5,0)</f>
        <v>346.60079999999982</v>
      </c>
      <c r="BF148" s="13">
        <f t="shared" si="145"/>
        <v>80.862183590719297</v>
      </c>
      <c r="BG148" s="20">
        <f t="shared" si="115"/>
        <v>744.49802975383579</v>
      </c>
      <c r="BH148" s="59">
        <f t="shared" si="116"/>
        <v>1037.8313630871692</v>
      </c>
      <c r="BI148" s="59">
        <f ca="1">AVERAGE(OFFSET($BH$3,0,0,'Données projet'!$E$11+1,1))-AVERAGE(OFFSET($H$3,0,0,'Données projet'!$E$11+1,1))</f>
        <v>465.70042953569703</v>
      </c>
      <c r="BJ148" s="59">
        <f t="shared" si="146"/>
        <v>97.459164776269915</v>
      </c>
      <c r="BK148" s="15">
        <f>IF(ISNA(VLOOKUP(A148,'Données projet'!$A$87:$I$107,3,0)),0,VLOOKUP(A148,'Données projet'!$A$87:$I$107,3,0))</f>
        <v>12</v>
      </c>
      <c r="BL148" s="15">
        <f>IF(ISNA(VLOOKUP(A148,'Données projet'!$A$87:$I$107,4,0)),0,VLOOKUP(A148,'Données projet'!$A$87:$I$107,4,0))</f>
        <v>39</v>
      </c>
      <c r="BM148" s="16">
        <f>IF(ISNA(VLOOKUP(A148,'Données projet'!$A$87:$I$107,5,0)),0%,VLOOKUP(A148,'Données projet'!$A$87:$I$107,5,0)*VLOOKUP('Données projet'!$B$11,Paramètres!$A$1:$I$89,7,0))</f>
        <v>0.38700000000000001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74.497673109759134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74.497673109759134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>
        <f>VLOOKUP(A148,'Données projet'!$A$113:$I$133,2,0)</f>
        <v>322</v>
      </c>
      <c r="BW148" s="12">
        <f>VLOOKUP(A148,'Données projet'!$A$113:$I$133,9,0)</f>
        <v>5.7</v>
      </c>
      <c r="BX148" s="12">
        <f t="array" ref="BX148">INDEX(BW:BW,MIN(IF(ISNUMBER(BW148:BW344),ROW(BW148:BW344),"")))</f>
        <v>5.7</v>
      </c>
      <c r="BY148" s="12">
        <f>IF('Données projet'!$A$114&gt;35,BY147+BX148-CG147,IF(A148&lt;'Données projet'!$A$114,$BV$205^A148,IF(A148='Données projet'!$A$114,'Données projet'!$B$114,BY147+BX148-CG147)))</f>
        <v>321.99999999999989</v>
      </c>
      <c r="BZ148" s="13">
        <f>BY148*VLOOKUP('Données projet'!$B$12,Paramètres!$A$1:$I$89,3,0)*VLOOKUP('Données projet'!$B$12,Paramètres!$A$1:$I$89,5,0)</f>
        <v>215.99759999999992</v>
      </c>
      <c r="CA148" s="13">
        <f t="shared" si="147"/>
        <v>53.244056492586679</v>
      </c>
      <c r="CB148" s="20">
        <f t="shared" si="118"/>
        <v>468.92921839125489</v>
      </c>
      <c r="CC148" s="59">
        <f t="shared" si="119"/>
        <v>762.26255172458821</v>
      </c>
      <c r="CD148" s="59">
        <f ca="1">AVERAGE(OFFSET($CC$3,0,0,'Données projet'!$E$12+1,1))-AVERAGE(OFFSET($H$3,0,0,'Données projet'!$E$12+1,1))</f>
        <v>305.81696680347807</v>
      </c>
      <c r="CE148" s="59">
        <f t="shared" si="148"/>
        <v>75.064936438329426</v>
      </c>
      <c r="CF148" s="15">
        <f>IF(ISNA(VLOOKUP(A148,'Données projet'!$A$113:$I$133,3,0)),0,VLOOKUP(A148,'Données projet'!$A$113:$I$133,3,0))</f>
        <v>12</v>
      </c>
      <c r="CG148" s="15">
        <f>IF(ISNA(VLOOKUP(A148,'Données projet'!$A$113:$I$133,4,0)),0,VLOOKUP(A148,'Données projet'!$A$113:$I$133,4,0))</f>
        <v>39</v>
      </c>
      <c r="CH148" s="16">
        <f>IF(ISNA(VLOOKUP(A148,'Données projet'!$A$113:$I$133,5,0)),0%,VLOOKUP(A148,'Données projet'!$A$113:$I$133,5,0)*VLOOKUP('Données projet'!$B$12,Paramètres!$A$1:$I$89,7,0))</f>
        <v>0.47700000000000004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57.222850359670048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57.222850359670048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>
        <f>VLOOKUP(A148,'Données projet'!$A$139:$I$159,2,0)</f>
        <v>322</v>
      </c>
      <c r="CR148" s="12">
        <f>VLOOKUP(A148,'Données projet'!$A$139:$I$159,9,0)</f>
        <v>5.7</v>
      </c>
      <c r="CS148" s="12">
        <f t="array" ref="CS148">INDEX(CR:CR,MIN(IF(ISNUMBER(CR148:CR344),ROW(CR148:CR344),"")))</f>
        <v>5.7</v>
      </c>
      <c r="CT148" s="12">
        <f>IF('Données projet'!$A$140&gt;35,CT147+CS148-DB147,IF(A148&lt;'Données projet'!$A$140,$CQ$205^A148,IF(A148='Données projet'!$A$140,'Données projet'!$B$140,CT147+CS148-DB147)))</f>
        <v>321.99999999999989</v>
      </c>
      <c r="CU148" s="17">
        <f>CT148*VLOOKUP('Données projet'!$B$13,Paramètres!$A$1:$I$89,3,0)*VLOOKUP('Données projet'!$B$13,Paramètres!$A$1:$I$89,5,0)</f>
        <v>311.43839999999989</v>
      </c>
      <c r="CV148" s="13">
        <f t="shared" si="149"/>
        <v>73.569144360291361</v>
      </c>
      <c r="CW148" s="20">
        <f t="shared" si="121"/>
        <v>670.55480642750729</v>
      </c>
      <c r="CX148" s="59">
        <f t="shared" si="122"/>
        <v>963.88813976084066</v>
      </c>
      <c r="CY148" s="59">
        <f ca="1">AVERAGE(OFFSET($CX$3,0,0,'Données projet'!$E$13+1,1))-AVERAGE(OFFSET($H$3,0,0,'Données projet'!$E$13+1,1))</f>
        <v>422.80313962874982</v>
      </c>
      <c r="CZ148" s="59">
        <f t="shared" si="150"/>
        <v>91.455608678290844</v>
      </c>
      <c r="DA148" s="15">
        <f>IF(ISNA(VLOOKUP(A148,'Données projet'!$A$139:$I$159,3,0)),0,VLOOKUP(A148,'Données projet'!$A$139:$I$159,3,0))</f>
        <v>12</v>
      </c>
      <c r="DB148" s="15">
        <f>IF(ISNA(VLOOKUP(A148,'Données projet'!$A$139:$I$159,4,0)),0,VLOOKUP(A148,'Données projet'!$A$139:$I$159,4,0))</f>
        <v>39</v>
      </c>
      <c r="DC148" s="16">
        <f>IF(ISNA(VLOOKUP(A148,'Données projet'!$A$139:$I$159,5,0)),0%,VLOOKUP(A148,'Données projet'!$A$139:$I$159,5,0)*VLOOKUP('Données projet'!$B$13,Paramètres!$A$1:$I$89,7,0))</f>
        <v>0.38700000000000001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66.939938156595161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66.939938156595161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>
        <f>VLOOKUP(A148,'Données projet'!$A$165:$I$185,2,0)</f>
        <v>322</v>
      </c>
      <c r="DM148" s="12">
        <f>VLOOKUP(A148,'Données projet'!$A$165:$I$185,9,0)</f>
        <v>5.7</v>
      </c>
      <c r="DN148" s="12">
        <f t="array" ref="DN148">INDEX(DM:DM,MIN(IF(ISNUMBER(DM148:DM344),ROW(DM148:DM344),"")))</f>
        <v>5.7</v>
      </c>
      <c r="DO148" s="12">
        <f>IF('Données projet'!$A$166&gt;35,DO147+DN148-DW147,IF(A148&lt;'Données projet'!$A$166,$DL$205^A148,IF(A148='Données projet'!$A$166,'Données projet'!$B$166,DO147+DN148-DW147)))</f>
        <v>321.99999999999989</v>
      </c>
      <c r="DP148" s="17">
        <f>DO148*VLOOKUP('Données projet'!$B$14,Paramètres!$A$1:$I$89,3,0)*VLOOKUP('Données projet'!$B$14,Paramètres!$A$1:$I$89,5,0)</f>
        <v>251.15999999999991</v>
      </c>
      <c r="DQ148" s="13">
        <f t="shared" si="151"/>
        <v>60.834270430141537</v>
      </c>
      <c r="DR148" s="20">
        <f t="shared" si="124"/>
        <v>543.39002099916297</v>
      </c>
      <c r="DS148" s="59">
        <f t="shared" si="125"/>
        <v>836.72335433249623</v>
      </c>
      <c r="DT148" s="59">
        <f ca="1">AVERAGE(OFFSET($DS$3,0,0,'Données projet'!$E$14+1,1))-AVERAGE(OFFSET($H$3,0,0,'Données projet'!$E$14+1,1))</f>
        <v>349.02319955271696</v>
      </c>
      <c r="DU148" s="59">
        <f t="shared" si="152"/>
        <v>81.121961804737509</v>
      </c>
      <c r="DV148" s="15">
        <f>IF(ISNA(VLOOKUP(A148,'Données projet'!$A$165:$I$185,3,0)),0,VLOOKUP(A148,'Données projet'!$A$165:$I$185,3,0))</f>
        <v>12</v>
      </c>
      <c r="DW148" s="15">
        <f>IF(ISNA(VLOOKUP(A148,'Données projet'!$A$165:$I$185,4,0)),0,VLOOKUP(A148,'Données projet'!$A$165:$I$185,4,0))</f>
        <v>39</v>
      </c>
      <c r="DX148" s="16">
        <f>IF(ISNA(VLOOKUP(A148,'Données projet'!$A$165:$I$185,5,0)),0%,VLOOKUP(A148,'Données projet'!$A$165:$I$185,5,0)*VLOOKUP('Données projet'!$B$14,Paramètres!$A$1:$I$89,7,0))</f>
        <v>0.38700000000000001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53.983821094028357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53.983821094028357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1.7053025658242404E-13</v>
      </c>
      <c r="EK148" s="17">
        <f>EJ148*VLOOKUP('Données projet'!$B$15,Paramètres!$A$1:$I$89,3,0)*VLOOKUP('Données projet'!$B$15,Paramètres!$A$1:$I$89,5,0)</f>
        <v>1.250327841262333E-13</v>
      </c>
      <c r="EL148" s="13">
        <f t="shared" si="153"/>
        <v>1.8301318724634299E-12</v>
      </c>
      <c r="EM148" s="20">
        <f t="shared" si="127"/>
        <v>3.405245110226996E-12</v>
      </c>
      <c r="EN148" s="59">
        <f t="shared" si="128"/>
        <v>293.33333333333672</v>
      </c>
      <c r="EO148" s="59">
        <f ca="1">AVERAGE(OFFSET($EN$3,0,0,'Données projet'!$E$15+1,1))-AVERAGE(OFFSET($H$3,0,0,'Données projet'!$E$15+1,1))</f>
        <v>197.34725966440715</v>
      </c>
      <c r="EP148" s="59">
        <f t="shared" si="154"/>
        <v>240.16326570529532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9.4198870754559874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9.4198870754559874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6.7</v>
      </c>
      <c r="N149" s="13">
        <f>IF('Données projet'!$A$36&gt;35,N148+M149-V148,IF(A149&lt;'Données projet'!$A$36,$K$205^A149,IF(A149='Données projet'!$A$36,'Données projet'!$B$36,N148+M149-V148)))</f>
        <v>391.20000000000027</v>
      </c>
      <c r="O149" s="13">
        <f>N149*VLOOKUP('Données projet'!$B$9,Paramètres!$A$1:$I$89,3,0)*VLOOKUP('Données projet'!$B$9,Paramètres!$A$1:$I$89,5,0)</f>
        <v>353.95776000000023</v>
      </c>
      <c r="P149" s="13">
        <f t="shared" si="141"/>
        <v>82.376921038903305</v>
      </c>
      <c r="Q149" s="20">
        <f t="shared" si="108"/>
        <v>759.94956947609035</v>
      </c>
      <c r="R149" s="59">
        <f t="shared" si="109"/>
        <v>1053.2829028094236</v>
      </c>
      <c r="S149" s="59">
        <f ca="1">AVERAGE(OFFSET($R$3,0,0,'Données projet'!$E$9+1,1))-AVERAGE(OFFSET($H$3,0,0,'Données projet'!$E$9+1,1))</f>
        <v>503.03615331676451</v>
      </c>
      <c r="T149" s="59">
        <f t="shared" si="142"/>
        <v>228.10723445837942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69.114814091265259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69.114814091265259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6.7</v>
      </c>
      <c r="AI149" s="13">
        <f>IF('Données projet'!$A$62&gt;35,AI148+AH149-AQ148,IF(A149&lt;'Données projet'!$A$62,$AF$205^A149,IF(A149='Données projet'!$A$62,'Données projet'!$B$62,AI148+AH149-AQ148)))</f>
        <v>391.20000000000027</v>
      </c>
      <c r="AJ149" s="13">
        <f>AI149*VLOOKUP('Données projet'!$B$10,Paramètres!$A$1:$I$89,3,0)*VLOOKUP('Données projet'!$B$10,Paramètres!$A$1:$I$89,5,0)</f>
        <v>396.6768000000003</v>
      </c>
      <c r="AK149" s="13">
        <f t="shared" si="143"/>
        <v>91.102610644571342</v>
      </c>
      <c r="AL149" s="20">
        <f t="shared" si="112"/>
        <v>849.54914020596209</v>
      </c>
      <c r="AM149" s="59">
        <f t="shared" si="113"/>
        <v>1142.8824735392955</v>
      </c>
      <c r="AN149" s="59">
        <f ca="1">AVERAGE(OFFSET($AM$3,0,0,'Données projet'!$E$10+1,1))-AVERAGE(OFFSET($H$3,0,0,'Données projet'!$E$10+1,1))</f>
        <v>558.37211180917416</v>
      </c>
      <c r="AO149" s="59">
        <f t="shared" si="144"/>
        <v>250.60365718208192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77.456257171245539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77.456257171245539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5.6</v>
      </c>
      <c r="BD149" s="12">
        <f>IF('Données projet'!$A$88&gt;35,BD148+BC149-BL148,IF(A149&lt;'Données projet'!$A$88,$BA$205^A149,IF(A149='Données projet'!$A$88,'Données projet'!$B$88,BD148+BC149-BL148)))</f>
        <v>288.59999999999991</v>
      </c>
      <c r="BE149" s="13">
        <f>BD149*VLOOKUP('Données projet'!$B$11,Paramètres!$A$1:$I$89,3,0)*VLOOKUP('Données projet'!$B$11,Paramètres!$A$1:$I$89,5,0)</f>
        <v>310.6490399999999</v>
      </c>
      <c r="BF149" s="13">
        <f t="shared" si="145"/>
        <v>73.40435905265862</v>
      </c>
      <c r="BG149" s="20">
        <f t="shared" si="115"/>
        <v>668.8930033500468</v>
      </c>
      <c r="BH149" s="59">
        <f t="shared" si="116"/>
        <v>962.22633668338017</v>
      </c>
      <c r="BI149" s="59">
        <f ca="1">AVERAGE(OFFSET($BH$3,0,0,'Données projet'!$E$11+1,1))-AVERAGE(OFFSET($H$3,0,0,'Données projet'!$E$11+1,1))</f>
        <v>465.70042953569703</v>
      </c>
      <c r="BJ149" s="59">
        <f t="shared" si="146"/>
        <v>97.459164776269915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73.036819179170621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73.036819179170621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5.6</v>
      </c>
      <c r="BY149" s="12">
        <f>IF('Données projet'!$A$114&gt;35,BY148+BX149-CG148,IF(A149&lt;'Données projet'!$A$114,$BV$205^A149,IF(A149='Données projet'!$A$114,'Données projet'!$B$114,BY148+BX149-CG148)))</f>
        <v>288.59999999999991</v>
      </c>
      <c r="BZ149" s="13">
        <f>BY149*VLOOKUP('Données projet'!$B$12,Paramètres!$A$1:$I$89,3,0)*VLOOKUP('Données projet'!$B$12,Paramètres!$A$1:$I$89,5,0)</f>
        <v>193.59287999999995</v>
      </c>
      <c r="CA149" s="13">
        <f t="shared" si="147"/>
        <v>48.333419487950117</v>
      </c>
      <c r="CB149" s="20">
        <f t="shared" si="118"/>
        <v>421.35497160817971</v>
      </c>
      <c r="CC149" s="59">
        <f t="shared" si="119"/>
        <v>714.68830494151302</v>
      </c>
      <c r="CD149" s="59">
        <f ca="1">AVERAGE(OFFSET($CC$3,0,0,'Données projet'!$E$12+1,1))-AVERAGE(OFFSET($H$3,0,0,'Données projet'!$E$12+1,1))</f>
        <v>305.81696680347807</v>
      </c>
      <c r="CE149" s="59">
        <f t="shared" si="148"/>
        <v>75.064936438329426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56.1007451666093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56.1007451666093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5.6</v>
      </c>
      <c r="CT149" s="12">
        <f>IF('Données projet'!$A$140&gt;35,CT148+CS149-DB148,IF(A149&lt;'Données projet'!$A$140,$CQ$205^A149,IF(A149='Données projet'!$A$140,'Données projet'!$B$140,CT148+CS149-DB148)))</f>
        <v>288.59999999999991</v>
      </c>
      <c r="CU149" s="17">
        <f>CT149*VLOOKUP('Données projet'!$B$13,Paramètres!$A$1:$I$89,3,0)*VLOOKUP('Données projet'!$B$13,Paramètres!$A$1:$I$89,5,0)</f>
        <v>279.13391999999988</v>
      </c>
      <c r="CV149" s="13">
        <f t="shared" si="149"/>
        <v>66.783948293470331</v>
      </c>
      <c r="CW149" s="20">
        <f t="shared" si="121"/>
        <v>602.47362061112722</v>
      </c>
      <c r="CX149" s="59">
        <f t="shared" si="122"/>
        <v>895.80695394446047</v>
      </c>
      <c r="CY149" s="59">
        <f ca="1">AVERAGE(OFFSET($CX$3,0,0,'Données projet'!$E$13+1,1))-AVERAGE(OFFSET($H$3,0,0,'Données projet'!$E$13+1,1))</f>
        <v>422.80313962874982</v>
      </c>
      <c r="CZ149" s="59">
        <f t="shared" si="150"/>
        <v>91.455608678290844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65.627286798675044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65.627286798675044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5.6</v>
      </c>
      <c r="DO149" s="12">
        <f>IF('Données projet'!$A$166&gt;35,DO148+DN149-DW148,IF(A149&lt;'Données projet'!$A$166,$DL$205^A149,IF(A149='Données projet'!$A$166,'Données projet'!$B$166,DO148+DN149-DW148)))</f>
        <v>288.59999999999991</v>
      </c>
      <c r="DP149" s="17">
        <f>DO149*VLOOKUP('Données projet'!$B$14,Paramètres!$A$1:$I$89,3,0)*VLOOKUP('Données projet'!$B$14,Paramètres!$A$1:$I$89,5,0)</f>
        <v>225.10799999999995</v>
      </c>
      <c r="DQ149" s="13">
        <f t="shared" si="151"/>
        <v>55.223596878889587</v>
      </c>
      <c r="DR149" s="20">
        <f t="shared" si="124"/>
        <v>488.24419789739915</v>
      </c>
      <c r="DS149" s="59">
        <f t="shared" si="125"/>
        <v>781.57753123073246</v>
      </c>
      <c r="DT149" s="59">
        <f ca="1">AVERAGE(OFFSET($DS$3,0,0,'Données projet'!$E$14+1,1))-AVERAGE(OFFSET($H$3,0,0,'Données projet'!$E$14+1,1))</f>
        <v>349.02319955271696</v>
      </c>
      <c r="DU149" s="59">
        <f t="shared" si="152"/>
        <v>81.121961804737509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52.925231289254071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52.925231289254071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1.7053025658242404E-13</v>
      </c>
      <c r="EK149" s="17">
        <f>EJ149*VLOOKUP('Données projet'!$B$15,Paramètres!$A$1:$I$89,3,0)*VLOOKUP('Données projet'!$B$15,Paramètres!$A$1:$I$89,5,0)</f>
        <v>1.250327841262333E-13</v>
      </c>
      <c r="EL149" s="13">
        <f t="shared" si="153"/>
        <v>1.8301318724634299E-12</v>
      </c>
      <c r="EM149" s="20">
        <f t="shared" si="127"/>
        <v>3.405245110226996E-12</v>
      </c>
      <c r="EN149" s="59">
        <f t="shared" si="128"/>
        <v>293.33333333333672</v>
      </c>
      <c r="EO149" s="59">
        <f ca="1">AVERAGE(OFFSET($EN$3,0,0,'Données projet'!$E$15+1,1))-AVERAGE(OFFSET($H$3,0,0,'Données projet'!$E$15+1,1))</f>
        <v>197.34725966440715</v>
      </c>
      <c r="EP149" s="59">
        <f t="shared" si="154"/>
        <v>240.16326570529532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9.235168835470084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9.235168835470084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6.7</v>
      </c>
      <c r="N150" s="13">
        <f>IF('Données projet'!$A$36&gt;35,N149+M150-V149,IF(A150&lt;'Données projet'!$A$36,$K$205^A150,IF(A150='Données projet'!$A$36,'Données projet'!$B$36,N149+M150-V149)))</f>
        <v>397.90000000000026</v>
      </c>
      <c r="O150" s="13">
        <f>N150*VLOOKUP('Données projet'!$B$9,Paramètres!$A$1:$I$89,3,0)*VLOOKUP('Données projet'!$B$9,Paramètres!$A$1:$I$89,5,0)</f>
        <v>360.01992000000018</v>
      </c>
      <c r="P150" s="13">
        <f t="shared" si="141"/>
        <v>83.622315255920668</v>
      </c>
      <c r="Q150" s="20">
        <f t="shared" si="108"/>
        <v>772.67689307072885</v>
      </c>
      <c r="R150" s="59">
        <f t="shared" si="109"/>
        <v>1066.0102264040622</v>
      </c>
      <c r="S150" s="59">
        <f ca="1">AVERAGE(OFFSET($R$3,0,0,'Données projet'!$E$9+1,1))-AVERAGE(OFFSET($H$3,0,0,'Données projet'!$E$9+1,1))</f>
        <v>503.03615331676451</v>
      </c>
      <c r="T150" s="59">
        <f t="shared" si="142"/>
        <v>228.10723445837942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67.7595147428096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67.7595147428096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6.7</v>
      </c>
      <c r="AI150" s="13">
        <f>IF('Données projet'!$A$62&gt;35,AI149+AH150-AQ149,IF(A150&lt;'Données projet'!$A$62,$AF$205^A150,IF(A150='Données projet'!$A$62,'Données projet'!$B$62,AI149+AH150-AQ149)))</f>
        <v>397.90000000000026</v>
      </c>
      <c r="AJ150" s="13">
        <f>AI150*VLOOKUP('Données projet'!$B$10,Paramètres!$A$1:$I$89,3,0)*VLOOKUP('Données projet'!$B$10,Paramètres!$A$1:$I$89,5,0)</f>
        <v>403.47060000000027</v>
      </c>
      <c r="AK150" s="13">
        <f t="shared" si="143"/>
        <v>92.479921947555638</v>
      </c>
      <c r="AL150" s="20">
        <f t="shared" si="112"/>
        <v>863.78049239199311</v>
      </c>
      <c r="AM150" s="59">
        <f t="shared" si="113"/>
        <v>1157.1138257253265</v>
      </c>
      <c r="AN150" s="59">
        <f ca="1">AVERAGE(OFFSET($AM$3,0,0,'Données projet'!$E$10+1,1))-AVERAGE(OFFSET($H$3,0,0,'Données projet'!$E$10+1,1))</f>
        <v>558.37211180917416</v>
      </c>
      <c r="AO150" s="59">
        <f t="shared" si="144"/>
        <v>250.60365718208192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75.937387211769362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75.937387211769362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5.6</v>
      </c>
      <c r="BD150" s="12">
        <f>IF('Données projet'!$A$88&gt;35,BD149+BC150-BL149,IF(A150&lt;'Données projet'!$A$88,$BA$205^A150,IF(A150='Données projet'!$A$88,'Données projet'!$B$88,BD149+BC150-BL149)))</f>
        <v>294.19999999999993</v>
      </c>
      <c r="BE150" s="13">
        <f>BD150*VLOOKUP('Données projet'!$B$11,Paramètres!$A$1:$I$89,3,0)*VLOOKUP('Données projet'!$B$11,Paramètres!$A$1:$I$89,5,0)</f>
        <v>316.67687999999993</v>
      </c>
      <c r="BF150" s="13">
        <f t="shared" si="145"/>
        <v>74.661494394575897</v>
      </c>
      <c r="BG150" s="20">
        <f t="shared" si="115"/>
        <v>681.58100207055281</v>
      </c>
      <c r="BH150" s="59">
        <f t="shared" si="116"/>
        <v>974.91433540388607</v>
      </c>
      <c r="BI150" s="59">
        <f ca="1">AVERAGE(OFFSET($BH$3,0,0,'Données projet'!$E$11+1,1))-AVERAGE(OFFSET($H$3,0,0,'Données projet'!$E$11+1,1))</f>
        <v>465.70042953569703</v>
      </c>
      <c r="BJ150" s="59">
        <f t="shared" si="146"/>
        <v>97.459164776269915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71.604611703128029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71.604611703128029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5.6</v>
      </c>
      <c r="BY150" s="12">
        <f>IF('Données projet'!$A$114&gt;35,BY149+BX150-CG149,IF(A150&lt;'Données projet'!$A$114,$BV$205^A150,IF(A150='Données projet'!$A$114,'Données projet'!$B$114,BY149+BX150-CG149)))</f>
        <v>294.19999999999993</v>
      </c>
      <c r="BZ150" s="13">
        <f>BY150*VLOOKUP('Données projet'!$B$12,Paramètres!$A$1:$I$89,3,0)*VLOOKUP('Données projet'!$B$12,Paramètres!$A$1:$I$89,5,0)</f>
        <v>197.34935999999996</v>
      </c>
      <c r="CA150" s="13">
        <f t="shared" si="147"/>
        <v>49.161185721702296</v>
      </c>
      <c r="CB150" s="20">
        <f t="shared" si="118"/>
        <v>429.33920046529806</v>
      </c>
      <c r="CC150" s="59">
        <f t="shared" si="119"/>
        <v>722.67253379863132</v>
      </c>
      <c r="CD150" s="59">
        <f ca="1">AVERAGE(OFFSET($CC$3,0,0,'Données projet'!$E$12+1,1))-AVERAGE(OFFSET($H$3,0,0,'Données projet'!$E$12+1,1))</f>
        <v>305.81696680347807</v>
      </c>
      <c r="CE150" s="59">
        <f t="shared" si="148"/>
        <v>75.064936438329426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55.000643771967887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55.000643771967887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5.6</v>
      </c>
      <c r="CT150" s="12">
        <f>IF('Données projet'!$A$140&gt;35,CT149+CS150-DB149,IF(A150&lt;'Données projet'!$A$140,$CQ$205^A150,IF(A150='Données projet'!$A$140,'Données projet'!$B$140,CT149+CS150-DB149)))</f>
        <v>294.19999999999993</v>
      </c>
      <c r="CU150" s="17">
        <f>CT150*VLOOKUP('Données projet'!$B$13,Paramètres!$A$1:$I$89,3,0)*VLOOKUP('Données projet'!$B$13,Paramètres!$A$1:$I$89,5,0)</f>
        <v>284.55023999999997</v>
      </c>
      <c r="CV150" s="13">
        <f t="shared" si="149"/>
        <v>67.927701372388555</v>
      </c>
      <c r="CW150" s="20">
        <f t="shared" si="121"/>
        <v>613.89908122357667</v>
      </c>
      <c r="CX150" s="59">
        <f t="shared" si="122"/>
        <v>907.23241455691004</v>
      </c>
      <c r="CY150" s="59">
        <f ca="1">AVERAGE(OFFSET($CX$3,0,0,'Données projet'!$E$13+1,1))-AVERAGE(OFFSET($H$3,0,0,'Données projet'!$E$13+1,1))</f>
        <v>422.80313962874982</v>
      </c>
      <c r="CZ150" s="59">
        <f t="shared" si="150"/>
        <v>91.455608678290844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64.340375733245466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64.340375733245466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5.6</v>
      </c>
      <c r="DO150" s="12">
        <f>IF('Données projet'!$A$166&gt;35,DO149+DN150-DW149,IF(A150&lt;'Données projet'!$A$166,$DL$205^A150,IF(A150='Données projet'!$A$166,'Données projet'!$B$166,DO149+DN150-DW149)))</f>
        <v>294.19999999999993</v>
      </c>
      <c r="DP150" s="17">
        <f>DO150*VLOOKUP('Données projet'!$B$14,Paramètres!$A$1:$I$89,3,0)*VLOOKUP('Données projet'!$B$14,Paramètres!$A$1:$I$89,5,0)</f>
        <v>229.47599999999994</v>
      </c>
      <c r="DQ150" s="13">
        <f t="shared" si="151"/>
        <v>56.169365444138435</v>
      </c>
      <c r="DR150" s="20">
        <f t="shared" si="124"/>
        <v>497.49901148187445</v>
      </c>
      <c r="DS150" s="59">
        <f t="shared" si="125"/>
        <v>790.83234481520776</v>
      </c>
      <c r="DT150" s="59">
        <f ca="1">AVERAGE(OFFSET($DS$3,0,0,'Données projet'!$E$14+1,1))-AVERAGE(OFFSET($H$3,0,0,'Données projet'!$E$14+1,1))</f>
        <v>349.02319955271696</v>
      </c>
      <c r="DU150" s="59">
        <f t="shared" si="152"/>
        <v>81.121961804737509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51.887399784875385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51.887399784875385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1.7053025658242404E-13</v>
      </c>
      <c r="EK150" s="17">
        <f>EJ150*VLOOKUP('Données projet'!$B$15,Paramètres!$A$1:$I$89,3,0)*VLOOKUP('Données projet'!$B$15,Paramètres!$A$1:$I$89,5,0)</f>
        <v>1.250327841262333E-13</v>
      </c>
      <c r="EL150" s="13">
        <f t="shared" si="153"/>
        <v>1.8301318724634299E-12</v>
      </c>
      <c r="EM150" s="20">
        <f t="shared" si="127"/>
        <v>3.405245110226996E-12</v>
      </c>
      <c r="EN150" s="59">
        <f t="shared" si="128"/>
        <v>293.33333333333672</v>
      </c>
      <c r="EO150" s="59">
        <f ca="1">AVERAGE(OFFSET($EN$3,0,0,'Données projet'!$E$15+1,1))-AVERAGE(OFFSET($H$3,0,0,'Données projet'!$E$15+1,1))</f>
        <v>197.34725966440715</v>
      </c>
      <c r="EP150" s="59">
        <f t="shared" si="154"/>
        <v>240.16326570529532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9.054072807503303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9.054072807503303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6.7</v>
      </c>
      <c r="N151" s="13">
        <f>IF('Données projet'!$A$36&gt;35,N150+M151-V150,IF(A151&lt;'Données projet'!$A$36,$K$205^A151,IF(A151='Données projet'!$A$36,'Données projet'!$B$36,N150+M151-V150)))</f>
        <v>404.60000000000025</v>
      </c>
      <c r="O151" s="13">
        <f>N151*VLOOKUP('Données projet'!$B$9,Paramètres!$A$1:$I$89,3,0)*VLOOKUP('Données projet'!$B$9,Paramètres!$A$1:$I$89,5,0)</f>
        <v>366.08208000000019</v>
      </c>
      <c r="P151" s="13">
        <f t="shared" si="141"/>
        <v>84.865270781521915</v>
      </c>
      <c r="Q151" s="20">
        <f t="shared" si="108"/>
        <v>785.3999692778176</v>
      </c>
      <c r="R151" s="59">
        <f t="shared" si="109"/>
        <v>1078.733302611151</v>
      </c>
      <c r="S151" s="59">
        <f ca="1">AVERAGE(OFFSET($R$3,0,0,'Données projet'!$E$9+1,1))-AVERAGE(OFFSET($H$3,0,0,'Données projet'!$E$9+1,1))</f>
        <v>503.03615331676451</v>
      </c>
      <c r="T151" s="59">
        <f t="shared" si="142"/>
        <v>228.10723445837942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66.43079198792617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66.43079198792617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6.7</v>
      </c>
      <c r="AI151" s="13">
        <f>IF('Données projet'!$A$62&gt;35,AI150+AH151-AQ150,IF(A151&lt;'Données projet'!$A$62,$AF$205^A151,IF(A151='Données projet'!$A$62,'Données projet'!$B$62,AI150+AH151-AQ150)))</f>
        <v>404.60000000000025</v>
      </c>
      <c r="AJ151" s="13">
        <f>AI151*VLOOKUP('Données projet'!$B$10,Paramètres!$A$1:$I$89,3,0)*VLOOKUP('Données projet'!$B$10,Paramètres!$A$1:$I$89,5,0)</f>
        <v>410.26440000000031</v>
      </c>
      <c r="AK151" s="13">
        <f t="shared" si="143"/>
        <v>93.854536243274367</v>
      </c>
      <c r="AL151" s="20">
        <f t="shared" si="112"/>
        <v>878.00714729037009</v>
      </c>
      <c r="AM151" s="59">
        <f t="shared" si="113"/>
        <v>1171.3404806237033</v>
      </c>
      <c r="AN151" s="59">
        <f ca="1">AVERAGE(OFFSET($AM$3,0,0,'Données projet'!$E$10+1,1))-AVERAGE(OFFSET($H$3,0,0,'Données projet'!$E$10+1,1))</f>
        <v>558.37211180917416</v>
      </c>
      <c r="AO151" s="59">
        <f t="shared" si="144"/>
        <v>250.60365718208192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74.448301365779315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74.448301365779315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5.6</v>
      </c>
      <c r="BD151" s="12">
        <f>IF('Données projet'!$A$88&gt;35,BD150+BC151-BL150,IF(A151&lt;'Données projet'!$A$88,$BA$205^A151,IF(A151='Données projet'!$A$88,'Données projet'!$B$88,BD150+BC151-BL150)))</f>
        <v>299.79999999999995</v>
      </c>
      <c r="BE151" s="13">
        <f>BD151*VLOOKUP('Données projet'!$B$11,Paramètres!$A$1:$I$89,3,0)*VLOOKUP('Données projet'!$B$11,Paramètres!$A$1:$I$89,5,0)</f>
        <v>322.70471999999995</v>
      </c>
      <c r="BF151" s="13">
        <f t="shared" si="145"/>
        <v>75.915847288415122</v>
      </c>
      <c r="BG151" s="20">
        <f t="shared" si="115"/>
        <v>694.26415469398955</v>
      </c>
      <c r="BH151" s="59">
        <f t="shared" si="116"/>
        <v>987.59748802732292</v>
      </c>
      <c r="BI151" s="59">
        <f ca="1">AVERAGE(OFFSET($BH$3,0,0,'Données projet'!$E$11+1,1))-AVERAGE(OFFSET($H$3,0,0,'Données projet'!$E$11+1,1))</f>
        <v>465.70042953569703</v>
      </c>
      <c r="BJ151" s="59">
        <f t="shared" si="146"/>
        <v>97.459164776269915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70.200488942130335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70.200488942130335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5.6</v>
      </c>
      <c r="BY151" s="12">
        <f>IF('Données projet'!$A$114&gt;35,BY150+BX151-CG150,IF(A151&lt;'Données projet'!$A$114,$BV$205^A151,IF(A151='Données projet'!$A$114,'Données projet'!$B$114,BY150+BX151-CG150)))</f>
        <v>299.79999999999995</v>
      </c>
      <c r="BZ151" s="13">
        <f>BY151*VLOOKUP('Données projet'!$B$12,Paramètres!$A$1:$I$89,3,0)*VLOOKUP('Données projet'!$B$12,Paramètres!$A$1:$I$89,5,0)</f>
        <v>201.10584</v>
      </c>
      <c r="CA151" s="13">
        <f t="shared" si="147"/>
        <v>49.98711984041536</v>
      </c>
      <c r="CB151" s="20">
        <f t="shared" si="118"/>
        <v>437.32023838872334</v>
      </c>
      <c r="CC151" s="59">
        <f t="shared" si="119"/>
        <v>730.65357172205665</v>
      </c>
      <c r="CD151" s="59">
        <f ca="1">AVERAGE(OFFSET($CC$3,0,0,'Données projet'!$E$12+1,1))-AVERAGE(OFFSET($H$3,0,0,'Données projet'!$E$12+1,1))</f>
        <v>305.81696680347807</v>
      </c>
      <c r="CE151" s="59">
        <f t="shared" si="148"/>
        <v>75.064936438329426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53.922114694679799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53.922114694679799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5.6</v>
      </c>
      <c r="CT151" s="12">
        <f>IF('Données projet'!$A$140&gt;35,CT150+CS151-DB150,IF(A151&lt;'Données projet'!$A$140,$CQ$205^A151,IF(A151='Données projet'!$A$140,'Données projet'!$B$140,CT150+CS151-DB150)))</f>
        <v>299.79999999999995</v>
      </c>
      <c r="CU151" s="17">
        <f>CT151*VLOOKUP('Données projet'!$B$13,Paramètres!$A$1:$I$89,3,0)*VLOOKUP('Données projet'!$B$13,Paramètres!$A$1:$I$89,5,0)</f>
        <v>289.96655999999996</v>
      </c>
      <c r="CV151" s="13">
        <f t="shared" si="149"/>
        <v>69.068922954935559</v>
      </c>
      <c r="CW151" s="20">
        <f t="shared" si="121"/>
        <v>625.32013281317938</v>
      </c>
      <c r="CX151" s="59">
        <f t="shared" si="122"/>
        <v>918.65346614651276</v>
      </c>
      <c r="CY151" s="59">
        <f ca="1">AVERAGE(OFFSET($CX$3,0,0,'Données projet'!$E$13+1,1))-AVERAGE(OFFSET($H$3,0,0,'Données projet'!$E$13+1,1))</f>
        <v>422.80313962874982</v>
      </c>
      <c r="CZ151" s="59">
        <f t="shared" si="150"/>
        <v>91.455608678290844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63.078700208870721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63.078700208870721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5.6</v>
      </c>
      <c r="DO151" s="12">
        <f>IF('Données projet'!$A$166&gt;35,DO150+DN151-DW150,IF(A151&lt;'Données projet'!$A$166,$DL$205^A151,IF(A151='Données projet'!$A$166,'Données projet'!$B$166,DO150+DN151-DW150)))</f>
        <v>299.79999999999995</v>
      </c>
      <c r="DP151" s="17">
        <f>DO151*VLOOKUP('Données projet'!$B$14,Paramètres!$A$1:$I$89,3,0)*VLOOKUP('Données projet'!$B$14,Paramètres!$A$1:$I$89,5,0)</f>
        <v>233.84399999999997</v>
      </c>
      <c r="DQ151" s="13">
        <f t="shared" si="151"/>
        <v>57.113040716931884</v>
      </c>
      <c r="DR151" s="20">
        <f t="shared" si="124"/>
        <v>506.7501792486562</v>
      </c>
      <c r="DS151" s="59">
        <f t="shared" si="125"/>
        <v>800.08351258198945</v>
      </c>
      <c r="DT151" s="59">
        <f ca="1">AVERAGE(OFFSET($DS$3,0,0,'Données projet'!$E$14+1,1))-AVERAGE(OFFSET($H$3,0,0,'Données projet'!$E$14+1,1))</f>
        <v>349.02319955271696</v>
      </c>
      <c r="DU151" s="59">
        <f t="shared" si="152"/>
        <v>81.121961804737509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50.869919523282846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50.869919523282846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1.7053025658242404E-13</v>
      </c>
      <c r="EK151" s="17">
        <f>EJ151*VLOOKUP('Données projet'!$B$15,Paramètres!$A$1:$I$89,3,0)*VLOOKUP('Données projet'!$B$15,Paramètres!$A$1:$I$89,5,0)</f>
        <v>1.250327841262333E-13</v>
      </c>
      <c r="EL151" s="13">
        <f t="shared" si="153"/>
        <v>1.8301318724634299E-12</v>
      </c>
      <c r="EM151" s="20">
        <f t="shared" si="127"/>
        <v>3.405245110226996E-12</v>
      </c>
      <c r="EN151" s="59">
        <f t="shared" si="128"/>
        <v>293.33333333333672</v>
      </c>
      <c r="EO151" s="59">
        <f ca="1">AVERAGE(OFFSET($EN$3,0,0,'Données projet'!$E$15+1,1))-AVERAGE(OFFSET($H$3,0,0,'Données projet'!$E$15+1,1))</f>
        <v>197.34725966440715</v>
      </c>
      <c r="EP151" s="59">
        <f t="shared" si="154"/>
        <v>240.16326570529532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8.8765279621872804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8.8765279621872804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6.7</v>
      </c>
      <c r="N152" s="13">
        <f>IF('Données projet'!$A$36&gt;35,N151+M152-V151,IF(A152&lt;'Données projet'!$A$36,$K$205^A152,IF(A152='Données projet'!$A$36,'Données projet'!$B$36,N151+M152-V151)))</f>
        <v>411.30000000000024</v>
      </c>
      <c r="O152" s="13">
        <f>N152*VLOOKUP('Données projet'!$B$9,Paramètres!$A$1:$I$89,3,0)*VLOOKUP('Données projet'!$B$9,Paramètres!$A$1:$I$89,5,0)</f>
        <v>372.1442400000002</v>
      </c>
      <c r="P152" s="13">
        <f t="shared" si="141"/>
        <v>86.105832660760498</v>
      </c>
      <c r="Q152" s="20">
        <f t="shared" si="108"/>
        <v>798.11887655082489</v>
      </c>
      <c r="R152" s="59">
        <f t="shared" si="109"/>
        <v>1091.4522098841583</v>
      </c>
      <c r="S152" s="59">
        <f ca="1">AVERAGE(OFFSET($R$3,0,0,'Données projet'!$E$9+1,1))-AVERAGE(OFFSET($H$3,0,0,'Données projet'!$E$9+1,1))</f>
        <v>503.03615331676451</v>
      </c>
      <c r="T152" s="59">
        <f t="shared" si="142"/>
        <v>228.10723445837942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65.128124675825148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65.128124675825148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6.7</v>
      </c>
      <c r="AI152" s="13">
        <f>IF('Données projet'!$A$62&gt;35,AI151+AH152-AQ151,IF(A152&lt;'Données projet'!$A$62,$AF$205^A152,IF(A152='Données projet'!$A$62,'Données projet'!$B$62,AI151+AH152-AQ151)))</f>
        <v>411.30000000000024</v>
      </c>
      <c r="AJ152" s="13">
        <f>AI152*VLOOKUP('Données projet'!$B$10,Paramètres!$A$1:$I$89,3,0)*VLOOKUP('Données projet'!$B$10,Paramètres!$A$1:$I$89,5,0)</f>
        <v>417.05820000000023</v>
      </c>
      <c r="AK152" s="13">
        <f t="shared" si="143"/>
        <v>95.226503348131359</v>
      </c>
      <c r="AL152" s="20">
        <f t="shared" si="112"/>
        <v>892.22919166466261</v>
      </c>
      <c r="AM152" s="59">
        <f t="shared" si="113"/>
        <v>1185.562524997996</v>
      </c>
      <c r="AN152" s="59">
        <f ca="1">AVERAGE(OFFSET($AM$3,0,0,'Données projet'!$E$10+1,1))-AVERAGE(OFFSET($H$3,0,0,'Données projet'!$E$10+1,1))</f>
        <v>558.37211180917416</v>
      </c>
      <c r="AO152" s="59">
        <f t="shared" si="144"/>
        <v>250.60365718208192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72.988415584976451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72.988415584976451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5.6</v>
      </c>
      <c r="BD152" s="12">
        <f>IF('Données projet'!$A$88&gt;35,BD151+BC152-BL151,IF(A152&lt;'Données projet'!$A$88,$BA$205^A152,IF(A152='Données projet'!$A$88,'Données projet'!$B$88,BD151+BC152-BL151)))</f>
        <v>305.39999999999998</v>
      </c>
      <c r="BE152" s="13">
        <f>BD152*VLOOKUP('Données projet'!$B$11,Paramètres!$A$1:$I$89,3,0)*VLOOKUP('Données projet'!$B$11,Paramètres!$A$1:$I$89,5,0)</f>
        <v>328.73255999999998</v>
      </c>
      <c r="BF152" s="13">
        <f t="shared" si="145"/>
        <v>77.167475701358626</v>
      </c>
      <c r="BG152" s="20">
        <f t="shared" si="115"/>
        <v>706.94256217986629</v>
      </c>
      <c r="BH152" s="59">
        <f t="shared" si="116"/>
        <v>1000.2758955131997</v>
      </c>
      <c r="BI152" s="59">
        <f ca="1">AVERAGE(OFFSET($BH$3,0,0,'Données projet'!$E$11+1,1))-AVERAGE(OFFSET($H$3,0,0,'Données projet'!$E$11+1,1))</f>
        <v>465.70042953569703</v>
      </c>
      <c r="BJ152" s="59">
        <f t="shared" si="146"/>
        <v>97.459164776269915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68.823900172045484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68.823900172045484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5.6</v>
      </c>
      <c r="BY152" s="12">
        <f>IF('Données projet'!$A$114&gt;35,BY151+BX152-CG151,IF(A152&lt;'Données projet'!$A$114,$BV$205^A152,IF(A152='Données projet'!$A$114,'Données projet'!$B$114,BY151+BX152-CG151)))</f>
        <v>305.39999999999998</v>
      </c>
      <c r="BZ152" s="13">
        <f>BY152*VLOOKUP('Données projet'!$B$12,Paramètres!$A$1:$I$89,3,0)*VLOOKUP('Données projet'!$B$12,Paramètres!$A$1:$I$89,5,0)</f>
        <v>204.86231999999995</v>
      </c>
      <c r="CA152" s="13">
        <f t="shared" si="147"/>
        <v>50.81126001283257</v>
      </c>
      <c r="CB152" s="20">
        <f t="shared" si="118"/>
        <v>445.29815185568333</v>
      </c>
      <c r="CC152" s="59">
        <f t="shared" si="119"/>
        <v>738.63148518901664</v>
      </c>
      <c r="CD152" s="59">
        <f ca="1">AVERAGE(OFFSET($CC$3,0,0,'Données projet'!$E$12+1,1))-AVERAGE(OFFSET($H$3,0,0,'Données projet'!$E$12+1,1))</f>
        <v>305.81696680347807</v>
      </c>
      <c r="CE152" s="59">
        <f t="shared" si="148"/>
        <v>75.064936438329426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52.864734914759552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52.864734914759552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5.6</v>
      </c>
      <c r="CT152" s="12">
        <f>IF('Données projet'!$A$140&gt;35,CT151+CS152-DB151,IF(A152&lt;'Données projet'!$A$140,$CQ$205^A152,IF(A152='Données projet'!$A$140,'Données projet'!$B$140,CT151+CS152-DB151)))</f>
        <v>305.39999999999998</v>
      </c>
      <c r="CU152" s="17">
        <f>CT152*VLOOKUP('Données projet'!$B$13,Paramètres!$A$1:$I$89,3,0)*VLOOKUP('Données projet'!$B$13,Paramètres!$A$1:$I$89,5,0)</f>
        <v>295.38288</v>
      </c>
      <c r="CV152" s="13">
        <f t="shared" si="149"/>
        <v>70.207665780176882</v>
      </c>
      <c r="CW152" s="20">
        <f t="shared" si="121"/>
        <v>636.73686723380797</v>
      </c>
      <c r="CX152" s="59">
        <f t="shared" si="122"/>
        <v>930.07020056714123</v>
      </c>
      <c r="CY152" s="59">
        <f ca="1">AVERAGE(OFFSET($CX$3,0,0,'Données projet'!$E$13+1,1))-AVERAGE(OFFSET($H$3,0,0,'Données projet'!$E$13+1,1))</f>
        <v>422.80313962874982</v>
      </c>
      <c r="CZ152" s="59">
        <f t="shared" si="150"/>
        <v>91.455608678290844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61.841765371982881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61.841765371982881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5.6</v>
      </c>
      <c r="DO152" s="12">
        <f>IF('Données projet'!$A$166&gt;35,DO151+DN152-DW151,IF(A152&lt;'Données projet'!$A$166,$DL$205^A152,IF(A152='Données projet'!$A$166,'Données projet'!$B$166,DO151+DN152-DW151)))</f>
        <v>305.39999999999998</v>
      </c>
      <c r="DP152" s="17">
        <f>DO152*VLOOKUP('Données projet'!$B$14,Paramètres!$A$1:$I$89,3,0)*VLOOKUP('Données projet'!$B$14,Paramètres!$A$1:$I$89,5,0)</f>
        <v>238.21199999999999</v>
      </c>
      <c r="DQ152" s="13">
        <f t="shared" si="151"/>
        <v>58.054666307163821</v>
      </c>
      <c r="DR152" s="20">
        <f t="shared" si="124"/>
        <v>515.99777715164362</v>
      </c>
      <c r="DS152" s="59">
        <f t="shared" si="125"/>
        <v>809.33111048497699</v>
      </c>
      <c r="DT152" s="59">
        <f ca="1">AVERAGE(OFFSET($DS$3,0,0,'Données projet'!$E$14+1,1))-AVERAGE(OFFSET($H$3,0,0,'Données projet'!$E$14+1,1))</f>
        <v>349.02319955271696</v>
      </c>
      <c r="DU152" s="59">
        <f t="shared" si="152"/>
        <v>81.121961804737509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49.872391429018457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49.872391429018457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1.7053025658242404E-13</v>
      </c>
      <c r="EK152" s="17">
        <f>EJ152*VLOOKUP('Données projet'!$B$15,Paramètres!$A$1:$I$89,3,0)*VLOOKUP('Données projet'!$B$15,Paramètres!$A$1:$I$89,5,0)</f>
        <v>1.250327841262333E-13</v>
      </c>
      <c r="EL152" s="13">
        <f t="shared" si="153"/>
        <v>1.8301318724634299E-12</v>
      </c>
      <c r="EM152" s="20">
        <f t="shared" si="127"/>
        <v>3.405245110226996E-12</v>
      </c>
      <c r="EN152" s="59">
        <f t="shared" si="128"/>
        <v>293.33333333333672</v>
      </c>
      <c r="EO152" s="59">
        <f ca="1">AVERAGE(OFFSET($EN$3,0,0,'Données projet'!$E$15+1,1))-AVERAGE(OFFSET($H$3,0,0,'Données projet'!$E$15+1,1))</f>
        <v>197.34725966440715</v>
      </c>
      <c r="EP152" s="59">
        <f t="shared" si="154"/>
        <v>240.16326570529532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8.7024646629962419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8.7024646629962419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418</v>
      </c>
      <c r="L153" s="12">
        <f>VLOOKUP(A153,'Données projet'!$A$35:$I$55,9,0)</f>
        <v>6.7</v>
      </c>
      <c r="M153" s="12">
        <f t="array" ref="M153">INDEX(L:L,MIN(IF(ISNUMBER(L153:L349),ROW(L153:L349),"")))</f>
        <v>6.7</v>
      </c>
      <c r="N153" s="13">
        <f>IF('Données projet'!$A$36&gt;35,N152+M153-V152,IF(A153&lt;'Données projet'!$A$36,$K$205^A153,IF(A153='Données projet'!$A$36,'Données projet'!$B$36,N152+M153-V152)))</f>
        <v>418.00000000000023</v>
      </c>
      <c r="O153" s="13">
        <f>N153*VLOOKUP('Données projet'!$B$9,Paramètres!$A$1:$I$89,3,0)*VLOOKUP('Données projet'!$B$9,Paramètres!$A$1:$I$89,5,0)</f>
        <v>378.2064000000002</v>
      </c>
      <c r="P153" s="13">
        <f t="shared" si="141"/>
        <v>87.344044386994014</v>
      </c>
      <c r="Q153" s="20">
        <f t="shared" si="108"/>
        <v>810.83369064068154</v>
      </c>
      <c r="R153" s="59">
        <f t="shared" si="109"/>
        <v>1104.1670239740149</v>
      </c>
      <c r="S153" s="59">
        <f ca="1">AVERAGE(OFFSET($R$3,0,0,'Données projet'!$E$9+1,1))-AVERAGE(OFFSET($H$3,0,0,'Données projet'!$E$9+1,1))</f>
        <v>503.03615331676451</v>
      </c>
      <c r="T153" s="59">
        <f t="shared" si="142"/>
        <v>228.10723445837942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47</v>
      </c>
      <c r="W153" s="16">
        <f>IF(ISNA(VLOOKUP(A153,'Données projet'!$A$35:$I$55,5,0)),0%,VLOOKUP(A153,'Données projet'!$A$35:$I$55,5,0)*VLOOKUP('Données projet'!$B$9,Paramètres!$A$1:$I$89,7,0))</f>
        <v>0.38700000000000001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82.044178058678128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82.044178058678128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418</v>
      </c>
      <c r="AG153" s="12">
        <f>VLOOKUP(A153,'Données projet'!$A$61:$I$81,9,0)</f>
        <v>6.7</v>
      </c>
      <c r="AH153" s="12">
        <f t="array" ref="AH153">INDEX(AG:AG,MIN(IF(ISNUMBER(AG153:AG349),ROW(AG153:AG349),"")))</f>
        <v>6.7</v>
      </c>
      <c r="AI153" s="13">
        <f>IF('Données projet'!$A$62&gt;35,AI152+AH153-AQ152,IF(A153&lt;'Données projet'!$A$62,$AF$205^A153,IF(A153='Données projet'!$A$62,'Données projet'!$B$62,AI152+AH153-AQ152)))</f>
        <v>418.00000000000023</v>
      </c>
      <c r="AJ153" s="13">
        <f>AI153*VLOOKUP('Données projet'!$B$10,Paramètres!$A$1:$I$89,3,0)*VLOOKUP('Données projet'!$B$10,Paramètres!$A$1:$I$89,5,0)</f>
        <v>423.85200000000026</v>
      </c>
      <c r="AK153" s="13">
        <f t="shared" si="143"/>
        <v>96.595871362472664</v>
      </c>
      <c r="AL153" s="20">
        <f t="shared" si="112"/>
        <v>906.44670928964024</v>
      </c>
      <c r="AM153" s="59">
        <f t="shared" si="113"/>
        <v>1199.7800426229735</v>
      </c>
      <c r="AN153" s="59">
        <f ca="1">AVERAGE(OFFSET($AM$3,0,0,'Données projet'!$E$10+1,1))-AVERAGE(OFFSET($H$3,0,0,'Données projet'!$E$10+1,1))</f>
        <v>558.37211180917416</v>
      </c>
      <c r="AO153" s="59">
        <f t="shared" si="144"/>
        <v>250.60365718208192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47</v>
      </c>
      <c r="AR153" s="16">
        <f>IF(ISNA(VLOOKUP(A153,'Données projet'!$A$61:$I$81,5,0)),0%,VLOOKUP(A153,'Données projet'!$A$61:$I$81,5,0)*VLOOKUP('Données projet'!$B$10,Paramètres!$A$1:$I$89,7,0))</f>
        <v>0.38700000000000001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91.946061617484105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91.946061617484105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5.6</v>
      </c>
      <c r="BD153" s="12">
        <f>IF('Données projet'!$A$88&gt;35,BD152+BC153-BL152,IF(A153&lt;'Données projet'!$A$88,$BA$205^A153,IF(A153='Données projet'!$A$88,'Données projet'!$B$88,BD152+BC153-BL152)))</f>
        <v>311</v>
      </c>
      <c r="BE153" s="13">
        <f>BD153*VLOOKUP('Données projet'!$B$11,Paramètres!$A$1:$I$89,3,0)*VLOOKUP('Données projet'!$B$11,Paramètres!$A$1:$I$89,5,0)</f>
        <v>334.76039999999995</v>
      </c>
      <c r="BF153" s="13">
        <f t="shared" si="145"/>
        <v>78.416435353043525</v>
      </c>
      <c r="BG153" s="20">
        <f t="shared" si="115"/>
        <v>719.61632157321731</v>
      </c>
      <c r="BH153" s="59">
        <f t="shared" si="116"/>
        <v>1012.9496549065507</v>
      </c>
      <c r="BI153" s="59">
        <f ca="1">AVERAGE(OFFSET($BH$3,0,0,'Données projet'!$E$11+1,1))-AVERAGE(OFFSET($H$3,0,0,'Données projet'!$E$11+1,1))</f>
        <v>465.70042953569703</v>
      </c>
      <c r="BJ153" s="59">
        <f t="shared" si="146"/>
        <v>97.459164776269915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67.474305468105754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67.474305468105754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5.6</v>
      </c>
      <c r="BY153" s="12">
        <f>IF('Données projet'!$A$114&gt;35,BY152+BX153-CG152,IF(A153&lt;'Données projet'!$A$114,$BV$205^A153,IF(A153='Données projet'!$A$114,'Données projet'!$B$114,BY152+BX153-CG152)))</f>
        <v>311</v>
      </c>
      <c r="BZ153" s="13">
        <f>BY153*VLOOKUP('Données projet'!$B$12,Paramètres!$A$1:$I$89,3,0)*VLOOKUP('Données projet'!$B$12,Paramètres!$A$1:$I$89,5,0)</f>
        <v>208.61879999999999</v>
      </c>
      <c r="CA153" s="13">
        <f t="shared" si="147"/>
        <v>51.633642927791442</v>
      </c>
      <c r="CB153" s="20">
        <f t="shared" si="118"/>
        <v>453.27300476590335</v>
      </c>
      <c r="CC153" s="59">
        <f t="shared" si="119"/>
        <v>746.60633809923661</v>
      </c>
      <c r="CD153" s="59">
        <f ca="1">AVERAGE(OFFSET($CC$3,0,0,'Données projet'!$E$12+1,1))-AVERAGE(OFFSET($H$3,0,0,'Données projet'!$E$12+1,1))</f>
        <v>305.81696680347807</v>
      </c>
      <c r="CE153" s="59">
        <f t="shared" si="148"/>
        <v>75.064936438329426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51.828089707385551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51.828089707385551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5.6</v>
      </c>
      <c r="CT153" s="12">
        <f>IF('Données projet'!$A$140&gt;35,CT152+CS153-DB152,IF(A153&lt;'Données projet'!$A$140,$CQ$205^A153,IF(A153='Données projet'!$A$140,'Données projet'!$B$140,CT152+CS153-DB152)))</f>
        <v>311</v>
      </c>
      <c r="CU153" s="17">
        <f>CT153*VLOOKUP('Données projet'!$B$13,Paramètres!$A$1:$I$89,3,0)*VLOOKUP('Données projet'!$B$13,Paramètres!$A$1:$I$89,5,0)</f>
        <v>300.79919999999998</v>
      </c>
      <c r="CV153" s="13">
        <f t="shared" si="149"/>
        <v>71.343980542341384</v>
      </c>
      <c r="CW153" s="20">
        <f t="shared" si="121"/>
        <v>648.14937277791125</v>
      </c>
      <c r="CX153" s="59">
        <f t="shared" si="122"/>
        <v>941.48270611124462</v>
      </c>
      <c r="CY153" s="59">
        <f ca="1">AVERAGE(OFFSET($CX$3,0,0,'Données projet'!$E$13+1,1))-AVERAGE(OFFSET($H$3,0,0,'Données projet'!$E$13+1,1))</f>
        <v>422.80313962874982</v>
      </c>
      <c r="CZ153" s="59">
        <f t="shared" si="150"/>
        <v>91.455608678290844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60.629086072790656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60.629086072790656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5.6</v>
      </c>
      <c r="DO153" s="12">
        <f>IF('Données projet'!$A$166&gt;35,DO152+DN153-DW152,IF(A153&lt;'Données projet'!$A$166,$DL$205^A153,IF(A153='Données projet'!$A$166,'Données projet'!$B$166,DO152+DN153-DW152)))</f>
        <v>311</v>
      </c>
      <c r="DP153" s="17">
        <f>DO153*VLOOKUP('Données projet'!$B$14,Paramètres!$A$1:$I$89,3,0)*VLOOKUP('Données projet'!$B$14,Paramètres!$A$1:$I$89,5,0)</f>
        <v>242.58</v>
      </c>
      <c r="DQ153" s="13">
        <f t="shared" si="151"/>
        <v>58.994284133854009</v>
      </c>
      <c r="DR153" s="20">
        <f t="shared" si="124"/>
        <v>525.24187819979568</v>
      </c>
      <c r="DS153" s="59">
        <f t="shared" si="125"/>
        <v>818.57521153312905</v>
      </c>
      <c r="DT153" s="59">
        <f ca="1">AVERAGE(OFFSET($DS$3,0,0,'Données projet'!$E$14+1,1))-AVERAGE(OFFSET($H$3,0,0,'Données projet'!$E$14+1,1))</f>
        <v>349.02319955271696</v>
      </c>
      <c r="DU153" s="59">
        <f t="shared" si="152"/>
        <v>81.121961804737509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48.894424252250538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48.894424252250538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1.7053025658242404E-13</v>
      </c>
      <c r="EK153" s="17">
        <f>EJ153*VLOOKUP('Données projet'!$B$15,Paramètres!$A$1:$I$89,3,0)*VLOOKUP('Données projet'!$B$15,Paramètres!$A$1:$I$89,5,0)</f>
        <v>1.250327841262333E-13</v>
      </c>
      <c r="EL153" s="13">
        <f t="shared" si="153"/>
        <v>1.8301318724634299E-12</v>
      </c>
      <c r="EM153" s="20">
        <f t="shared" si="127"/>
        <v>3.405245110226996E-12</v>
      </c>
      <c r="EN153" s="59">
        <f t="shared" si="128"/>
        <v>293.33333333333672</v>
      </c>
      <c r="EO153" s="59">
        <f ca="1">AVERAGE(OFFSET($EN$3,0,0,'Données projet'!$E$15+1,1))-AVERAGE(OFFSET($H$3,0,0,'Données projet'!$E$15+1,1))</f>
        <v>197.34725966440715</v>
      </c>
      <c r="EP153" s="59">
        <f t="shared" si="154"/>
        <v>240.16326570529532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8.5318146389342111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8.5318146389342111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6.8</v>
      </c>
      <c r="N154" s="13">
        <f>IF('Données projet'!$A$36&gt;35,N153+M154-V153,IF(A154&lt;'Données projet'!$A$36,$K$205^A154,IF(A154='Données projet'!$A$36,'Données projet'!$B$36,N153+M154-V153)))</f>
        <v>377.80000000000024</v>
      </c>
      <c r="O154" s="13">
        <f>N154*VLOOKUP('Données projet'!$B$9,Paramètres!$A$1:$I$89,3,0)*VLOOKUP('Données projet'!$B$9,Paramètres!$A$1:$I$89,5,0)</f>
        <v>341.83344000000022</v>
      </c>
      <c r="P154" s="13">
        <f t="shared" si="141"/>
        <v>79.878628088461682</v>
      </c>
      <c r="Q154" s="20">
        <f t="shared" ref="Q154:Q203" si="162">(O154+P154)*0.475*44/12</f>
        <v>734.48185192073788</v>
      </c>
      <c r="R154" s="59">
        <f t="shared" si="109"/>
        <v>1027.8151852540711</v>
      </c>
      <c r="S154" s="59">
        <f ca="1">AVERAGE(OFFSET($R$3,0,0,'Données projet'!$E$9+1,1))-AVERAGE(OFFSET($H$3,0,0,'Données projet'!$E$9+1,1))</f>
        <v>503.03615331676451</v>
      </c>
      <c r="T154" s="59">
        <f t="shared" si="142"/>
        <v>228.10723445837942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80.435341768954828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80.435341768954828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6.8</v>
      </c>
      <c r="AI154" s="13">
        <f>IF('Données projet'!$A$62&gt;35,AI153+AH154-AQ153,IF(A154&lt;'Données projet'!$A$62,$AF$205^A154,IF(A154='Données projet'!$A$62,'Données projet'!$B$62,AI153+AH154-AQ153)))</f>
        <v>377.80000000000024</v>
      </c>
      <c r="AJ154" s="13">
        <f>AI154*VLOOKUP('Données projet'!$B$10,Paramètres!$A$1:$I$89,3,0)*VLOOKUP('Données projet'!$B$10,Paramètres!$A$1:$I$89,5,0)</f>
        <v>383.08920000000029</v>
      </c>
      <c r="AK154" s="13">
        <f t="shared" ref="AK154:AK203" si="164">EXP(-1.0587+0.8836*LN(AJ154)+0.284)</f>
        <v>88.339688614107573</v>
      </c>
      <c r="AL154" s="20">
        <f t="shared" ref="AL154:AL203" si="165">(AJ154+AK154)*0.475*44/12</f>
        <v>821.07198100290452</v>
      </c>
      <c r="AM154" s="59">
        <f t="shared" si="113"/>
        <v>1114.4053143362378</v>
      </c>
      <c r="AN154" s="59">
        <f ca="1">AVERAGE(OFFSET($AM$3,0,0,'Données projet'!$E$10+1,1))-AVERAGE(OFFSET($H$3,0,0,'Données projet'!$E$10+1,1))</f>
        <v>558.37211180917416</v>
      </c>
      <c r="AO154" s="59">
        <f t="shared" si="144"/>
        <v>250.60365718208192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90.143055430725241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90.143055430725241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5.6</v>
      </c>
      <c r="BD154" s="12">
        <f>IF('Données projet'!$A$88&gt;35,BD153+BC154-BL153,IF(A154&lt;'Données projet'!$A$88,$BA$205^A154,IF(A154='Données projet'!$A$88,'Données projet'!$B$88,BD153+BC154-BL153)))</f>
        <v>316.60000000000002</v>
      </c>
      <c r="BE154" s="13">
        <f>BD154*VLOOKUP('Données projet'!$B$11,Paramètres!$A$1:$I$89,3,0)*VLOOKUP('Données projet'!$B$11,Paramètres!$A$1:$I$89,5,0)</f>
        <v>340.78824000000003</v>
      </c>
      <c r="BF154" s="13">
        <f t="shared" ref="BF154:BF203" si="167">EXP(-1.0587+0.8836*LN(BE154)+0.284)</f>
        <v>79.662779841578541</v>
      </c>
      <c r="BG154" s="20">
        <f t="shared" ref="BG154:BG203" si="168">(BE154+BF154)*0.475*44/12</f>
        <v>732.28552622408267</v>
      </c>
      <c r="BH154" s="59">
        <f t="shared" si="116"/>
        <v>1025.618859557416</v>
      </c>
      <c r="BI154" s="59">
        <f ca="1">AVERAGE(OFFSET($BH$3,0,0,'Données projet'!$E$11+1,1))-AVERAGE(OFFSET($H$3,0,0,'Données projet'!$E$11+1,1))</f>
        <v>465.70042953569703</v>
      </c>
      <c r="BJ154" s="59">
        <f t="shared" si="146"/>
        <v>97.459164776269915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66.151175493138794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66.151175493138794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5.6</v>
      </c>
      <c r="BY154" s="12">
        <f>IF('Données projet'!$A$114&gt;35,BY153+BX154-CG153,IF(A154&lt;'Données projet'!$A$114,$BV$205^A154,IF(A154='Données projet'!$A$114,'Données projet'!$B$114,BY153+BX154-CG153)))</f>
        <v>316.60000000000002</v>
      </c>
      <c r="BZ154" s="13">
        <f>BY154*VLOOKUP('Données projet'!$B$12,Paramètres!$A$1:$I$89,3,0)*VLOOKUP('Données projet'!$B$12,Paramètres!$A$1:$I$89,5,0)</f>
        <v>212.37528</v>
      </c>
      <c r="CA154" s="13">
        <f t="shared" ref="CA154:CA203" si="170">EXP(-1.0587+0.8836*LN(BZ154)+0.284)</f>
        <v>52.454303877199671</v>
      </c>
      <c r="CB154" s="20">
        <f t="shared" ref="CB154:CB203" si="171">(BZ154+CA154)*0.475*44/12</f>
        <v>461.2448585861228</v>
      </c>
      <c r="CC154" s="59">
        <f t="shared" si="119"/>
        <v>754.57819191945612</v>
      </c>
      <c r="CD154" s="59">
        <f ca="1">AVERAGE(OFFSET($CC$3,0,0,'Données projet'!$E$12+1,1))-AVERAGE(OFFSET($H$3,0,0,'Données projet'!$E$12+1,1))</f>
        <v>305.81696680347807</v>
      </c>
      <c r="CE154" s="59">
        <f t="shared" si="148"/>
        <v>75.064936438329426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50.811772480237018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50.811772480237018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5.6</v>
      </c>
      <c r="CT154" s="12">
        <f>IF('Données projet'!$A$140&gt;35,CT153+CS154-DB153,IF(A154&lt;'Données projet'!$A$140,$CQ$205^A154,IF(A154='Données projet'!$A$140,'Données projet'!$B$140,CT153+CS154-DB153)))</f>
        <v>316.60000000000002</v>
      </c>
      <c r="CU154" s="17">
        <f>CT154*VLOOKUP('Données projet'!$B$13,Paramètres!$A$1:$I$89,3,0)*VLOOKUP('Données projet'!$B$13,Paramètres!$A$1:$I$89,5,0)</f>
        <v>306.21552000000003</v>
      </c>
      <c r="CV154" s="13">
        <f t="shared" ref="CV154:CV203" si="173">EXP(-1.0587+0.8836*LN(CU154)+0.284)</f>
        <v>72.477916005471883</v>
      </c>
      <c r="CW154" s="20">
        <f t="shared" ref="CW154:CW203" si="174">(CU154+CV154)*0.475*44/12</f>
        <v>659.55773437619678</v>
      </c>
      <c r="CX154" s="59">
        <f t="shared" si="122"/>
        <v>952.89106770953003</v>
      </c>
      <c r="CY154" s="59">
        <f ca="1">AVERAGE(OFFSET($CX$3,0,0,'Données projet'!$E$13+1,1))-AVERAGE(OFFSET($H$3,0,0,'Données projet'!$E$13+1,1))</f>
        <v>422.80313962874982</v>
      </c>
      <c r="CZ154" s="59">
        <f t="shared" si="150"/>
        <v>91.455608678290844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59.440186674994258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59.440186674994258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5.6</v>
      </c>
      <c r="DO154" s="12">
        <f>IF('Données projet'!$A$166&gt;35,DO153+DN154-DW153,IF(A154&lt;'Données projet'!$A$166,$DL$205^A154,IF(A154='Données projet'!$A$166,'Données projet'!$B$166,DO153+DN154-DW153)))</f>
        <v>316.60000000000002</v>
      </c>
      <c r="DP154" s="17">
        <f>DO154*VLOOKUP('Données projet'!$B$14,Paramètres!$A$1:$I$89,3,0)*VLOOKUP('Données projet'!$B$14,Paramètres!$A$1:$I$89,5,0)</f>
        <v>246.94800000000004</v>
      </c>
      <c r="DQ154" s="13">
        <f t="shared" ref="DQ154:DQ203" si="176">EXP(-1.0587+0.8836*LN(DP154)+0.284)</f>
        <v>59.931934519953117</v>
      </c>
      <c r="DR154" s="20">
        <f t="shared" ref="DR154:DR203" si="177">(DP154+DQ154)*0.475*44/12</f>
        <v>534.48255262225177</v>
      </c>
      <c r="DS154" s="59">
        <f t="shared" si="125"/>
        <v>827.81588595558514</v>
      </c>
      <c r="DT154" s="59">
        <f ca="1">AVERAGE(OFFSET($DS$3,0,0,'Données projet'!$E$14+1,1))-AVERAGE(OFFSET($H$3,0,0,'Données projet'!$E$14+1,1))</f>
        <v>349.02319955271696</v>
      </c>
      <c r="DU154" s="59">
        <f t="shared" si="152"/>
        <v>81.121961804737509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47.935634415317956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47.935634415317956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1.7053025658242404E-13</v>
      </c>
      <c r="EK154" s="17">
        <f>EJ154*VLOOKUP('Données projet'!$B$15,Paramètres!$A$1:$I$89,3,0)*VLOOKUP('Données projet'!$B$15,Paramètres!$A$1:$I$89,5,0)</f>
        <v>1.250327841262333E-13</v>
      </c>
      <c r="EL154" s="13">
        <f t="shared" ref="EL154:EL203" si="179">EXP(-1.0587+0.8836*LN(EK154)+0.284)</f>
        <v>1.8301318724634299E-12</v>
      </c>
      <c r="EM154" s="20">
        <f t="shared" ref="EM154:EM203" si="180">(EK154+EL154)*0.475*44/12</f>
        <v>3.405245110226996E-12</v>
      </c>
      <c r="EN154" s="59">
        <f t="shared" si="128"/>
        <v>293.33333333333672</v>
      </c>
      <c r="EO154" s="59">
        <f ca="1">AVERAGE(OFFSET($EN$3,0,0,'Données projet'!$E$15+1,1))-AVERAGE(OFFSET($H$3,0,0,'Données projet'!$E$15+1,1))</f>
        <v>197.34725966440715</v>
      </c>
      <c r="EP154" s="59">
        <f t="shared" si="154"/>
        <v>240.16326570529532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8.3645109577577994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8.3645109577577994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6.8</v>
      </c>
      <c r="N155" s="13">
        <f>IF('Données projet'!$A$36&gt;35,N154+M155-V154,IF(A155&lt;'Données projet'!$A$36,$K$205^A155,IF(A155='Données projet'!$A$36,'Données projet'!$B$36,N154+M155-V154)))</f>
        <v>384.60000000000025</v>
      </c>
      <c r="O155" s="13">
        <f>N155*VLOOKUP('Données projet'!$B$9,Paramètres!$A$1:$I$89,3,0)*VLOOKUP('Données projet'!$B$9,Paramètres!$A$1:$I$89,5,0)</f>
        <v>347.98608000000019</v>
      </c>
      <c r="P155" s="13">
        <f t="shared" si="141"/>
        <v>81.147685023249053</v>
      </c>
      <c r="Q155" s="20">
        <f t="shared" si="162"/>
        <v>747.40797408215906</v>
      </c>
      <c r="R155" s="59">
        <f t="shared" si="109"/>
        <v>1040.7413074154924</v>
      </c>
      <c r="S155" s="59">
        <f ca="1">AVERAGE(OFFSET($R$3,0,0,'Données projet'!$E$9+1,1))-AVERAGE(OFFSET($H$3,0,0,'Données projet'!$E$9+1,1))</f>
        <v>503.03615331676451</v>
      </c>
      <c r="T155" s="59">
        <f t="shared" si="142"/>
        <v>228.10723445837942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78.858053777579755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78.858053777579755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6.8</v>
      </c>
      <c r="AI155" s="13">
        <f>IF('Données projet'!$A$62&gt;35,AI154+AH155-AQ154,IF(A155&lt;'Données projet'!$A$62,$AF$205^A155,IF(A155='Données projet'!$A$62,'Données projet'!$B$62,AI154+AH155-AQ154)))</f>
        <v>384.60000000000025</v>
      </c>
      <c r="AJ155" s="13">
        <f>AI155*VLOOKUP('Données projet'!$B$10,Paramètres!$A$1:$I$89,3,0)*VLOOKUP('Données projet'!$B$10,Paramètres!$A$1:$I$89,5,0)</f>
        <v>389.98440000000028</v>
      </c>
      <c r="AK155" s="13">
        <f t="shared" si="164"/>
        <v>89.743169083608507</v>
      </c>
      <c r="AL155" s="20">
        <f t="shared" si="165"/>
        <v>835.52551615395203</v>
      </c>
      <c r="AM155" s="59">
        <f t="shared" si="113"/>
        <v>1128.8588494872854</v>
      </c>
      <c r="AN155" s="59">
        <f ca="1">AVERAGE(OFFSET($AM$3,0,0,'Données projet'!$E$10+1,1))-AVERAGE(OFFSET($H$3,0,0,'Données projet'!$E$10+1,1))</f>
        <v>558.37211180917416</v>
      </c>
      <c r="AO155" s="59">
        <f t="shared" si="144"/>
        <v>250.60365718208192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88.375405095563522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88.375405095563522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5.6</v>
      </c>
      <c r="BD155" s="12">
        <f>IF('Données projet'!$A$88&gt;35,BD154+BC155-BL154,IF(A155&lt;'Données projet'!$A$88,$BA$205^A155,IF(A155='Données projet'!$A$88,'Données projet'!$B$88,BD154+BC155-BL154)))</f>
        <v>322.20000000000005</v>
      </c>
      <c r="BE155" s="13">
        <f>BD155*VLOOKUP('Données projet'!$B$11,Paramètres!$A$1:$I$89,3,0)*VLOOKUP('Données projet'!$B$11,Paramètres!$A$1:$I$89,5,0)</f>
        <v>346.81608000000006</v>
      </c>
      <c r="BF155" s="13">
        <f t="shared" si="167"/>
        <v>80.90656076039194</v>
      </c>
      <c r="BG155" s="20">
        <f t="shared" si="168"/>
        <v>744.95026599101595</v>
      </c>
      <c r="BH155" s="59">
        <f t="shared" si="116"/>
        <v>1038.2835993243493</v>
      </c>
      <c r="BI155" s="59">
        <f ca="1">AVERAGE(OFFSET($BH$3,0,0,'Données projet'!$E$11+1,1))-AVERAGE(OFFSET($H$3,0,0,'Données projet'!$E$11+1,1))</f>
        <v>465.70042953569703</v>
      </c>
      <c r="BJ155" s="59">
        <f t="shared" si="146"/>
        <v>97.459164776269915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64.853991289951338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64.853991289951338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5.6</v>
      </c>
      <c r="BY155" s="12">
        <f>IF('Données projet'!$A$114&gt;35,BY154+BX155-CG154,IF(A155&lt;'Données projet'!$A$114,$BV$205^A155,IF(A155='Données projet'!$A$114,'Données projet'!$B$114,BY154+BX155-CG154)))</f>
        <v>322.20000000000005</v>
      </c>
      <c r="BZ155" s="13">
        <f>BY155*VLOOKUP('Données projet'!$B$12,Paramètres!$A$1:$I$89,3,0)*VLOOKUP('Données projet'!$B$12,Paramètres!$A$1:$I$89,5,0)</f>
        <v>216.13176000000004</v>
      </c>
      <c r="CA155" s="13">
        <f t="shared" si="170"/>
        <v>53.273276832974595</v>
      </c>
      <c r="CB155" s="20">
        <f t="shared" si="171"/>
        <v>469.21377248409749</v>
      </c>
      <c r="CC155" s="59">
        <f t="shared" si="119"/>
        <v>762.54710581743075</v>
      </c>
      <c r="CD155" s="59">
        <f ca="1">AVERAGE(OFFSET($CC$3,0,0,'Données projet'!$E$12+1,1))-AVERAGE(OFFSET($H$3,0,0,'Données projet'!$E$12+1,1))</f>
        <v>305.81696680347807</v>
      </c>
      <c r="CE155" s="59">
        <f t="shared" si="148"/>
        <v>75.064936438329426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49.815384614020566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49.815384614020566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5.6</v>
      </c>
      <c r="CT155" s="12">
        <f>IF('Données projet'!$A$140&gt;35,CT154+CS155-DB154,IF(A155&lt;'Données projet'!$A$140,$CQ$205^A155,IF(A155='Données projet'!$A$140,'Données projet'!$B$140,CT154+CS155-DB154)))</f>
        <v>322.20000000000005</v>
      </c>
      <c r="CU155" s="17">
        <f>CT155*VLOOKUP('Données projet'!$B$13,Paramètres!$A$1:$I$89,3,0)*VLOOKUP('Données projet'!$B$13,Paramètres!$A$1:$I$89,5,0)</f>
        <v>311.63184000000007</v>
      </c>
      <c r="CV155" s="13">
        <f t="shared" si="173"/>
        <v>73.609519109735146</v>
      </c>
      <c r="CW155" s="20">
        <f t="shared" si="174"/>
        <v>670.96203378278881</v>
      </c>
      <c r="CX155" s="59">
        <f t="shared" si="122"/>
        <v>964.29536711612218</v>
      </c>
      <c r="CY155" s="59">
        <f ca="1">AVERAGE(OFFSET($CX$3,0,0,'Données projet'!$E$13+1,1))-AVERAGE(OFFSET($H$3,0,0,'Données projet'!$E$13+1,1))</f>
        <v>422.80313962874982</v>
      </c>
      <c r="CZ155" s="59">
        <f t="shared" si="150"/>
        <v>91.455608678290844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58.274600869231612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58.274600869231612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5.6</v>
      </c>
      <c r="DO155" s="12">
        <f>IF('Données projet'!$A$166&gt;35,DO154+DN155-DW154,IF(A155&lt;'Données projet'!$A$166,$DL$205^A155,IF(A155='Données projet'!$A$166,'Données projet'!$B$166,DO154+DN155-DW154)))</f>
        <v>322.20000000000005</v>
      </c>
      <c r="DP155" s="17">
        <f>DO155*VLOOKUP('Données projet'!$B$14,Paramètres!$A$1:$I$89,3,0)*VLOOKUP('Données projet'!$B$14,Paramètres!$A$1:$I$89,5,0)</f>
        <v>251.31600000000003</v>
      </c>
      <c r="DQ155" s="13">
        <f t="shared" si="176"/>
        <v>60.86765628024984</v>
      </c>
      <c r="DR155" s="20">
        <f t="shared" si="177"/>
        <v>543.7198680214351</v>
      </c>
      <c r="DS155" s="59">
        <f t="shared" si="125"/>
        <v>837.05320135476836</v>
      </c>
      <c r="DT155" s="59">
        <f ca="1">AVERAGE(OFFSET($DS$3,0,0,'Données projet'!$E$14+1,1))-AVERAGE(OFFSET($H$3,0,0,'Données projet'!$E$14+1,1))</f>
        <v>349.02319955271696</v>
      </c>
      <c r="DU155" s="59">
        <f t="shared" si="152"/>
        <v>81.121961804737509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46.995645862283567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46.995645862283567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1.7053025658242404E-13</v>
      </c>
      <c r="EK155" s="17">
        <f>EJ155*VLOOKUP('Données projet'!$B$15,Paramètres!$A$1:$I$89,3,0)*VLOOKUP('Données projet'!$B$15,Paramètres!$A$1:$I$89,5,0)</f>
        <v>1.250327841262333E-13</v>
      </c>
      <c r="EL155" s="13">
        <f t="shared" si="179"/>
        <v>1.8301318724634299E-12</v>
      </c>
      <c r="EM155" s="20">
        <f t="shared" si="180"/>
        <v>3.405245110226996E-12</v>
      </c>
      <c r="EN155" s="59">
        <f t="shared" si="128"/>
        <v>293.33333333333672</v>
      </c>
      <c r="EO155" s="59">
        <f ca="1">AVERAGE(OFFSET($EN$3,0,0,'Données projet'!$E$15+1,1))-AVERAGE(OFFSET($H$3,0,0,'Données projet'!$E$15+1,1))</f>
        <v>197.34725966440715</v>
      </c>
      <c r="EP155" s="59">
        <f t="shared" si="154"/>
        <v>240.16326570529532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8.2004879997240874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8.2004879997240874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6.8</v>
      </c>
      <c r="N156" s="13">
        <f>IF('Données projet'!$A$36&gt;35,N155+M156-V155,IF(A156&lt;'Données projet'!$A$36,$K$205^A156,IF(A156='Données projet'!$A$36,'Données projet'!$B$36,N155+M156-V155)))</f>
        <v>391.40000000000026</v>
      </c>
      <c r="O156" s="13">
        <f>N156*VLOOKUP('Données projet'!$B$9,Paramètres!$A$1:$I$89,3,0)*VLOOKUP('Données projet'!$B$9,Paramètres!$A$1:$I$89,5,0)</f>
        <v>354.13872000000026</v>
      </c>
      <c r="P156" s="13">
        <f t="shared" si="141"/>
        <v>82.414132737296271</v>
      </c>
      <c r="Q156" s="20">
        <f t="shared" si="162"/>
        <v>760.32955185079152</v>
      </c>
      <c r="R156" s="59">
        <f t="shared" si="109"/>
        <v>1053.6628851841249</v>
      </c>
      <c r="S156" s="59">
        <f ca="1">AVERAGE(OFFSET($R$3,0,0,'Données projet'!$E$9+1,1))-AVERAGE(OFFSET($H$3,0,0,'Données projet'!$E$9+1,1))</f>
        <v>503.03615331676451</v>
      </c>
      <c r="T156" s="59">
        <f t="shared" si="142"/>
        <v>228.10723445837942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77.311695441664867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77.311695441664867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6.8</v>
      </c>
      <c r="AI156" s="13">
        <f>IF('Données projet'!$A$62&gt;35,AI155+AH156-AQ155,IF(A156&lt;'Données projet'!$A$62,$AF$205^A156,IF(A156='Données projet'!$A$62,'Données projet'!$B$62,AI155+AH156-AQ155)))</f>
        <v>391.40000000000026</v>
      </c>
      <c r="AJ156" s="13">
        <f>AI156*VLOOKUP('Données projet'!$B$10,Paramètres!$A$1:$I$89,3,0)*VLOOKUP('Données projet'!$B$10,Paramètres!$A$1:$I$89,5,0)</f>
        <v>396.87960000000027</v>
      </c>
      <c r="AK156" s="13">
        <f t="shared" si="164"/>
        <v>91.143763953378681</v>
      </c>
      <c r="AL156" s="20">
        <f t="shared" si="165"/>
        <v>849.974025552135</v>
      </c>
      <c r="AM156" s="59">
        <f t="shared" si="113"/>
        <v>1143.3073588854684</v>
      </c>
      <c r="AN156" s="59">
        <f ca="1">AVERAGE(OFFSET($AM$3,0,0,'Données projet'!$E$10+1,1))-AVERAGE(OFFSET($H$3,0,0,'Données projet'!$E$10+1,1))</f>
        <v>558.37211180917416</v>
      </c>
      <c r="AO156" s="59">
        <f t="shared" si="144"/>
        <v>250.60365718208192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86.642417305314083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86.642417305314083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5.6</v>
      </c>
      <c r="BD156" s="12">
        <f>IF('Données projet'!$A$88&gt;35,BD155+BC156-BL155,IF(A156&lt;'Données projet'!$A$88,$BA$205^A156,IF(A156='Données projet'!$A$88,'Données projet'!$B$88,BD155+BC156-BL155)))</f>
        <v>327.80000000000007</v>
      </c>
      <c r="BE156" s="13">
        <f>BD156*VLOOKUP('Données projet'!$B$11,Paramètres!$A$1:$I$89,3,0)*VLOOKUP('Données projet'!$B$11,Paramètres!$A$1:$I$89,5,0)</f>
        <v>352.84392000000003</v>
      </c>
      <c r="BF156" s="13">
        <f t="shared" si="167"/>
        <v>82.147827806726838</v>
      </c>
      <c r="BG156" s="20">
        <f t="shared" si="168"/>
        <v>757.61062743004914</v>
      </c>
      <c r="BH156" s="59">
        <f t="shared" si="116"/>
        <v>1050.9439607633824</v>
      </c>
      <c r="BI156" s="59">
        <f ca="1">AVERAGE(OFFSET($BH$3,0,0,'Données projet'!$E$11+1,1))-AVERAGE(OFFSET($H$3,0,0,'Données projet'!$E$11+1,1))</f>
        <v>465.70042953569703</v>
      </c>
      <c r="BJ156" s="59">
        <f t="shared" si="146"/>
        <v>97.459164776269915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63.582244077784146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63.582244077784146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5.6</v>
      </c>
      <c r="BY156" s="12">
        <f>IF('Données projet'!$A$114&gt;35,BY155+BX156-CG155,IF(A156&lt;'Données projet'!$A$114,$BV$205^A156,IF(A156='Données projet'!$A$114,'Données projet'!$B$114,BY155+BX156-CG155)))</f>
        <v>327.80000000000007</v>
      </c>
      <c r="BZ156" s="13">
        <f>BY156*VLOOKUP('Données projet'!$B$12,Paramètres!$A$1:$I$89,3,0)*VLOOKUP('Données projet'!$B$12,Paramètres!$A$1:$I$89,5,0)</f>
        <v>219.88824000000005</v>
      </c>
      <c r="CA156" s="13">
        <f t="shared" si="170"/>
        <v>54.09059451848195</v>
      </c>
      <c r="CB156" s="20">
        <f t="shared" si="171"/>
        <v>477.17980345302288</v>
      </c>
      <c r="CC156" s="59">
        <f t="shared" si="119"/>
        <v>770.5131367863562</v>
      </c>
      <c r="CD156" s="59">
        <f ca="1">AVERAGE(OFFSET($CC$3,0,0,'Données projet'!$E$12+1,1))-AVERAGE(OFFSET($H$3,0,0,'Données projet'!$E$12+1,1))</f>
        <v>305.81696680347807</v>
      </c>
      <c r="CE156" s="59">
        <f t="shared" si="148"/>
        <v>75.064936438329426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48.838535306124029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48.838535306124029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5.6</v>
      </c>
      <c r="CT156" s="12">
        <f>IF('Données projet'!$A$140&gt;35,CT155+CS156-DB155,IF(A156&lt;'Données projet'!$A$140,$CQ$205^A156,IF(A156='Données projet'!$A$140,'Données projet'!$B$140,CT155+CS156-DB155)))</f>
        <v>327.80000000000007</v>
      </c>
      <c r="CU156" s="17">
        <f>CT156*VLOOKUP('Données projet'!$B$13,Paramètres!$A$1:$I$89,3,0)*VLOOKUP('Données projet'!$B$13,Paramètres!$A$1:$I$89,5,0)</f>
        <v>317.04816000000011</v>
      </c>
      <c r="CV156" s="13">
        <f t="shared" si="173"/>
        <v>74.738835070131188</v>
      </c>
      <c r="CW156" s="20">
        <f t="shared" si="174"/>
        <v>682.36234974714523</v>
      </c>
      <c r="CX156" s="59">
        <f t="shared" si="122"/>
        <v>975.6956830804786</v>
      </c>
      <c r="CY156" s="59">
        <f ca="1">AVERAGE(OFFSET($CX$3,0,0,'Données projet'!$E$13+1,1))-AVERAGE(OFFSET($H$3,0,0,'Données projet'!$E$13+1,1))</f>
        <v>422.80313962874982</v>
      </c>
      <c r="CZ156" s="59">
        <f t="shared" si="150"/>
        <v>91.455608678290844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57.131871490182832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57.131871490182832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5.6</v>
      </c>
      <c r="DO156" s="12">
        <f>IF('Données projet'!$A$166&gt;35,DO155+DN156-DW155,IF(A156&lt;'Données projet'!$A$166,$DL$205^A156,IF(A156='Données projet'!$A$166,'Données projet'!$B$166,DO155+DN156-DW155)))</f>
        <v>327.80000000000007</v>
      </c>
      <c r="DP156" s="17">
        <f>DO156*VLOOKUP('Données projet'!$B$14,Paramètres!$A$1:$I$89,3,0)*VLOOKUP('Données projet'!$B$14,Paramètres!$A$1:$I$89,5,0)</f>
        <v>255.68400000000005</v>
      </c>
      <c r="DQ156" s="13">
        <f t="shared" si="176"/>
        <v>61.801486802994056</v>
      </c>
      <c r="DR156" s="20">
        <f t="shared" si="177"/>
        <v>552.95388951521466</v>
      </c>
      <c r="DS156" s="59">
        <f t="shared" si="125"/>
        <v>846.28722284854803</v>
      </c>
      <c r="DT156" s="59">
        <f ca="1">AVERAGE(OFFSET($DS$3,0,0,'Données projet'!$E$14+1,1))-AVERAGE(OFFSET($H$3,0,0,'Données projet'!$E$14+1,1))</f>
        <v>349.02319955271696</v>
      </c>
      <c r="DU156" s="59">
        <f t="shared" si="152"/>
        <v>81.121961804737509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46.074089911437774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46.074089911437774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1.7053025658242404E-13</v>
      </c>
      <c r="EK156" s="17">
        <f>EJ156*VLOOKUP('Données projet'!$B$15,Paramètres!$A$1:$I$89,3,0)*VLOOKUP('Données projet'!$B$15,Paramètres!$A$1:$I$89,5,0)</f>
        <v>1.250327841262333E-13</v>
      </c>
      <c r="EL156" s="13">
        <f t="shared" si="179"/>
        <v>1.8301318724634299E-12</v>
      </c>
      <c r="EM156" s="20">
        <f t="shared" si="180"/>
        <v>3.405245110226996E-12</v>
      </c>
      <c r="EN156" s="59">
        <f t="shared" si="128"/>
        <v>293.33333333333672</v>
      </c>
      <c r="EO156" s="59">
        <f ca="1">AVERAGE(OFFSET($EN$3,0,0,'Données projet'!$E$15+1,1))-AVERAGE(OFFSET($H$3,0,0,'Données projet'!$E$15+1,1))</f>
        <v>197.34725966440715</v>
      </c>
      <c r="EP156" s="59">
        <f t="shared" si="154"/>
        <v>240.16326570529532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8.0396814318532908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8.0396814318532908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6.8</v>
      </c>
      <c r="N157" s="13">
        <f>IF('Données projet'!$A$36&gt;35,N156+M157-V156,IF(A157&lt;'Données projet'!$A$36,$K$205^A157,IF(A157='Données projet'!$A$36,'Données projet'!$B$36,N156+M157-V156)))</f>
        <v>398.20000000000027</v>
      </c>
      <c r="O157" s="13">
        <f>N157*VLOOKUP('Données projet'!$B$9,Paramètres!$A$1:$I$89,3,0)*VLOOKUP('Données projet'!$B$9,Paramètres!$A$1:$I$89,5,0)</f>
        <v>360.29136000000022</v>
      </c>
      <c r="P157" s="13">
        <f t="shared" si="141"/>
        <v>83.678021792543007</v>
      </c>
      <c r="Q157" s="20">
        <f t="shared" si="162"/>
        <v>773.24667328867952</v>
      </c>
      <c r="R157" s="59">
        <f t="shared" si="109"/>
        <v>1066.5800066220129</v>
      </c>
      <c r="S157" s="59">
        <f ca="1">AVERAGE(OFFSET($R$3,0,0,'Données projet'!$E$9+1,1))-AVERAGE(OFFSET($H$3,0,0,'Données projet'!$E$9+1,1))</f>
        <v>503.03615331676451</v>
      </c>
      <c r="T157" s="59">
        <f t="shared" si="142"/>
        <v>228.10723445837942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75.795660249531821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75.795660249531821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6.8</v>
      </c>
      <c r="AI157" s="13">
        <f>IF('Données projet'!$A$62&gt;35,AI156+AH157-AQ156,IF(A157&lt;'Données projet'!$A$62,$AF$205^A157,IF(A157='Données projet'!$A$62,'Données projet'!$B$62,AI156+AH157-AQ156)))</f>
        <v>398.20000000000027</v>
      </c>
      <c r="AJ157" s="13">
        <f>AI157*VLOOKUP('Données projet'!$B$10,Paramètres!$A$1:$I$89,3,0)*VLOOKUP('Données projet'!$B$10,Paramètres!$A$1:$I$89,5,0)</f>
        <v>403.77480000000037</v>
      </c>
      <c r="AK157" s="13">
        <f t="shared" si="164"/>
        <v>92.541529141078598</v>
      </c>
      <c r="AL157" s="20">
        <f t="shared" si="165"/>
        <v>864.41760658737928</v>
      </c>
      <c r="AM157" s="59">
        <f t="shared" si="113"/>
        <v>1157.7509399207127</v>
      </c>
      <c r="AN157" s="59">
        <f ca="1">AVERAGE(OFFSET($AM$3,0,0,'Données projet'!$E$10+1,1))-AVERAGE(OFFSET($H$3,0,0,'Données projet'!$E$10+1,1))</f>
        <v>558.37211180917416</v>
      </c>
      <c r="AO157" s="59">
        <f t="shared" si="144"/>
        <v>250.60365718208192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84.943412348613251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84.943412348613251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5.6</v>
      </c>
      <c r="BD157" s="12">
        <f>IF('Données projet'!$A$88&gt;35,BD156+BC157-BL156,IF(A157&lt;'Données projet'!$A$88,$BA$205^A157,IF(A157='Données projet'!$A$88,'Données projet'!$B$88,BD156+BC157-BL156)))</f>
        <v>333.40000000000009</v>
      </c>
      <c r="BE157" s="13">
        <f>BD157*VLOOKUP('Données projet'!$B$11,Paramètres!$A$1:$I$89,3,0)*VLOOKUP('Données projet'!$B$11,Paramètres!$A$1:$I$89,5,0)</f>
        <v>358.87176000000011</v>
      </c>
      <c r="BF157" s="13">
        <f t="shared" si="167"/>
        <v>83.386628882511289</v>
      </c>
      <c r="BG157" s="20">
        <f t="shared" si="168"/>
        <v>770.26669397037404</v>
      </c>
      <c r="BH157" s="59">
        <f t="shared" si="116"/>
        <v>1063.6000273037073</v>
      </c>
      <c r="BI157" s="59">
        <f ca="1">AVERAGE(OFFSET($BH$3,0,0,'Données projet'!$E$11+1,1))-AVERAGE(OFFSET($H$3,0,0,'Données projet'!$E$11+1,1))</f>
        <v>465.70042953569703</v>
      </c>
      <c r="BJ157" s="59">
        <f t="shared" si="146"/>
        <v>97.459164776269915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62.335435052758349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62.335435052758349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5.6</v>
      </c>
      <c r="BY157" s="12">
        <f>IF('Données projet'!$A$114&gt;35,BY156+BX157-CG156,IF(A157&lt;'Données projet'!$A$114,$BV$205^A157,IF(A157='Données projet'!$A$114,'Données projet'!$B$114,BY156+BX157-CG156)))</f>
        <v>333.40000000000009</v>
      </c>
      <c r="BZ157" s="13">
        <f>BY157*VLOOKUP('Données projet'!$B$12,Paramètres!$A$1:$I$89,3,0)*VLOOKUP('Données projet'!$B$12,Paramètres!$A$1:$I$89,5,0)</f>
        <v>223.64472000000004</v>
      </c>
      <c r="CA157" s="13">
        <f t="shared" si="170"/>
        <v>54.906288474954756</v>
      </c>
      <c r="CB157" s="20">
        <f t="shared" si="171"/>
        <v>485.14300642721292</v>
      </c>
      <c r="CC157" s="59">
        <f t="shared" si="119"/>
        <v>778.47633976054624</v>
      </c>
      <c r="CD157" s="59">
        <f ca="1">AVERAGE(OFFSET($CC$3,0,0,'Données projet'!$E$12+1,1))-AVERAGE(OFFSET($H$3,0,0,'Données projet'!$E$12+1,1))</f>
        <v>305.81696680347807</v>
      </c>
      <c r="CE157" s="59">
        <f t="shared" si="148"/>
        <v>75.064936438329426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47.8808414173361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47.8808414173361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5.6</v>
      </c>
      <c r="CT157" s="12">
        <f>IF('Données projet'!$A$140&gt;35,CT156+CS157-DB156,IF(A157&lt;'Données projet'!$A$140,$CQ$205^A157,IF(A157='Données projet'!$A$140,'Données projet'!$B$140,CT156+CS157-DB156)))</f>
        <v>333.40000000000009</v>
      </c>
      <c r="CU157" s="17">
        <f>CT157*VLOOKUP('Données projet'!$B$13,Paramètres!$A$1:$I$89,3,0)*VLOOKUP('Données projet'!$B$13,Paramètres!$A$1:$I$89,5,0)</f>
        <v>322.46448000000009</v>
      </c>
      <c r="CV157" s="13">
        <f t="shared" si="173"/>
        <v>75.865907468266755</v>
      </c>
      <c r="CW157" s="20">
        <f t="shared" si="174"/>
        <v>693.75875817389806</v>
      </c>
      <c r="CX157" s="59">
        <f t="shared" si="122"/>
        <v>987.09209150723132</v>
      </c>
      <c r="CY157" s="59">
        <f ca="1">AVERAGE(OFFSET($CX$3,0,0,'Données projet'!$E$13+1,1))-AVERAGE(OFFSET($H$3,0,0,'Données projet'!$E$13+1,1))</f>
        <v>422.80313962874982</v>
      </c>
      <c r="CZ157" s="59">
        <f t="shared" si="150"/>
        <v>91.455608678290844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56.011550337261099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56.011550337261099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5.6</v>
      </c>
      <c r="DO157" s="12">
        <f>IF('Données projet'!$A$166&gt;35,DO156+DN157-DW156,IF(A157&lt;'Données projet'!$A$166,$DL$205^A157,IF(A157='Données projet'!$A$166,'Données projet'!$B$166,DO156+DN157-DW156)))</f>
        <v>333.40000000000009</v>
      </c>
      <c r="DP157" s="17">
        <f>DO157*VLOOKUP('Données projet'!$B$14,Paramètres!$A$1:$I$89,3,0)*VLOOKUP('Données projet'!$B$14,Paramètres!$A$1:$I$89,5,0)</f>
        <v>260.05200000000008</v>
      </c>
      <c r="DQ157" s="13">
        <f t="shared" si="176"/>
        <v>62.733462125783461</v>
      </c>
      <c r="DR157" s="20">
        <f t="shared" si="177"/>
        <v>562.18467986907297</v>
      </c>
      <c r="DS157" s="59">
        <f t="shared" si="125"/>
        <v>855.51801320240634</v>
      </c>
      <c r="DT157" s="59">
        <f ca="1">AVERAGE(OFFSET($DS$3,0,0,'Données projet'!$E$14+1,1))-AVERAGE(OFFSET($H$3,0,0,'Données projet'!$E$14+1,1))</f>
        <v>349.02319955271696</v>
      </c>
      <c r="DU157" s="59">
        <f t="shared" si="152"/>
        <v>81.121961804737509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45.170605110694439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45.170605110694439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1.7053025658242404E-13</v>
      </c>
      <c r="EK157" s="17">
        <f>EJ157*VLOOKUP('Données projet'!$B$15,Paramètres!$A$1:$I$89,3,0)*VLOOKUP('Données projet'!$B$15,Paramètres!$A$1:$I$89,5,0)</f>
        <v>1.250327841262333E-13</v>
      </c>
      <c r="EL157" s="13">
        <f t="shared" si="179"/>
        <v>1.8301318724634299E-12</v>
      </c>
      <c r="EM157" s="20">
        <f t="shared" si="180"/>
        <v>3.405245110226996E-12</v>
      </c>
      <c r="EN157" s="59">
        <f t="shared" si="128"/>
        <v>293.33333333333672</v>
      </c>
      <c r="EO157" s="59">
        <f ca="1">AVERAGE(OFFSET($EN$3,0,0,'Données projet'!$E$15+1,1))-AVERAGE(OFFSET($H$3,0,0,'Données projet'!$E$15+1,1))</f>
        <v>197.34725966440715</v>
      </c>
      <c r="EP157" s="59">
        <f t="shared" si="154"/>
        <v>240.16326570529532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7.8820281826961187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7.8820281826961187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6.8</v>
      </c>
      <c r="N158" s="13">
        <f>IF('Données projet'!$A$36&gt;35,N157+M158-V157,IF(A158&lt;'Données projet'!$A$36,$K$205^A158,IF(A158='Données projet'!$A$36,'Données projet'!$B$36,N157+M158-V157)))</f>
        <v>405.00000000000028</v>
      </c>
      <c r="O158" s="13">
        <f>N158*VLOOKUP('Données projet'!$B$9,Paramètres!$A$1:$I$89,3,0)*VLOOKUP('Données projet'!$B$9,Paramètres!$A$1:$I$89,5,0)</f>
        <v>366.44400000000024</v>
      </c>
      <c r="P158" s="13">
        <f t="shared" si="141"/>
        <v>84.939400925097274</v>
      </c>
      <c r="Q158" s="20">
        <f t="shared" si="162"/>
        <v>786.15942327787809</v>
      </c>
      <c r="R158" s="59">
        <f t="shared" si="109"/>
        <v>1079.4927566112115</v>
      </c>
      <c r="S158" s="59">
        <f ca="1">AVERAGE(OFFSET($R$3,0,0,'Données projet'!$E$9+1,1))-AVERAGE(OFFSET($H$3,0,0,'Données projet'!$E$9+1,1))</f>
        <v>503.03615331676451</v>
      </c>
      <c r="T158" s="59">
        <f t="shared" si="142"/>
        <v>228.10723445837942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74.309353582826347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74.309353582826347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6.8</v>
      </c>
      <c r="AI158" s="13">
        <f>IF('Données projet'!$A$62&gt;35,AI157+AH158-AQ157,IF(A158&lt;'Données projet'!$A$62,$AF$205^A158,IF(A158='Données projet'!$A$62,'Données projet'!$B$62,AI157+AH158-AQ157)))</f>
        <v>405.00000000000028</v>
      </c>
      <c r="AJ158" s="13">
        <f>AI158*VLOOKUP('Données projet'!$B$10,Paramètres!$A$1:$I$89,3,0)*VLOOKUP('Données projet'!$B$10,Paramètres!$A$1:$I$89,5,0)</f>
        <v>410.6700000000003</v>
      </c>
      <c r="AK158" s="13">
        <f t="shared" si="164"/>
        <v>93.936518545137645</v>
      </c>
      <c r="AL158" s="20">
        <f t="shared" si="165"/>
        <v>878.85635313278192</v>
      </c>
      <c r="AM158" s="59">
        <f t="shared" si="113"/>
        <v>1172.1896864661153</v>
      </c>
      <c r="AN158" s="59">
        <f ca="1">AVERAGE(OFFSET($AM$3,0,0,'Données projet'!$E$10+1,1))-AVERAGE(OFFSET($H$3,0,0,'Données projet'!$E$10+1,1))</f>
        <v>558.37211180917416</v>
      </c>
      <c r="AO158" s="59">
        <f t="shared" si="144"/>
        <v>250.60365718208192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83.277723842822624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83.277723842822624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>
        <f>VLOOKUP(A158,'Données projet'!$A$87:$I$107,2,0)</f>
        <v>339</v>
      </c>
      <c r="BB158" s="12">
        <f>VLOOKUP(A158,'Données projet'!$A$87:$I$107,9,0)</f>
        <v>5.6</v>
      </c>
      <c r="BC158" s="12">
        <f t="array" ref="BC158">INDEX(BB:BB,MIN(IF(ISNUMBER(BB158:BB354),ROW(BB158:BB354),"")))</f>
        <v>5.6</v>
      </c>
      <c r="BD158" s="12">
        <f>IF('Données projet'!$A$88&gt;35,BD157+BC158-BL157,IF(A158&lt;'Données projet'!$A$88,$BA$205^A158,IF(A158='Données projet'!$A$88,'Données projet'!$B$88,BD157+BC158-BL157)))</f>
        <v>339.00000000000011</v>
      </c>
      <c r="BE158" s="13">
        <f>BD158*VLOOKUP('Données projet'!$B$11,Paramètres!$A$1:$I$89,3,0)*VLOOKUP('Données projet'!$B$11,Paramètres!$A$1:$I$89,5,0)</f>
        <v>364.89960000000008</v>
      </c>
      <c r="BF158" s="13">
        <f t="shared" si="167"/>
        <v>84.623010188260508</v>
      </c>
      <c r="BG158" s="20">
        <f t="shared" si="168"/>
        <v>782.91854607788719</v>
      </c>
      <c r="BH158" s="59">
        <f t="shared" si="116"/>
        <v>1076.2518794112204</v>
      </c>
      <c r="BI158" s="59">
        <f ca="1">AVERAGE(OFFSET($BH$3,0,0,'Données projet'!$E$11+1,1))-AVERAGE(OFFSET($H$3,0,0,'Données projet'!$E$11+1,1))</f>
        <v>465.70042953569703</v>
      </c>
      <c r="BJ158" s="59">
        <f t="shared" si="146"/>
        <v>97.459164776269915</v>
      </c>
      <c r="BK158" s="15">
        <f>IF(ISNA(VLOOKUP(A158,'Données projet'!$A$87:$I$107,3,0)),0,VLOOKUP(A158,'Données projet'!$A$87:$I$107,3,0))</f>
        <v>13</v>
      </c>
      <c r="BL158" s="15">
        <f>IF(ISNA(VLOOKUP(A158,'Données projet'!$A$87:$I$107,4,0)),0,VLOOKUP(A158,'Données projet'!$A$87:$I$107,4,0))</f>
        <v>40</v>
      </c>
      <c r="BM158" s="16">
        <f>IF(ISNA(VLOOKUP(A158,'Données projet'!$A$87:$I$107,5,0)),0%,VLOOKUP(A158,'Données projet'!$A$87:$I$107,5,0)*VLOOKUP('Données projet'!$B$11,Paramètres!$A$1:$I$89,7,0))</f>
        <v>0.38700000000000001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79.533165532107958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79.533165532107958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>
        <f>VLOOKUP(A158,'Données projet'!$A$113:$I$133,2,0)</f>
        <v>339</v>
      </c>
      <c r="BW158" s="12">
        <f>VLOOKUP(A158,'Données projet'!$A$113:$I$133,9,0)</f>
        <v>5.6</v>
      </c>
      <c r="BX158" s="12">
        <f t="array" ref="BX158">INDEX(BW:BW,MIN(IF(ISNUMBER(BW158:BW354),ROW(BW158:BW354),"")))</f>
        <v>5.6</v>
      </c>
      <c r="BY158" s="12">
        <f>IF('Données projet'!$A$114&gt;35,BY157+BX158-CG157,IF(A158&lt;'Données projet'!$A$114,$BV$205^A158,IF(A158='Données projet'!$A$114,'Données projet'!$B$114,BY157+BX158-CG157)))</f>
        <v>339.00000000000011</v>
      </c>
      <c r="BZ158" s="13">
        <f>BY158*VLOOKUP('Données projet'!$B$12,Paramètres!$A$1:$I$89,3,0)*VLOOKUP('Données projet'!$B$12,Paramètres!$A$1:$I$89,5,0)</f>
        <v>227.40120000000007</v>
      </c>
      <c r="CA158" s="13">
        <f t="shared" si="170"/>
        <v>55.720389123323166</v>
      </c>
      <c r="CB158" s="20">
        <f t="shared" si="171"/>
        <v>493.10343438978794</v>
      </c>
      <c r="CC158" s="59">
        <f t="shared" si="119"/>
        <v>786.43676772312119</v>
      </c>
      <c r="CD158" s="59">
        <f ca="1">AVERAGE(OFFSET($CC$3,0,0,'Données projet'!$E$12+1,1))-AVERAGE(OFFSET($H$3,0,0,'Données projet'!$E$12+1,1))</f>
        <v>305.81696680347807</v>
      </c>
      <c r="CE158" s="59">
        <f t="shared" si="148"/>
        <v>75.064936438329426</v>
      </c>
      <c r="CF158" s="15">
        <f>IF(ISNA(VLOOKUP(A158,'Données projet'!$A$113:$I$133,3,0)),0,VLOOKUP(A158,'Données projet'!$A$113:$I$133,3,0))</f>
        <v>13</v>
      </c>
      <c r="CG158" s="15">
        <f>IF(ISNA(VLOOKUP(A158,'Données projet'!$A$113:$I$133,4,0)),0,VLOOKUP(A158,'Données projet'!$A$113:$I$133,4,0))</f>
        <v>40</v>
      </c>
      <c r="CH158" s="16">
        <f>IF(ISNA(VLOOKUP(A158,'Données projet'!$A$113:$I$133,5,0)),0%,VLOOKUP(A158,'Données projet'!$A$113:$I$133,5,0)*VLOOKUP('Données projet'!$B$12,Paramètres!$A$1:$I$89,7,0))</f>
        <v>0.47700000000000004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61.090692365242319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61.090692365242319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>
        <f>VLOOKUP(A158,'Données projet'!$A$139:$I$159,2,0)</f>
        <v>339</v>
      </c>
      <c r="CR158" s="12">
        <f>VLOOKUP(A158,'Données projet'!$A$139:$I$159,9,0)</f>
        <v>5.6</v>
      </c>
      <c r="CS158" s="12">
        <f t="array" ref="CS158">INDEX(CR:CR,MIN(IF(ISNUMBER(CR158:CR354),ROW(CR158:CR354),"")))</f>
        <v>5.6</v>
      </c>
      <c r="CT158" s="12">
        <f>IF('Données projet'!$A$140&gt;35,CT157+CS158-DB157,IF(A158&lt;'Données projet'!$A$140,$CQ$205^A158,IF(A158='Données projet'!$A$140,'Données projet'!$B$140,CT157+CS158-DB157)))</f>
        <v>339.00000000000011</v>
      </c>
      <c r="CU158" s="17">
        <f>CT158*VLOOKUP('Données projet'!$B$13,Paramètres!$A$1:$I$89,3,0)*VLOOKUP('Données projet'!$B$13,Paramètres!$A$1:$I$89,5,0)</f>
        <v>327.88080000000014</v>
      </c>
      <c r="CV158" s="13">
        <f t="shared" si="173"/>
        <v>76.990778337787461</v>
      </c>
      <c r="CW158" s="20">
        <f t="shared" si="174"/>
        <v>705.15133227164654</v>
      </c>
      <c r="CX158" s="59">
        <f t="shared" si="122"/>
        <v>998.48466560497991</v>
      </c>
      <c r="CY158" s="59">
        <f ca="1">AVERAGE(OFFSET($CX$3,0,0,'Données projet'!$E$13+1,1))-AVERAGE(OFFSET($H$3,0,0,'Données projet'!$E$13+1,1))</f>
        <v>422.80313962874982</v>
      </c>
      <c r="CZ158" s="59">
        <f t="shared" si="150"/>
        <v>91.455608678290844</v>
      </c>
      <c r="DA158" s="15">
        <f>IF(ISNA(VLOOKUP(A158,'Données projet'!$A$139:$I$159,3,0)),0,VLOOKUP(A158,'Données projet'!$A$139:$I$159,3,0))</f>
        <v>13</v>
      </c>
      <c r="DB158" s="15">
        <f>IF(ISNA(VLOOKUP(A158,'Données projet'!$A$139:$I$159,4,0)),0,VLOOKUP(A158,'Données projet'!$A$139:$I$159,4,0))</f>
        <v>40</v>
      </c>
      <c r="DC158" s="16">
        <f>IF(ISNA(VLOOKUP(A158,'Données projet'!$A$139:$I$159,5,0)),0%,VLOOKUP(A158,'Données projet'!$A$139:$I$159,5,0)*VLOOKUP('Données projet'!$B$13,Paramètres!$A$1:$I$89,7,0))</f>
        <v>0.38700000000000001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71.464583521604226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71.464583521604226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>
        <f>VLOOKUP(A158,'Données projet'!$A$165:$I$185,2,0)</f>
        <v>339</v>
      </c>
      <c r="DM158" s="12">
        <f>VLOOKUP(A158,'Données projet'!$A$165:$I$185,9,0)</f>
        <v>5.6</v>
      </c>
      <c r="DN158" s="12">
        <f t="array" ref="DN158">INDEX(DM:DM,MIN(IF(ISNUMBER(DM158:DM354),ROW(DM158:DM354),"")))</f>
        <v>5.6</v>
      </c>
      <c r="DO158" s="12">
        <f>IF('Données projet'!$A$166&gt;35,DO157+DN158-DW157,IF(A158&lt;'Données projet'!$A$166,$DL$205^A158,IF(A158='Données projet'!$A$166,'Données projet'!$B$166,DO157+DN158-DW157)))</f>
        <v>339.00000000000011</v>
      </c>
      <c r="DP158" s="17">
        <f>DO158*VLOOKUP('Données projet'!$B$14,Paramètres!$A$1:$I$89,3,0)*VLOOKUP('Données projet'!$B$14,Paramètres!$A$1:$I$89,5,0)</f>
        <v>264.42000000000007</v>
      </c>
      <c r="DQ158" s="13">
        <f t="shared" si="176"/>
        <v>63.663617006208391</v>
      </c>
      <c r="DR158" s="20">
        <f t="shared" si="177"/>
        <v>571.41229961914644</v>
      </c>
      <c r="DS158" s="59">
        <f t="shared" si="125"/>
        <v>864.74563295247981</v>
      </c>
      <c r="DT158" s="59">
        <f ca="1">AVERAGE(OFFSET($DS$3,0,0,'Données projet'!$E$14+1,1))-AVERAGE(OFFSET($H$3,0,0,'Données projet'!$E$14+1,1))</f>
        <v>349.02319955271696</v>
      </c>
      <c r="DU158" s="59">
        <f t="shared" si="152"/>
        <v>81.121961804737509</v>
      </c>
      <c r="DV158" s="15">
        <f>IF(ISNA(VLOOKUP(A158,'Données projet'!$A$165:$I$185,3,0)),0,VLOOKUP(A158,'Données projet'!$A$165:$I$185,3,0))</f>
        <v>13</v>
      </c>
      <c r="DW158" s="15">
        <f>IF(ISNA(VLOOKUP(A158,'Données projet'!$A$165:$I$185,4,0)),0,VLOOKUP(A158,'Données projet'!$A$165:$I$185,4,0))</f>
        <v>40</v>
      </c>
      <c r="DX158" s="16">
        <f>IF(ISNA(VLOOKUP(A158,'Données projet'!$A$165:$I$185,5,0)),0%,VLOOKUP(A158,'Données projet'!$A$165:$I$185,5,0)*VLOOKUP('Données projet'!$B$14,Paramètres!$A$1:$I$89,7,0))</f>
        <v>0.38700000000000001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57.632728646455021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57.632728646455021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1.7053025658242404E-13</v>
      </c>
      <c r="EK158" s="17">
        <f>EJ158*VLOOKUP('Données projet'!$B$15,Paramètres!$A$1:$I$89,3,0)*VLOOKUP('Données projet'!$B$15,Paramètres!$A$1:$I$89,5,0)</f>
        <v>1.250327841262333E-13</v>
      </c>
      <c r="EL158" s="13">
        <f t="shared" si="179"/>
        <v>1.8301318724634299E-12</v>
      </c>
      <c r="EM158" s="20">
        <f t="shared" si="180"/>
        <v>3.405245110226996E-12</v>
      </c>
      <c r="EN158" s="59">
        <f t="shared" si="128"/>
        <v>293.33333333333672</v>
      </c>
      <c r="EO158" s="59">
        <f ca="1">AVERAGE(OFFSET($EN$3,0,0,'Données projet'!$E$15+1,1))-AVERAGE(OFFSET($H$3,0,0,'Données projet'!$E$15+1,1))</f>
        <v>197.34725966440715</v>
      </c>
      <c r="EP158" s="59">
        <f t="shared" si="154"/>
        <v>240.16326570529532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7.7274664175959318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7.7274664175959318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6.8</v>
      </c>
      <c r="N159" s="13">
        <f>IF('Données projet'!$A$36&gt;35,N158+M159-V158,IF(A159&lt;'Données projet'!$A$36,$K$205^A159,IF(A159='Données projet'!$A$36,'Données projet'!$B$36,N158+M159-V158)))</f>
        <v>411.8000000000003</v>
      </c>
      <c r="O159" s="13">
        <f>N159*VLOOKUP('Données projet'!$B$9,Paramètres!$A$1:$I$89,3,0)*VLOOKUP('Données projet'!$B$9,Paramètres!$A$1:$I$89,5,0)</f>
        <v>372.59664000000026</v>
      </c>
      <c r="P159" s="13">
        <f t="shared" si="141"/>
        <v>86.198317140696403</v>
      </c>
      <c r="Q159" s="20">
        <f t="shared" si="162"/>
        <v>799.06788368671334</v>
      </c>
      <c r="R159" s="59">
        <f t="shared" si="109"/>
        <v>1092.4012170200467</v>
      </c>
      <c r="S159" s="59">
        <f ca="1">AVERAGE(OFFSET($R$3,0,0,'Données projet'!$E$9+1,1))-AVERAGE(OFFSET($H$3,0,0,'Données projet'!$E$9+1,1))</f>
        <v>503.03615331676451</v>
      </c>
      <c r="T159" s="59">
        <f t="shared" si="142"/>
        <v>228.10723445837942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72.852192483297415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72.852192483297415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6.8</v>
      </c>
      <c r="AI159" s="13">
        <f>IF('Données projet'!$A$62&gt;35,AI158+AH159-AQ158,IF(A159&lt;'Données projet'!$A$62,$AF$205^A159,IF(A159='Données projet'!$A$62,'Données projet'!$B$62,AI158+AH159-AQ158)))</f>
        <v>411.8000000000003</v>
      </c>
      <c r="AJ159" s="13">
        <f>AI159*VLOOKUP('Données projet'!$B$10,Paramètres!$A$1:$I$89,3,0)*VLOOKUP('Données projet'!$B$10,Paramètres!$A$1:$I$89,5,0)</f>
        <v>417.56520000000029</v>
      </c>
      <c r="AK159" s="13">
        <f t="shared" si="164"/>
        <v>95.328784150326996</v>
      </c>
      <c r="AL159" s="20">
        <f t="shared" si="165"/>
        <v>893.29035572848659</v>
      </c>
      <c r="AM159" s="59">
        <f t="shared" si="113"/>
        <v>1186.62368906182</v>
      </c>
      <c r="AN159" s="59">
        <f ca="1">AVERAGE(OFFSET($AM$3,0,0,'Données projet'!$E$10+1,1))-AVERAGE(OFFSET($H$3,0,0,'Données projet'!$E$10+1,1))</f>
        <v>558.37211180917416</v>
      </c>
      <c r="AO159" s="59">
        <f t="shared" si="144"/>
        <v>250.60365718208192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81.644698472660892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81.644698472660892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5.8</v>
      </c>
      <c r="BD159" s="12">
        <f>IF('Données projet'!$A$88&gt;35,BD158+BC159-BL158,IF(A159&lt;'Données projet'!$A$88,$BA$205^A159,IF(A159='Données projet'!$A$88,'Données projet'!$B$88,BD158+BC159-BL158)))</f>
        <v>304.80000000000013</v>
      </c>
      <c r="BE159" s="13">
        <f>BD159*VLOOKUP('Données projet'!$B$11,Paramètres!$A$1:$I$89,3,0)*VLOOKUP('Données projet'!$B$11,Paramètres!$A$1:$I$89,5,0)</f>
        <v>328.08672000000013</v>
      </c>
      <c r="BF159" s="13">
        <f t="shared" si="167"/>
        <v>77.033501273745159</v>
      </c>
      <c r="BG159" s="20">
        <f t="shared" si="168"/>
        <v>705.5843853851062</v>
      </c>
      <c r="BH159" s="59">
        <f t="shared" si="116"/>
        <v>998.91771871843957</v>
      </c>
      <c r="BI159" s="59">
        <f ca="1">AVERAGE(OFFSET($BH$3,0,0,'Données projet'!$E$11+1,1))-AVERAGE(OFFSET($H$3,0,0,'Données projet'!$E$11+1,1))</f>
        <v>465.70042953569703</v>
      </c>
      <c r="BJ159" s="59">
        <f t="shared" si="146"/>
        <v>97.459164776269915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77.973568666464288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77.973568666464288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5.8</v>
      </c>
      <c r="BY159" s="12">
        <f>IF('Données projet'!$A$114&gt;35,BY158+BX159-CG158,IF(A159&lt;'Données projet'!$A$114,$BV$205^A159,IF(A159='Données projet'!$A$114,'Données projet'!$B$114,BY158+BX159-CG158)))</f>
        <v>304.80000000000013</v>
      </c>
      <c r="BZ159" s="13">
        <f>BY159*VLOOKUP('Données projet'!$B$12,Paramètres!$A$1:$I$89,3,0)*VLOOKUP('Données projet'!$B$12,Paramètres!$A$1:$I$89,5,0)</f>
        <v>204.45984000000007</v>
      </c>
      <c r="CA159" s="13">
        <f t="shared" si="170"/>
        <v>50.723043968253414</v>
      </c>
      <c r="CB159" s="20">
        <f t="shared" si="171"/>
        <v>444.44352291137483</v>
      </c>
      <c r="CC159" s="59">
        <f t="shared" si="119"/>
        <v>737.77685624470814</v>
      </c>
      <c r="CD159" s="59">
        <f ca="1">AVERAGE(OFFSET($CC$3,0,0,'Données projet'!$E$12+1,1))-AVERAGE(OFFSET($H$3,0,0,'Données projet'!$E$12+1,1))</f>
        <v>305.81696680347807</v>
      </c>
      <c r="CE159" s="59">
        <f t="shared" si="148"/>
        <v>75.064936438329426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59.892741149602976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59.892741149602976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5.8</v>
      </c>
      <c r="CT159" s="12">
        <f>IF('Données projet'!$A$140&gt;35,CT158+CS159-DB158,IF(A159&lt;'Données projet'!$A$140,$CQ$205^A159,IF(A159='Données projet'!$A$140,'Données projet'!$B$140,CT158+CS159-DB158)))</f>
        <v>304.80000000000013</v>
      </c>
      <c r="CU159" s="17">
        <f>CT159*VLOOKUP('Données projet'!$B$13,Paramètres!$A$1:$I$89,3,0)*VLOOKUP('Données projet'!$B$13,Paramètres!$A$1:$I$89,5,0)</f>
        <v>294.80256000000014</v>
      </c>
      <c r="CV159" s="13">
        <f t="shared" si="173"/>
        <v>70.085774636900737</v>
      </c>
      <c r="CW159" s="20">
        <f t="shared" si="174"/>
        <v>635.51384949260239</v>
      </c>
      <c r="CX159" s="59">
        <f t="shared" si="122"/>
        <v>928.84718282593576</v>
      </c>
      <c r="CY159" s="59">
        <f ca="1">AVERAGE(OFFSET($CX$3,0,0,'Données projet'!$E$13+1,1))-AVERAGE(OFFSET($H$3,0,0,'Données projet'!$E$13+1,1))</f>
        <v>422.80313962874982</v>
      </c>
      <c r="CZ159" s="59">
        <f t="shared" si="150"/>
        <v>91.455608678290844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70.063206627837445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70.063206627837445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5.8</v>
      </c>
      <c r="DO159" s="12">
        <f>IF('Données projet'!$A$166&gt;35,DO158+DN159-DW158,IF(A159&lt;'Données projet'!$A$166,$DL$205^A159,IF(A159='Données projet'!$A$166,'Données projet'!$B$166,DO158+DN159-DW158)))</f>
        <v>304.80000000000013</v>
      </c>
      <c r="DP159" s="17">
        <f>DO159*VLOOKUP('Données projet'!$B$14,Paramètres!$A$1:$I$89,3,0)*VLOOKUP('Données projet'!$B$14,Paramètres!$A$1:$I$89,5,0)</f>
        <v>237.74400000000011</v>
      </c>
      <c r="DQ159" s="13">
        <f t="shared" si="176"/>
        <v>57.953874611982627</v>
      </c>
      <c r="DR159" s="20">
        <f t="shared" si="177"/>
        <v>515.00713161586998</v>
      </c>
      <c r="DS159" s="59">
        <f t="shared" si="125"/>
        <v>808.34046494920335</v>
      </c>
      <c r="DT159" s="59">
        <f ca="1">AVERAGE(OFFSET($DS$3,0,0,'Données projet'!$E$14+1,1))-AVERAGE(OFFSET($H$3,0,0,'Données projet'!$E$14+1,1))</f>
        <v>349.02319955271696</v>
      </c>
      <c r="DU159" s="59">
        <f t="shared" si="152"/>
        <v>81.121961804737509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56.502585990191491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56.502585990191491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1.7053025658242404E-13</v>
      </c>
      <c r="EK159" s="17">
        <f>EJ159*VLOOKUP('Données projet'!$B$15,Paramètres!$A$1:$I$89,3,0)*VLOOKUP('Données projet'!$B$15,Paramètres!$A$1:$I$89,5,0)</f>
        <v>1.250327841262333E-13</v>
      </c>
      <c r="EL159" s="13">
        <f t="shared" si="179"/>
        <v>1.8301318724634299E-12</v>
      </c>
      <c r="EM159" s="20">
        <f t="shared" si="180"/>
        <v>3.405245110226996E-12</v>
      </c>
      <c r="EN159" s="59">
        <f t="shared" si="128"/>
        <v>293.33333333333672</v>
      </c>
      <c r="EO159" s="59">
        <f ca="1">AVERAGE(OFFSET($EN$3,0,0,'Données projet'!$E$15+1,1))-AVERAGE(OFFSET($H$3,0,0,'Données projet'!$E$15+1,1))</f>
        <v>197.34725966440715</v>
      </c>
      <c r="EP159" s="59">
        <f t="shared" si="154"/>
        <v>240.16326570529532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7.5759355144359919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7.5759355144359919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6.8</v>
      </c>
      <c r="N160" s="13">
        <f>IF('Données projet'!$A$36&gt;35,N159+M160-V159,IF(A160&lt;'Données projet'!$A$36,$K$205^A160,IF(A160='Données projet'!$A$36,'Données projet'!$B$36,N159+M160-V159)))</f>
        <v>418.60000000000031</v>
      </c>
      <c r="O160" s="13">
        <f>N160*VLOOKUP('Données projet'!$B$9,Paramètres!$A$1:$I$89,3,0)*VLOOKUP('Données projet'!$B$9,Paramètres!$A$1:$I$89,5,0)</f>
        <v>378.74928000000023</v>
      </c>
      <c r="P160" s="13">
        <f t="shared" si="141"/>
        <v>87.45481580368336</v>
      </c>
      <c r="Q160" s="20">
        <f t="shared" si="162"/>
        <v>811.97213352474898</v>
      </c>
      <c r="R160" s="59">
        <f t="shared" si="109"/>
        <v>1105.3054668580824</v>
      </c>
      <c r="S160" s="59">
        <f ca="1">AVERAGE(OFFSET($R$3,0,0,'Données projet'!$E$9+1,1))-AVERAGE(OFFSET($H$3,0,0,'Données projet'!$E$9+1,1))</f>
        <v>503.03615331676451</v>
      </c>
      <c r="T160" s="59">
        <f t="shared" si="142"/>
        <v>228.10723445837942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71.423605424149727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71.423605424149727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6.8</v>
      </c>
      <c r="AI160" s="13">
        <f>IF('Données projet'!$A$62&gt;35,AI159+AH160-AQ159,IF(A160&lt;'Données projet'!$A$62,$AF$205^A160,IF(A160='Données projet'!$A$62,'Données projet'!$B$62,AI159+AH160-AQ159)))</f>
        <v>418.60000000000031</v>
      </c>
      <c r="AJ160" s="13">
        <f>AI160*VLOOKUP('Données projet'!$B$10,Paramètres!$A$1:$I$89,3,0)*VLOOKUP('Données projet'!$B$10,Paramètres!$A$1:$I$89,5,0)</f>
        <v>424.46040000000033</v>
      </c>
      <c r="AK160" s="13">
        <f t="shared" si="164"/>
        <v>96.71837612616045</v>
      </c>
      <c r="AL160" s="20">
        <f t="shared" si="165"/>
        <v>907.7197017530633</v>
      </c>
      <c r="AM160" s="59">
        <f t="shared" si="113"/>
        <v>1201.0530350863967</v>
      </c>
      <c r="AN160" s="59">
        <f ca="1">AVERAGE(OFFSET($AM$3,0,0,'Données projet'!$E$10+1,1))-AVERAGE(OFFSET($H$3,0,0,'Données projet'!$E$10+1,1))</f>
        <v>558.37211180917416</v>
      </c>
      <c r="AO160" s="59">
        <f t="shared" si="144"/>
        <v>250.60365718208192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80.043695733960902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80.043695733960902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5.8</v>
      </c>
      <c r="BD160" s="12">
        <f>IF('Données projet'!$A$88&gt;35,BD159+BC160-BL159,IF(A160&lt;'Données projet'!$A$88,$BA$205^A160,IF(A160='Données projet'!$A$88,'Données projet'!$B$88,BD159+BC160-BL159)))</f>
        <v>310.60000000000014</v>
      </c>
      <c r="BE160" s="13">
        <f>BD160*VLOOKUP('Données projet'!$B$11,Paramètres!$A$1:$I$89,3,0)*VLOOKUP('Données projet'!$B$11,Paramètres!$A$1:$I$89,5,0)</f>
        <v>334.32984000000016</v>
      </c>
      <c r="BF160" s="13">
        <f t="shared" si="167"/>
        <v>78.327311299804165</v>
      </c>
      <c r="BG160" s="20">
        <f t="shared" si="168"/>
        <v>718.71120518049258</v>
      </c>
      <c r="BH160" s="59">
        <f t="shared" si="116"/>
        <v>1012.044538513826</v>
      </c>
      <c r="BI160" s="59">
        <f ca="1">AVERAGE(OFFSET($BH$3,0,0,'Données projet'!$E$11+1,1))-AVERAGE(OFFSET($H$3,0,0,'Données projet'!$E$11+1,1))</f>
        <v>465.70042953569703</v>
      </c>
      <c r="BJ160" s="59">
        <f t="shared" si="146"/>
        <v>97.459164776269915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76.444554544095737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76.444554544095737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5.8</v>
      </c>
      <c r="BY160" s="12">
        <f>IF('Données projet'!$A$114&gt;35,BY159+BX160-CG159,IF(A160&lt;'Données projet'!$A$114,$BV$205^A160,IF(A160='Données projet'!$A$114,'Données projet'!$B$114,BY159+BX160-CG159)))</f>
        <v>310.60000000000014</v>
      </c>
      <c r="BZ160" s="13">
        <f>BY160*VLOOKUP('Données projet'!$B$12,Paramètres!$A$1:$I$89,3,0)*VLOOKUP('Données projet'!$B$12,Paramètres!$A$1:$I$89,5,0)</f>
        <v>208.35048000000009</v>
      </c>
      <c r="CA160" s="13">
        <f t="shared" si="170"/>
        <v>51.574958807294038</v>
      </c>
      <c r="CB160" s="20">
        <f t="shared" si="171"/>
        <v>452.70347258937062</v>
      </c>
      <c r="CC160" s="59">
        <f t="shared" si="119"/>
        <v>746.03680592270393</v>
      </c>
      <c r="CD160" s="59">
        <f ca="1">AVERAGE(OFFSET($CC$3,0,0,'Données projet'!$E$12+1,1))-AVERAGE(OFFSET($H$3,0,0,'Données projet'!$E$12+1,1))</f>
        <v>305.81696680347807</v>
      </c>
      <c r="CE160" s="59">
        <f t="shared" si="148"/>
        <v>75.064936438329426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58.718281026624233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58.718281026624233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5.8</v>
      </c>
      <c r="CT160" s="12">
        <f>IF('Données projet'!$A$140&gt;35,CT159+CS160-DB159,IF(A160&lt;'Données projet'!$A$140,$CQ$205^A160,IF(A160='Données projet'!$A$140,'Données projet'!$B$140,CT159+CS160-DB159)))</f>
        <v>310.60000000000014</v>
      </c>
      <c r="CU160" s="17">
        <f>CT160*VLOOKUP('Données projet'!$B$13,Paramètres!$A$1:$I$89,3,0)*VLOOKUP('Données projet'!$B$13,Paramètres!$A$1:$I$89,5,0)</f>
        <v>300.41232000000014</v>
      </c>
      <c r="CV160" s="13">
        <f t="shared" si="173"/>
        <v>71.262894674416742</v>
      </c>
      <c r="CW160" s="20">
        <f t="shared" si="174"/>
        <v>647.33433222460951</v>
      </c>
      <c r="CX160" s="59">
        <f t="shared" si="122"/>
        <v>940.66766555794288</v>
      </c>
      <c r="CY160" s="59">
        <f ca="1">AVERAGE(OFFSET($CX$3,0,0,'Données projet'!$E$13+1,1))-AVERAGE(OFFSET($H$3,0,0,'Données projet'!$E$13+1,1))</f>
        <v>422.80313962874982</v>
      </c>
      <c r="CZ160" s="59">
        <f t="shared" si="150"/>
        <v>91.455608678290844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68.689309880201932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68.689309880201932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5.8</v>
      </c>
      <c r="DO160" s="12">
        <f>IF('Données projet'!$A$166&gt;35,DO159+DN160-DW159,IF(A160&lt;'Données projet'!$A$166,$DL$205^A160,IF(A160='Données projet'!$A$166,'Données projet'!$B$166,DO159+DN160-DW159)))</f>
        <v>310.60000000000014</v>
      </c>
      <c r="DP160" s="17">
        <f>DO160*VLOOKUP('Données projet'!$B$14,Paramètres!$A$1:$I$89,3,0)*VLOOKUP('Données projet'!$B$14,Paramètres!$A$1:$I$89,5,0)</f>
        <v>242.26800000000011</v>
      </c>
      <c r="DQ160" s="13">
        <f t="shared" si="176"/>
        <v>58.927234290332152</v>
      </c>
      <c r="DR160" s="20">
        <f t="shared" si="177"/>
        <v>524.58169972232861</v>
      </c>
      <c r="DS160" s="59">
        <f t="shared" si="125"/>
        <v>817.91503305566198</v>
      </c>
      <c r="DT160" s="59">
        <f ca="1">AVERAGE(OFFSET($DS$3,0,0,'Données projet'!$E$14+1,1))-AVERAGE(OFFSET($H$3,0,0,'Données projet'!$E$14+1,1))</f>
        <v>349.02319955271696</v>
      </c>
      <c r="DU160" s="59">
        <f t="shared" si="152"/>
        <v>81.121961804737509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55.394604742098338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55.394604742098338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1.7053025658242404E-13</v>
      </c>
      <c r="EK160" s="17">
        <f>EJ160*VLOOKUP('Données projet'!$B$15,Paramètres!$A$1:$I$89,3,0)*VLOOKUP('Données projet'!$B$15,Paramètres!$A$1:$I$89,5,0)</f>
        <v>1.250327841262333E-13</v>
      </c>
      <c r="EL160" s="13">
        <f t="shared" si="179"/>
        <v>1.8301318724634299E-12</v>
      </c>
      <c r="EM160" s="20">
        <f t="shared" si="180"/>
        <v>3.405245110226996E-12</v>
      </c>
      <c r="EN160" s="59">
        <f t="shared" si="128"/>
        <v>293.33333333333672</v>
      </c>
      <c r="EO160" s="59">
        <f ca="1">AVERAGE(OFFSET($EN$3,0,0,'Données projet'!$E$15+1,1))-AVERAGE(OFFSET($H$3,0,0,'Données projet'!$E$15+1,1))</f>
        <v>197.34725966440715</v>
      </c>
      <c r="EP160" s="59">
        <f t="shared" si="154"/>
        <v>240.16326570529532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7.4273760398622937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7.4273760398622937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6.8</v>
      </c>
      <c r="N161" s="13">
        <f>IF('Données projet'!$A$36&gt;35,N160+M161-V160,IF(A161&lt;'Données projet'!$A$36,$K$205^A161,IF(A161='Données projet'!$A$36,'Données projet'!$B$36,N160+M161-V160)))</f>
        <v>425.40000000000032</v>
      </c>
      <c r="O161" s="13">
        <f>N161*VLOOKUP('Données projet'!$B$9,Paramètres!$A$1:$I$89,3,0)*VLOOKUP('Données projet'!$B$9,Paramètres!$A$1:$I$89,5,0)</f>
        <v>384.9019200000003</v>
      </c>
      <c r="P161" s="13">
        <f t="shared" si="141"/>
        <v>88.708940720038413</v>
      </c>
      <c r="Q161" s="20">
        <f t="shared" si="162"/>
        <v>824.87224908740075</v>
      </c>
      <c r="R161" s="59">
        <f t="shared" si="109"/>
        <v>1118.2055824207341</v>
      </c>
      <c r="S161" s="59">
        <f ca="1">AVERAGE(OFFSET($R$3,0,0,'Données projet'!$E$9+1,1))-AVERAGE(OFFSET($H$3,0,0,'Données projet'!$E$9+1,1))</f>
        <v>503.03615331676451</v>
      </c>
      <c r="T161" s="59">
        <f t="shared" si="142"/>
        <v>228.10723445837942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70.023032085879862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70.023032085879862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6.8</v>
      </c>
      <c r="AI161" s="13">
        <f>IF('Données projet'!$A$62&gt;35,AI160+AH161-AQ160,IF(A161&lt;'Données projet'!$A$62,$AF$205^A161,IF(A161='Données projet'!$A$62,'Données projet'!$B$62,AI160+AH161-AQ160)))</f>
        <v>425.40000000000032</v>
      </c>
      <c r="AJ161" s="13">
        <f>AI161*VLOOKUP('Données projet'!$B$10,Paramètres!$A$1:$I$89,3,0)*VLOOKUP('Données projet'!$B$10,Paramètres!$A$1:$I$89,5,0)</f>
        <v>431.35560000000038</v>
      </c>
      <c r="AK161" s="13">
        <f t="shared" si="164"/>
        <v>98.105342918721007</v>
      </c>
      <c r="AL161" s="20">
        <f t="shared" si="165"/>
        <v>922.14447558343954</v>
      </c>
      <c r="AM161" s="59">
        <f t="shared" si="113"/>
        <v>1215.4778089167728</v>
      </c>
      <c r="AN161" s="59">
        <f ca="1">AVERAGE(OFFSET($AM$3,0,0,'Données projet'!$E$10+1,1))-AVERAGE(OFFSET($H$3,0,0,'Données projet'!$E$10+1,1))</f>
        <v>558.37211180917416</v>
      </c>
      <c r="AO161" s="59">
        <f t="shared" si="144"/>
        <v>250.60365718208192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78.474087682451568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78.474087682451568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5.8</v>
      </c>
      <c r="BD161" s="12">
        <f>IF('Données projet'!$A$88&gt;35,BD160+BC161-BL160,IF(A161&lt;'Données projet'!$A$88,$BA$205^A161,IF(A161='Données projet'!$A$88,'Données projet'!$B$88,BD160+BC161-BL160)))</f>
        <v>316.40000000000015</v>
      </c>
      <c r="BE161" s="13">
        <f>BD161*VLOOKUP('Données projet'!$B$11,Paramètres!$A$1:$I$89,3,0)*VLOOKUP('Données projet'!$B$11,Paramètres!$A$1:$I$89,5,0)</f>
        <v>340.57296000000014</v>
      </c>
      <c r="BF161" s="13">
        <f t="shared" si="167"/>
        <v>79.618311982569864</v>
      </c>
      <c r="BG161" s="20">
        <f t="shared" si="168"/>
        <v>731.83313203630939</v>
      </c>
      <c r="BH161" s="59">
        <f t="shared" si="116"/>
        <v>1025.1664653696428</v>
      </c>
      <c r="BI161" s="59">
        <f ca="1">AVERAGE(OFFSET($BH$3,0,0,'Données projet'!$E$11+1,1))-AVERAGE(OFFSET($H$3,0,0,'Données projet'!$E$11+1,1))</f>
        <v>465.70042953569703</v>
      </c>
      <c r="BJ161" s="59">
        <f t="shared" si="146"/>
        <v>97.459164776269915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74.9455234560603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74.9455234560603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5.8</v>
      </c>
      <c r="BY161" s="12">
        <f>IF('Données projet'!$A$114&gt;35,BY160+BX161-CG160,IF(A161&lt;'Données projet'!$A$114,$BV$205^A161,IF(A161='Données projet'!$A$114,'Données projet'!$B$114,BY160+BX161-CG160)))</f>
        <v>316.40000000000015</v>
      </c>
      <c r="BZ161" s="13">
        <f>BY161*VLOOKUP('Données projet'!$B$12,Paramètres!$A$1:$I$89,3,0)*VLOOKUP('Données projet'!$B$12,Paramètres!$A$1:$I$89,5,0)</f>
        <v>212.24112000000008</v>
      </c>
      <c r="CA161" s="13">
        <f t="shared" si="170"/>
        <v>52.425023822023945</v>
      </c>
      <c r="CB161" s="20">
        <f t="shared" si="171"/>
        <v>460.96020049002522</v>
      </c>
      <c r="CC161" s="59">
        <f t="shared" si="119"/>
        <v>754.29353382335853</v>
      </c>
      <c r="CD161" s="59">
        <f ca="1">AVERAGE(OFFSET($CC$3,0,0,'Données projet'!$E$12+1,1))-AVERAGE(OFFSET($H$3,0,0,'Données projet'!$E$12+1,1))</f>
        <v>305.81696680347807</v>
      </c>
      <c r="CE161" s="59">
        <f t="shared" si="148"/>
        <v>75.064936438329426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57.566851350307161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57.566851350307161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5.8</v>
      </c>
      <c r="CT161" s="12">
        <f>IF('Données projet'!$A$140&gt;35,CT160+CS161-DB160,IF(A161&lt;'Données projet'!$A$140,$CQ$205^A161,IF(A161='Données projet'!$A$140,'Données projet'!$B$140,CT160+CS161-DB160)))</f>
        <v>316.40000000000015</v>
      </c>
      <c r="CU161" s="17">
        <f>CT161*VLOOKUP('Données projet'!$B$13,Paramètres!$A$1:$I$89,3,0)*VLOOKUP('Données projet'!$B$13,Paramètres!$A$1:$I$89,5,0)</f>
        <v>306.02208000000013</v>
      </c>
      <c r="CV161" s="13">
        <f t="shared" si="173"/>
        <v>72.43745874605176</v>
      </c>
      <c r="CW161" s="20">
        <f t="shared" si="174"/>
        <v>659.15036331604028</v>
      </c>
      <c r="CX161" s="59">
        <f t="shared" si="122"/>
        <v>952.48369664937354</v>
      </c>
      <c r="CY161" s="59">
        <f ca="1">AVERAGE(OFFSET($CX$3,0,0,'Données projet'!$E$13+1,1))-AVERAGE(OFFSET($H$3,0,0,'Données projet'!$E$13+1,1))</f>
        <v>422.80313962874982</v>
      </c>
      <c r="CZ161" s="59">
        <f t="shared" si="150"/>
        <v>91.455608678290844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67.342354409793273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67.342354409793273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5.8</v>
      </c>
      <c r="DO161" s="12">
        <f>IF('Données projet'!$A$166&gt;35,DO160+DN161-DW160,IF(A161&lt;'Données projet'!$A$166,$DL$205^A161,IF(A161='Données projet'!$A$166,'Données projet'!$B$166,DO160+DN161-DW160)))</f>
        <v>316.40000000000015</v>
      </c>
      <c r="DP161" s="17">
        <f>DO161*VLOOKUP('Données projet'!$B$14,Paramètres!$A$1:$I$89,3,0)*VLOOKUP('Données projet'!$B$14,Paramètres!$A$1:$I$89,5,0)</f>
        <v>246.79200000000012</v>
      </c>
      <c r="DQ161" s="13">
        <f t="shared" si="176"/>
        <v>59.898480442407063</v>
      </c>
      <c r="DR161" s="20">
        <f t="shared" si="177"/>
        <v>534.15258677052577</v>
      </c>
      <c r="DS161" s="59">
        <f t="shared" si="125"/>
        <v>827.48592010385914</v>
      </c>
      <c r="DT161" s="59">
        <f ca="1">AVERAGE(OFFSET($DS$3,0,0,'Données projet'!$E$14+1,1))-AVERAGE(OFFSET($H$3,0,0,'Données projet'!$E$14+1,1))</f>
        <v>349.02319955271696</v>
      </c>
      <c r="DU161" s="59">
        <f t="shared" si="152"/>
        <v>81.121961804737509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54.308350330478454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54.308350330478454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1.7053025658242404E-13</v>
      </c>
      <c r="EK161" s="17">
        <f>EJ161*VLOOKUP('Données projet'!$B$15,Paramètres!$A$1:$I$89,3,0)*VLOOKUP('Données projet'!$B$15,Paramètres!$A$1:$I$89,5,0)</f>
        <v>1.250327841262333E-13</v>
      </c>
      <c r="EL161" s="13">
        <f t="shared" si="179"/>
        <v>1.8301318724634299E-12</v>
      </c>
      <c r="EM161" s="20">
        <f t="shared" si="180"/>
        <v>3.405245110226996E-12</v>
      </c>
      <c r="EN161" s="59">
        <f t="shared" si="128"/>
        <v>293.33333333333672</v>
      </c>
      <c r="EO161" s="59">
        <f ca="1">AVERAGE(OFFSET($EN$3,0,0,'Données projet'!$E$15+1,1))-AVERAGE(OFFSET($H$3,0,0,'Données projet'!$E$15+1,1))</f>
        <v>197.34725966440715</v>
      </c>
      <c r="EP161" s="59">
        <f t="shared" si="154"/>
        <v>240.16326570529532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7.281729725972653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7.281729725972653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6.8</v>
      </c>
      <c r="N162" s="13">
        <f>IF('Données projet'!$A$36&gt;35,N161+M162-V161,IF(A162&lt;'Données projet'!$A$36,$K$205^A162,IF(A162='Données projet'!$A$36,'Données projet'!$B$36,N161+M162-V161)))</f>
        <v>432.20000000000033</v>
      </c>
      <c r="O162" s="13">
        <f>N162*VLOOKUP('Données projet'!$B$9,Paramètres!$A$1:$I$89,3,0)*VLOOKUP('Données projet'!$B$9,Paramètres!$A$1:$I$89,5,0)</f>
        <v>391.05456000000032</v>
      </c>
      <c r="P162" s="13">
        <f t="shared" si="141"/>
        <v>89.960734214950293</v>
      </c>
      <c r="Q162" s="20">
        <f t="shared" si="162"/>
        <v>837.76830409103889</v>
      </c>
      <c r="R162" s="59">
        <f t="shared" si="109"/>
        <v>1131.1016374243723</v>
      </c>
      <c r="S162" s="59">
        <f ca="1">AVERAGE(OFFSET($R$3,0,0,'Données projet'!$E$9+1,1))-AVERAGE(OFFSET($H$3,0,0,'Données projet'!$E$9+1,1))</f>
        <v>503.03615331676451</v>
      </c>
      <c r="T162" s="59">
        <f t="shared" si="142"/>
        <v>228.10723445837942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68.649923136508079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68.649923136508079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6.8</v>
      </c>
      <c r="AI162" s="13">
        <f>IF('Données projet'!$A$62&gt;35,AI161+AH162-AQ161,IF(A162&lt;'Données projet'!$A$62,$AF$205^A162,IF(A162='Données projet'!$A$62,'Données projet'!$B$62,AI161+AH162-AQ161)))</f>
        <v>432.20000000000033</v>
      </c>
      <c r="AJ162" s="13">
        <f>AI162*VLOOKUP('Données projet'!$B$10,Paramètres!$A$1:$I$89,3,0)*VLOOKUP('Données projet'!$B$10,Paramètres!$A$1:$I$89,5,0)</f>
        <v>438.25080000000037</v>
      </c>
      <c r="AK162" s="13">
        <f t="shared" si="164"/>
        <v>99.489731336449168</v>
      </c>
      <c r="AL162" s="20">
        <f t="shared" si="165"/>
        <v>936.56475874431624</v>
      </c>
      <c r="AM162" s="59">
        <f t="shared" si="113"/>
        <v>1229.8980920776496</v>
      </c>
      <c r="AN162" s="59">
        <f ca="1">AVERAGE(OFFSET($AM$3,0,0,'Données projet'!$E$10+1,1))-AVERAGE(OFFSET($H$3,0,0,'Données projet'!$E$10+1,1))</f>
        <v>558.37211180917416</v>
      </c>
      <c r="AO162" s="59">
        <f t="shared" si="144"/>
        <v>250.60365718208192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76.935258687465961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76.935258687465961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5.8</v>
      </c>
      <c r="BD162" s="12">
        <f>IF('Données projet'!$A$88&gt;35,BD161+BC162-BL161,IF(A162&lt;'Données projet'!$A$88,$BA$205^A162,IF(A162='Données projet'!$A$88,'Données projet'!$B$88,BD161+BC162-BL161)))</f>
        <v>322.20000000000016</v>
      </c>
      <c r="BE162" s="13">
        <f>BD162*VLOOKUP('Données projet'!$B$11,Paramètres!$A$1:$I$89,3,0)*VLOOKUP('Données projet'!$B$11,Paramètres!$A$1:$I$89,5,0)</f>
        <v>346.81608000000017</v>
      </c>
      <c r="BF162" s="13">
        <f t="shared" si="167"/>
        <v>80.906560760392011</v>
      </c>
      <c r="BG162" s="20">
        <f t="shared" si="168"/>
        <v>744.95026599101641</v>
      </c>
      <c r="BH162" s="59">
        <f t="shared" si="116"/>
        <v>1038.2835993243498</v>
      </c>
      <c r="BI162" s="59">
        <f ca="1">AVERAGE(OFFSET($BH$3,0,0,'Données projet'!$E$11+1,1))-AVERAGE(OFFSET($H$3,0,0,'Données projet'!$E$11+1,1))</f>
        <v>465.70042953569703</v>
      </c>
      <c r="BJ162" s="59">
        <f t="shared" si="146"/>
        <v>97.459164776269915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73.475887453342551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73.475887453342551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5.8</v>
      </c>
      <c r="BY162" s="12">
        <f>IF('Données projet'!$A$114&gt;35,BY161+BX162-CG161,IF(A162&lt;'Données projet'!$A$114,$BV$205^A162,IF(A162='Données projet'!$A$114,'Données projet'!$B$114,BY161+BX162-CG161)))</f>
        <v>322.20000000000016</v>
      </c>
      <c r="BZ162" s="13">
        <f>BY162*VLOOKUP('Données projet'!$B$12,Paramètres!$A$1:$I$89,3,0)*VLOOKUP('Données projet'!$B$12,Paramètres!$A$1:$I$89,5,0)</f>
        <v>216.13176000000013</v>
      </c>
      <c r="CA162" s="13">
        <f t="shared" si="170"/>
        <v>53.273276832974638</v>
      </c>
      <c r="CB162" s="20">
        <f t="shared" si="171"/>
        <v>469.21377248409772</v>
      </c>
      <c r="CC162" s="59">
        <f t="shared" si="119"/>
        <v>762.54710581743097</v>
      </c>
      <c r="CD162" s="59">
        <f ca="1">AVERAGE(OFFSET($CC$3,0,0,'Données projet'!$E$12+1,1))-AVERAGE(OFFSET($H$3,0,0,'Données projet'!$E$12+1,1))</f>
        <v>305.81696680347807</v>
      </c>
      <c r="CE162" s="59">
        <f t="shared" si="148"/>
        <v>75.064936438329426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56.438000507639906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56.438000507639906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5.8</v>
      </c>
      <c r="CT162" s="12">
        <f>IF('Données projet'!$A$140&gt;35,CT161+CS162-DB161,IF(A162&lt;'Données projet'!$A$140,$CQ$205^A162,IF(A162='Données projet'!$A$140,'Données projet'!$B$140,CT161+CS162-DB161)))</f>
        <v>322.20000000000016</v>
      </c>
      <c r="CU162" s="17">
        <f>CT162*VLOOKUP('Données projet'!$B$13,Paramètres!$A$1:$I$89,3,0)*VLOOKUP('Données projet'!$B$13,Paramètres!$A$1:$I$89,5,0)</f>
        <v>311.63184000000018</v>
      </c>
      <c r="CV162" s="13">
        <f t="shared" si="173"/>
        <v>73.609519109735146</v>
      </c>
      <c r="CW162" s="20">
        <f t="shared" si="174"/>
        <v>670.96203378278904</v>
      </c>
      <c r="CX162" s="59">
        <f t="shared" si="122"/>
        <v>964.29536711612241</v>
      </c>
      <c r="CY162" s="59">
        <f ca="1">AVERAGE(OFFSET($CX$3,0,0,'Données projet'!$E$13+1,1))-AVERAGE(OFFSET($H$3,0,0,'Données projet'!$E$13+1,1))</f>
        <v>422.80313962874982</v>
      </c>
      <c r="CZ162" s="59">
        <f t="shared" si="150"/>
        <v>91.455608678290844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66.02181191459762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66.02181191459762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5.8</v>
      </c>
      <c r="DO162" s="12">
        <f>IF('Données projet'!$A$166&gt;35,DO161+DN162-DW161,IF(A162&lt;'Données projet'!$A$166,$DL$205^A162,IF(A162='Données projet'!$A$166,'Données projet'!$B$166,DO161+DN162-DW161)))</f>
        <v>322.20000000000016</v>
      </c>
      <c r="DP162" s="17">
        <f>DO162*VLOOKUP('Données projet'!$B$14,Paramètres!$A$1:$I$89,3,0)*VLOOKUP('Données projet'!$B$14,Paramètres!$A$1:$I$89,5,0)</f>
        <v>251.31600000000014</v>
      </c>
      <c r="DQ162" s="13">
        <f t="shared" si="176"/>
        <v>60.867656280249889</v>
      </c>
      <c r="DR162" s="20">
        <f t="shared" si="177"/>
        <v>543.71986802143545</v>
      </c>
      <c r="DS162" s="59">
        <f t="shared" si="125"/>
        <v>837.05320135476882</v>
      </c>
      <c r="DT162" s="59">
        <f ca="1">AVERAGE(OFFSET($DS$3,0,0,'Données projet'!$E$14+1,1))-AVERAGE(OFFSET($H$3,0,0,'Données projet'!$E$14+1,1))</f>
        <v>349.02319955271696</v>
      </c>
      <c r="DU162" s="59">
        <f t="shared" si="152"/>
        <v>81.121961804737509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53.24339670532067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53.24339670532067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1.7053025658242404E-13</v>
      </c>
      <c r="EK162" s="17">
        <f>EJ162*VLOOKUP('Données projet'!$B$15,Paramètres!$A$1:$I$89,3,0)*VLOOKUP('Données projet'!$B$15,Paramètres!$A$1:$I$89,5,0)</f>
        <v>1.250327841262333E-13</v>
      </c>
      <c r="EL162" s="13">
        <f t="shared" si="179"/>
        <v>1.8301318724634299E-12</v>
      </c>
      <c r="EM162" s="20">
        <f t="shared" si="180"/>
        <v>3.405245110226996E-12</v>
      </c>
      <c r="EN162" s="59">
        <f t="shared" si="128"/>
        <v>293.33333333333672</v>
      </c>
      <c r="EO162" s="59">
        <f ca="1">AVERAGE(OFFSET($EN$3,0,0,'Données projet'!$E$15+1,1))-AVERAGE(OFFSET($H$3,0,0,'Données projet'!$E$15+1,1))</f>
        <v>197.34725966440715</v>
      </c>
      <c r="EP162" s="59">
        <f t="shared" si="154"/>
        <v>240.16326570529532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7.1389394474629091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7.1389394474629091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>
        <f>VLOOKUP(A163,'Données projet'!$A$35:$I$55,2,0)</f>
        <v>439</v>
      </c>
      <c r="L163" s="12">
        <f>VLOOKUP(A163,'Données projet'!$A$35:$I$55,9,0)</f>
        <v>6.8</v>
      </c>
      <c r="M163" s="12">
        <f t="array" ref="M163">INDEX(L:L,MIN(IF(ISNUMBER(L163:L359),ROW(L163:L359),"")))</f>
        <v>6.8</v>
      </c>
      <c r="N163" s="13">
        <f>IF('Données projet'!$A$36&gt;35,N162+M163-V162,IF(A163&lt;'Données projet'!$A$36,$K$205^A163,IF(A163='Données projet'!$A$36,'Données projet'!$B$36,N162+M163-V162)))</f>
        <v>439.00000000000034</v>
      </c>
      <c r="O163" s="13">
        <f>N163*VLOOKUP('Données projet'!$B$9,Paramètres!$A$1:$I$89,3,0)*VLOOKUP('Données projet'!$B$9,Paramètres!$A$1:$I$89,5,0)</f>
        <v>397.20720000000028</v>
      </c>
      <c r="P163" s="13">
        <f t="shared" si="141"/>
        <v>91.210237205367548</v>
      </c>
      <c r="Q163" s="20">
        <f t="shared" si="162"/>
        <v>850.66036979934904</v>
      </c>
      <c r="R163" s="59">
        <f t="shared" si="109"/>
        <v>1143.9937031326824</v>
      </c>
      <c r="S163" s="59">
        <f ca="1">AVERAGE(OFFSET($R$3,0,0,'Données projet'!$E$9+1,1))-AVERAGE(OFFSET($H$3,0,0,'Données projet'!$E$9+1,1))</f>
        <v>503.03615331676451</v>
      </c>
      <c r="T163" s="59">
        <f t="shared" si="142"/>
        <v>228.10723445837942</v>
      </c>
      <c r="U163" s="15">
        <f>IF(ISNA(VLOOKUP(A163,'Données projet'!$A$35:$I$55,3,0)),0,VLOOKUP(A163,'Données projet'!$A$35:$I$55,3,0))</f>
        <v>15</v>
      </c>
      <c r="V163" s="15">
        <f>IF(ISNA(VLOOKUP(A163,'Données projet'!$A$35:$I$55,4,0)),0,VLOOKUP(A163,'Données projet'!$A$35:$I$55,4,0))</f>
        <v>51</v>
      </c>
      <c r="W163" s="16">
        <f>IF(ISNA(VLOOKUP(A163,'Données projet'!$A$35:$I$55,5,0)),0%,VLOOKUP(A163,'Données projet'!$A$35:$I$55,5,0)*VLOOKUP('Données projet'!$B$9,Paramètres!$A$1:$I$89,7,0))</f>
        <v>0.38700000000000001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87.045271619505414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87.045271619505414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>
        <f>VLOOKUP(A163,'Données projet'!$A$61:$I$81,2,0)</f>
        <v>439</v>
      </c>
      <c r="AG163" s="12">
        <f>VLOOKUP(A163,'Données projet'!$A$61:$I$81,9,0)</f>
        <v>6.8</v>
      </c>
      <c r="AH163" s="12">
        <f t="array" ref="AH163">INDEX(AG:AG,MIN(IF(ISNUMBER(AG163:AG359),ROW(AG163:AG359),"")))</f>
        <v>6.8</v>
      </c>
      <c r="AI163" s="13">
        <f>IF('Données projet'!$A$62&gt;35,AI162+AH163-AQ162,IF(A163&lt;'Données projet'!$A$62,$AF$205^A163,IF(A163='Données projet'!$A$62,'Données projet'!$B$62,AI162+AH163-AQ162)))</f>
        <v>439.00000000000034</v>
      </c>
      <c r="AJ163" s="13">
        <f>AI163*VLOOKUP('Données projet'!$B$10,Paramètres!$A$1:$I$89,3,0)*VLOOKUP('Données projet'!$B$10,Paramètres!$A$1:$I$89,5,0)</f>
        <v>445.14600000000041</v>
      </c>
      <c r="AK163" s="13">
        <f t="shared" si="164"/>
        <v>100.87158663037863</v>
      </c>
      <c r="AL163" s="20">
        <f t="shared" si="165"/>
        <v>950.98063004791004</v>
      </c>
      <c r="AM163" s="59">
        <f t="shared" si="113"/>
        <v>1244.3139633812434</v>
      </c>
      <c r="AN163" s="59">
        <f ca="1">AVERAGE(OFFSET($AM$3,0,0,'Données projet'!$E$10+1,1))-AVERAGE(OFFSET($H$3,0,0,'Données projet'!$E$10+1,1))</f>
        <v>558.37211180917416</v>
      </c>
      <c r="AO163" s="59">
        <f t="shared" si="144"/>
        <v>250.60365718208192</v>
      </c>
      <c r="AP163" s="15">
        <f>IF(ISNA(VLOOKUP(A163,'Données projet'!$A$61:$I$81,3,0)),0,VLOOKUP(A163,'Données projet'!$A$61:$I$81,3,0))</f>
        <v>15</v>
      </c>
      <c r="AQ163" s="15">
        <f>IF(ISNA(VLOOKUP(A163,'Données projet'!$A$61:$I$81,4,0)),0,VLOOKUP(A163,'Données projet'!$A$61:$I$81,4,0))</f>
        <v>51</v>
      </c>
      <c r="AR163" s="16">
        <f>IF(ISNA(VLOOKUP(A163,'Données projet'!$A$61:$I$81,5,0)),0%,VLOOKUP(A163,'Données projet'!$A$61:$I$81,5,0)*VLOOKUP('Données projet'!$B$10,Paramètres!$A$1:$I$89,7,0))</f>
        <v>0.38700000000000001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97.550735435652641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97.550735435652641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5.8</v>
      </c>
      <c r="BD163" s="12">
        <f>IF('Données projet'!$A$88&gt;35,BD162+BC163-BL162,IF(A163&lt;'Données projet'!$A$88,$BA$205^A163,IF(A163='Données projet'!$A$88,'Données projet'!$B$88,BD162+BC163-BL162)))</f>
        <v>328.00000000000017</v>
      </c>
      <c r="BE163" s="13">
        <f>BD163*VLOOKUP('Données projet'!$B$11,Paramètres!$A$1:$I$89,3,0)*VLOOKUP('Données projet'!$B$11,Paramètres!$A$1:$I$89,5,0)</f>
        <v>353.0592000000002</v>
      </c>
      <c r="BF163" s="13">
        <f t="shared" si="167"/>
        <v>82.192112885282015</v>
      </c>
      <c r="BG163" s="20">
        <f t="shared" si="168"/>
        <v>758.06270327519985</v>
      </c>
      <c r="BH163" s="59">
        <f t="shared" si="116"/>
        <v>1051.3960366085332</v>
      </c>
      <c r="BI163" s="59">
        <f ca="1">AVERAGE(OFFSET($BH$3,0,0,'Données projet'!$E$11+1,1))-AVERAGE(OFFSET($H$3,0,0,'Données projet'!$E$11+1,1))</f>
        <v>465.70042953569703</v>
      </c>
      <c r="BJ163" s="59">
        <f t="shared" si="146"/>
        <v>97.459164776269915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72.035070116248647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72.035070116248647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5.8</v>
      </c>
      <c r="BY163" s="12">
        <f>IF('Données projet'!$A$114&gt;35,BY162+BX163-CG162,IF(A163&lt;'Données projet'!$A$114,$BV$205^A163,IF(A163='Données projet'!$A$114,'Données projet'!$B$114,BY162+BX163-CG162)))</f>
        <v>328.00000000000017</v>
      </c>
      <c r="BZ163" s="13">
        <f>BY163*VLOOKUP('Données projet'!$B$12,Paramètres!$A$1:$I$89,3,0)*VLOOKUP('Données projet'!$B$12,Paramètres!$A$1:$I$89,5,0)</f>
        <v>220.02240000000012</v>
      </c>
      <c r="CA163" s="13">
        <f t="shared" si="170"/>
        <v>54.11975422107308</v>
      </c>
      <c r="CB163" s="20">
        <f t="shared" si="171"/>
        <v>477.46425193503586</v>
      </c>
      <c r="CC163" s="59">
        <f t="shared" si="119"/>
        <v>770.79758526836918</v>
      </c>
      <c r="CD163" s="59">
        <f ca="1">AVERAGE(OFFSET($CC$3,0,0,'Données projet'!$E$12+1,1))-AVERAGE(OFFSET($H$3,0,0,'Données projet'!$E$12+1,1))</f>
        <v>305.81696680347807</v>
      </c>
      <c r="CE163" s="59">
        <f t="shared" si="148"/>
        <v>75.064936438329426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55.331285741466331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55.331285741466331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5.8</v>
      </c>
      <c r="CT163" s="12">
        <f>IF('Données projet'!$A$140&gt;35,CT162+CS163-DB162,IF(A163&lt;'Données projet'!$A$140,$CQ$205^A163,IF(A163='Données projet'!$A$140,'Données projet'!$B$140,CT162+CS163-DB162)))</f>
        <v>328.00000000000017</v>
      </c>
      <c r="CU163" s="17">
        <f>CT163*VLOOKUP('Données projet'!$B$13,Paramètres!$A$1:$I$89,3,0)*VLOOKUP('Données projet'!$B$13,Paramètres!$A$1:$I$89,5,0)</f>
        <v>317.24160000000018</v>
      </c>
      <c r="CV163" s="13">
        <f t="shared" si="173"/>
        <v>74.779126034245252</v>
      </c>
      <c r="CW163" s="20">
        <f t="shared" si="174"/>
        <v>682.76943117631072</v>
      </c>
      <c r="CX163" s="59">
        <f t="shared" si="122"/>
        <v>976.10276450964398</v>
      </c>
      <c r="CY163" s="59">
        <f ca="1">AVERAGE(OFFSET($CX$3,0,0,'Données projet'!$E$13+1,1))-AVERAGE(OFFSET($H$3,0,0,'Données projet'!$E$13+1,1))</f>
        <v>422.80313962874982</v>
      </c>
      <c r="CZ163" s="59">
        <f t="shared" si="150"/>
        <v>91.455608678290844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64.727164452281357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64.727164452281357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5.8</v>
      </c>
      <c r="DO163" s="12">
        <f>IF('Données projet'!$A$166&gt;35,DO162+DN163-DW162,IF(A163&lt;'Données projet'!$A$166,$DL$205^A163,IF(A163='Données projet'!$A$166,'Données projet'!$B$166,DO162+DN163-DW162)))</f>
        <v>328.00000000000017</v>
      </c>
      <c r="DP163" s="17">
        <f>DO163*VLOOKUP('Données projet'!$B$14,Paramètres!$A$1:$I$89,3,0)*VLOOKUP('Données projet'!$B$14,Paramètres!$A$1:$I$89,5,0)</f>
        <v>255.84000000000015</v>
      </c>
      <c r="DQ163" s="13">
        <f t="shared" si="176"/>
        <v>61.834803371075886</v>
      </c>
      <c r="DR163" s="20">
        <f t="shared" si="177"/>
        <v>553.28361587129086</v>
      </c>
      <c r="DS163" s="59">
        <f t="shared" si="125"/>
        <v>846.61694920462423</v>
      </c>
      <c r="DT163" s="59">
        <f ca="1">AVERAGE(OFFSET($DS$3,0,0,'Données projet'!$E$14+1,1))-AVERAGE(OFFSET($H$3,0,0,'Données projet'!$E$14+1,1))</f>
        <v>349.02319955271696</v>
      </c>
      <c r="DU163" s="59">
        <f t="shared" si="152"/>
        <v>81.121961804737509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52.199326171194656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52.199326171194656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1.7053025658242404E-13</v>
      </c>
      <c r="EK163" s="17">
        <f>EJ163*VLOOKUP('Données projet'!$B$15,Paramètres!$A$1:$I$89,3,0)*VLOOKUP('Données projet'!$B$15,Paramètres!$A$1:$I$89,5,0)</f>
        <v>1.250327841262333E-13</v>
      </c>
      <c r="EL163" s="13">
        <f t="shared" si="179"/>
        <v>1.8301318724634299E-12</v>
      </c>
      <c r="EM163" s="20">
        <f t="shared" si="180"/>
        <v>3.405245110226996E-12</v>
      </c>
      <c r="EN163" s="59">
        <f t="shared" si="128"/>
        <v>293.33333333333672</v>
      </c>
      <c r="EO163" s="59">
        <f ca="1">AVERAGE(OFFSET($EN$3,0,0,'Données projet'!$E$15+1,1))-AVERAGE(OFFSET($H$3,0,0,'Données projet'!$E$15+1,1))</f>
        <v>197.34725966440715</v>
      </c>
      <c r="EP163" s="59">
        <f t="shared" si="154"/>
        <v>240.16326570529532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6.9989491992212711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6.9989491992212711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6.9</v>
      </c>
      <c r="N164" s="13">
        <f>IF('Données projet'!$A$36&gt;35,N163+M164-V163,IF(A164&lt;'Données projet'!$A$36,$K$205^A164,IF(A164='Données projet'!$A$36,'Données projet'!$B$36,N163+M164-V163)))</f>
        <v>394.90000000000032</v>
      </c>
      <c r="O164" s="13">
        <f>N164*VLOOKUP('Données projet'!$B$9,Paramètres!$A$1:$I$89,3,0)*VLOOKUP('Données projet'!$B$9,Paramètres!$A$1:$I$89,5,0)</f>
        <v>357.30552000000029</v>
      </c>
      <c r="P164" s="13">
        <f t="shared" si="141"/>
        <v>83.064980309548403</v>
      </c>
      <c r="Q164" s="20">
        <f t="shared" si="162"/>
        <v>766.97862137246386</v>
      </c>
      <c r="R164" s="59">
        <f t="shared" si="109"/>
        <v>1060.3119547057972</v>
      </c>
      <c r="S164" s="59">
        <f ca="1">AVERAGE(OFFSET($R$3,0,0,'Données projet'!$E$9+1,1))-AVERAGE(OFFSET($H$3,0,0,'Données projet'!$E$9+1,1))</f>
        <v>503.03615331676451</v>
      </c>
      <c r="T164" s="59">
        <f t="shared" si="142"/>
        <v>228.10723445837942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85.338366935420169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85.338366935420169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6.9</v>
      </c>
      <c r="AI164" s="13">
        <f>IF('Données projet'!$A$62&gt;35,AI163+AH164-AQ163,IF(A164&lt;'Données projet'!$A$62,$AF$205^A164,IF(A164='Données projet'!$A$62,'Données projet'!$B$62,AI163+AH164-AQ163)))</f>
        <v>394.90000000000032</v>
      </c>
      <c r="AJ164" s="13">
        <f>AI164*VLOOKUP('Données projet'!$B$10,Paramètres!$A$1:$I$89,3,0)*VLOOKUP('Données projet'!$B$10,Paramètres!$A$1:$I$89,5,0)</f>
        <v>400.42860000000036</v>
      </c>
      <c r="AK164" s="13">
        <f t="shared" si="164"/>
        <v>91.863551877181365</v>
      </c>
      <c r="AL164" s="20">
        <f t="shared" si="165"/>
        <v>857.40883118609145</v>
      </c>
      <c r="AM164" s="59">
        <f t="shared" si="113"/>
        <v>1150.7421645194247</v>
      </c>
      <c r="AN164" s="59">
        <f ca="1">AVERAGE(OFFSET($AM$3,0,0,'Données projet'!$E$10+1,1))-AVERAGE(OFFSET($H$3,0,0,'Données projet'!$E$10+1,1))</f>
        <v>558.37211180917416</v>
      </c>
      <c r="AO164" s="59">
        <f t="shared" si="144"/>
        <v>250.60365718208192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95.637825013832966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95.637825013832966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5.8</v>
      </c>
      <c r="BD164" s="12">
        <f>IF('Données projet'!$A$88&gt;35,BD163+BC164-BL163,IF(A164&lt;'Données projet'!$A$88,$BA$205^A164,IF(A164='Données projet'!$A$88,'Données projet'!$B$88,BD163+BC164-BL163)))</f>
        <v>333.80000000000018</v>
      </c>
      <c r="BE164" s="13">
        <f>BD164*VLOOKUP('Données projet'!$B$11,Paramètres!$A$1:$I$89,3,0)*VLOOKUP('Données projet'!$B$11,Paramètres!$A$1:$I$89,5,0)</f>
        <v>359.30232000000018</v>
      </c>
      <c r="BF164" s="13">
        <f t="shared" si="167"/>
        <v>83.47502154329618</v>
      </c>
      <c r="BG164" s="20">
        <f t="shared" si="168"/>
        <v>771.17053652124116</v>
      </c>
      <c r="BH164" s="59">
        <f t="shared" si="116"/>
        <v>1064.5038698545745</v>
      </c>
      <c r="BI164" s="59">
        <f ca="1">AVERAGE(OFFSET($BH$3,0,0,'Données projet'!$E$11+1,1))-AVERAGE(OFFSET($H$3,0,0,'Données projet'!$E$11+1,1))</f>
        <v>465.70042953569703</v>
      </c>
      <c r="BJ164" s="59">
        <f t="shared" si="146"/>
        <v>97.459164776269915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70.622506328323354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70.622506328323354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5.8</v>
      </c>
      <c r="BY164" s="12">
        <f>IF('Données projet'!$A$114&gt;35,BY163+BX164-CG163,IF(A164&lt;'Données projet'!$A$114,$BV$205^A164,IF(A164='Données projet'!$A$114,'Données projet'!$B$114,BY163+BX164-CG163)))</f>
        <v>333.80000000000018</v>
      </c>
      <c r="BZ164" s="13">
        <f>BY164*VLOOKUP('Données projet'!$B$12,Paramètres!$A$1:$I$89,3,0)*VLOOKUP('Données projet'!$B$12,Paramètres!$A$1:$I$89,5,0)</f>
        <v>223.91304000000014</v>
      </c>
      <c r="CA164" s="13">
        <f t="shared" si="170"/>
        <v>54.964491006909398</v>
      </c>
      <c r="CB164" s="20">
        <f t="shared" si="171"/>
        <v>485.71169983703408</v>
      </c>
      <c r="CC164" s="59">
        <f t="shared" si="119"/>
        <v>779.04503317036733</v>
      </c>
      <c r="CD164" s="59">
        <f ca="1">AVERAGE(OFFSET($CC$3,0,0,'Données projet'!$E$12+1,1))-AVERAGE(OFFSET($H$3,0,0,'Données projet'!$E$12+1,1))</f>
        <v>305.81696680347807</v>
      </c>
      <c r="CE164" s="59">
        <f t="shared" si="148"/>
        <v>75.064936438329426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54.246272976828067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54.246272976828067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5.8</v>
      </c>
      <c r="CT164" s="12">
        <f>IF('Données projet'!$A$140&gt;35,CT163+CS164-DB163,IF(A164&lt;'Données projet'!$A$140,$CQ$205^A164,IF(A164='Données projet'!$A$140,'Données projet'!$B$140,CT163+CS164-DB163)))</f>
        <v>333.80000000000018</v>
      </c>
      <c r="CU164" s="17">
        <f>CT164*VLOOKUP('Données projet'!$B$13,Paramètres!$A$1:$I$89,3,0)*VLOOKUP('Données projet'!$B$13,Paramètres!$A$1:$I$89,5,0)</f>
        <v>322.85136000000017</v>
      </c>
      <c r="CV164" s="13">
        <f t="shared" si="173"/>
        <v>75.946327908736038</v>
      </c>
      <c r="CW164" s="20">
        <f t="shared" si="174"/>
        <v>694.57263977438208</v>
      </c>
      <c r="CX164" s="59">
        <f t="shared" si="122"/>
        <v>987.90597310771545</v>
      </c>
      <c r="CY164" s="59">
        <f ca="1">AVERAGE(OFFSET($CX$3,0,0,'Données projet'!$E$13+1,1))-AVERAGE(OFFSET($H$3,0,0,'Données projet'!$E$13+1,1))</f>
        <v>422.80313962874982</v>
      </c>
      <c r="CZ164" s="59">
        <f t="shared" si="150"/>
        <v>91.455608678290844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63.45790423704414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63.45790423704414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5.8</v>
      </c>
      <c r="DO164" s="12">
        <f>IF('Données projet'!$A$166&gt;35,DO163+DN164-DW163,IF(A164&lt;'Données projet'!$A$166,$DL$205^A164,IF(A164='Données projet'!$A$166,'Données projet'!$B$166,DO163+DN164-DW163)))</f>
        <v>333.80000000000018</v>
      </c>
      <c r="DP164" s="17">
        <f>DO164*VLOOKUP('Données projet'!$B$14,Paramètres!$A$1:$I$89,3,0)*VLOOKUP('Données projet'!$B$14,Paramètres!$A$1:$I$89,5,0)</f>
        <v>260.36400000000015</v>
      </c>
      <c r="DQ164" s="13">
        <f t="shared" si="176"/>
        <v>62.799961727840333</v>
      </c>
      <c r="DR164" s="20">
        <f t="shared" si="177"/>
        <v>562.84390000932228</v>
      </c>
      <c r="DS164" s="59">
        <f t="shared" si="125"/>
        <v>856.17723334265565</v>
      </c>
      <c r="DT164" s="59">
        <f ca="1">AVERAGE(OFFSET($DS$3,0,0,'Données projet'!$E$14+1,1))-AVERAGE(OFFSET($H$3,0,0,'Données projet'!$E$14+1,1))</f>
        <v>349.02319955271696</v>
      </c>
      <c r="DU164" s="59">
        <f t="shared" si="152"/>
        <v>81.121961804737509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51.175729223422707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51.175729223422707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1.7053025658242404E-13</v>
      </c>
      <c r="EK164" s="17">
        <f>EJ164*VLOOKUP('Données projet'!$B$15,Paramètres!$A$1:$I$89,3,0)*VLOOKUP('Données projet'!$B$15,Paramètres!$A$1:$I$89,5,0)</f>
        <v>1.250327841262333E-13</v>
      </c>
      <c r="EL164" s="13">
        <f t="shared" si="179"/>
        <v>1.8301318724634299E-12</v>
      </c>
      <c r="EM164" s="20">
        <f t="shared" si="180"/>
        <v>3.405245110226996E-12</v>
      </c>
      <c r="EN164" s="59">
        <f t="shared" si="128"/>
        <v>293.33333333333672</v>
      </c>
      <c r="EO164" s="59">
        <f ca="1">AVERAGE(OFFSET($EN$3,0,0,'Données projet'!$E$15+1,1))-AVERAGE(OFFSET($H$3,0,0,'Données projet'!$E$15+1,1))</f>
        <v>197.34725966440715</v>
      </c>
      <c r="EP164" s="59">
        <f t="shared" si="154"/>
        <v>240.16326570529532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6.8617040743620308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6.8617040743620308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6.9</v>
      </c>
      <c r="N165" s="13">
        <f>IF('Données projet'!$A$36&gt;35,N164+M165-V164,IF(A165&lt;'Données projet'!$A$36,$K$205^A165,IF(A165='Données projet'!$A$36,'Données projet'!$B$36,N164+M165-V164)))</f>
        <v>401.8000000000003</v>
      </c>
      <c r="O165" s="13">
        <f>N165*VLOOKUP('Données projet'!$B$9,Paramètres!$A$1:$I$89,3,0)*VLOOKUP('Données projet'!$B$9,Paramètres!$A$1:$I$89,5,0)</f>
        <v>363.54864000000026</v>
      </c>
      <c r="P165" s="13">
        <f t="shared" si="141"/>
        <v>84.34612037538426</v>
      </c>
      <c r="Q165" s="20">
        <f t="shared" si="162"/>
        <v>780.0833743204613</v>
      </c>
      <c r="R165" s="59">
        <f t="shared" si="109"/>
        <v>1073.4167076537947</v>
      </c>
      <c r="S165" s="59">
        <f ca="1">AVERAGE(OFFSET($R$3,0,0,'Données projet'!$E$9+1,1))-AVERAGE(OFFSET($H$3,0,0,'Données projet'!$E$9+1,1))</f>
        <v>503.03615331676451</v>
      </c>
      <c r="T165" s="59">
        <f t="shared" si="142"/>
        <v>228.10723445837942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83.66493361108077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83.66493361108077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6.9</v>
      </c>
      <c r="AI165" s="13">
        <f>IF('Données projet'!$A$62&gt;35,AI164+AH165-AQ164,IF(A165&lt;'Données projet'!$A$62,$AF$205^A165,IF(A165='Données projet'!$A$62,'Données projet'!$B$62,AI164+AH165-AQ164)))</f>
        <v>401.8000000000003</v>
      </c>
      <c r="AJ165" s="13">
        <f>AI165*VLOOKUP('Données projet'!$B$10,Paramètres!$A$1:$I$89,3,0)*VLOOKUP('Données projet'!$B$10,Paramètres!$A$1:$I$89,5,0)</f>
        <v>407.4252000000003</v>
      </c>
      <c r="AK165" s="13">
        <f t="shared" si="164"/>
        <v>93.280395370808549</v>
      </c>
      <c r="AL165" s="20">
        <f t="shared" si="165"/>
        <v>872.06224527082531</v>
      </c>
      <c r="AM165" s="59">
        <f t="shared" si="113"/>
        <v>1165.3955786041586</v>
      </c>
      <c r="AN165" s="59">
        <f ca="1">AVERAGE(OFFSET($AM$3,0,0,'Données projet'!$E$10+1,1))-AVERAGE(OFFSET($H$3,0,0,'Données projet'!$E$10+1,1))</f>
        <v>558.37211180917416</v>
      </c>
      <c r="AO165" s="59">
        <f t="shared" si="144"/>
        <v>250.60365718208192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93.762425598625029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93.762425598625029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5.8</v>
      </c>
      <c r="BD165" s="12">
        <f>IF('Données projet'!$A$88&gt;35,BD164+BC165-BL164,IF(A165&lt;'Données projet'!$A$88,$BA$205^A165,IF(A165='Données projet'!$A$88,'Données projet'!$B$88,BD164+BC165-BL164)))</f>
        <v>339.60000000000019</v>
      </c>
      <c r="BE165" s="13">
        <f>BD165*VLOOKUP('Données projet'!$B$11,Paramètres!$A$1:$I$89,3,0)*VLOOKUP('Données projet'!$B$11,Paramètres!$A$1:$I$89,5,0)</f>
        <v>365.54544000000021</v>
      </c>
      <c r="BF165" s="13">
        <f t="shared" si="167"/>
        <v>84.755337966315579</v>
      </c>
      <c r="BG165" s="20">
        <f t="shared" si="168"/>
        <v>784.2738549579999</v>
      </c>
      <c r="BH165" s="59">
        <f t="shared" si="116"/>
        <v>1077.6071882913332</v>
      </c>
      <c r="BI165" s="59">
        <f ca="1">AVERAGE(OFFSET($BH$3,0,0,'Données projet'!$E$11+1,1))-AVERAGE(OFFSET($H$3,0,0,'Données projet'!$E$11+1,1))</f>
        <v>465.70042953569703</v>
      </c>
      <c r="BJ165" s="59">
        <f t="shared" si="146"/>
        <v>97.459164776269915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69.237642054700444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69.237642054700444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5.8</v>
      </c>
      <c r="BY165" s="12">
        <f>IF('Données projet'!$A$114&gt;35,BY164+BX165-CG164,IF(A165&lt;'Données projet'!$A$114,$BV$205^A165,IF(A165='Données projet'!$A$114,'Données projet'!$B$114,BY164+BX165-CG164)))</f>
        <v>339.60000000000019</v>
      </c>
      <c r="BZ165" s="13">
        <f>BY165*VLOOKUP('Données projet'!$B$12,Paramètres!$A$1:$I$89,3,0)*VLOOKUP('Données projet'!$B$12,Paramètres!$A$1:$I$89,5,0)</f>
        <v>227.80368000000013</v>
      </c>
      <c r="CA165" s="13">
        <f t="shared" si="170"/>
        <v>55.807520924338633</v>
      </c>
      <c r="CB165" s="20">
        <f t="shared" si="171"/>
        <v>493.95617494322323</v>
      </c>
      <c r="CC165" s="59">
        <f t="shared" si="119"/>
        <v>787.28950827655649</v>
      </c>
      <c r="CD165" s="59">
        <f ca="1">AVERAGE(OFFSET($CC$3,0,0,'Données projet'!$E$12+1,1))-AVERAGE(OFFSET($H$3,0,0,'Données projet'!$E$12+1,1))</f>
        <v>305.81696680347807</v>
      </c>
      <c r="CE165" s="59">
        <f t="shared" si="148"/>
        <v>75.064936438329426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53.182536650711917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53.182536650711917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5.8</v>
      </c>
      <c r="CT165" s="12">
        <f>IF('Données projet'!$A$140&gt;35,CT164+CS165-DB164,IF(A165&lt;'Données projet'!$A$140,$CQ$205^A165,IF(A165='Données projet'!$A$140,'Données projet'!$B$140,CT164+CS165-DB164)))</f>
        <v>339.60000000000019</v>
      </c>
      <c r="CU165" s="17">
        <f>CT165*VLOOKUP('Données projet'!$B$13,Paramètres!$A$1:$I$89,3,0)*VLOOKUP('Données projet'!$B$13,Paramètres!$A$1:$I$89,5,0)</f>
        <v>328.46112000000016</v>
      </c>
      <c r="CV165" s="13">
        <f t="shared" si="173"/>
        <v>77.111171344435405</v>
      </c>
      <c r="CW165" s="20">
        <f t="shared" si="174"/>
        <v>706.37174075822531</v>
      </c>
      <c r="CX165" s="59">
        <f t="shared" si="122"/>
        <v>999.70507409155857</v>
      </c>
      <c r="CY165" s="59">
        <f ca="1">AVERAGE(OFFSET($CX$3,0,0,'Données projet'!$E$13+1,1))-AVERAGE(OFFSET($H$3,0,0,'Données projet'!$E$13+1,1))</f>
        <v>422.80313962874982</v>
      </c>
      <c r="CZ165" s="59">
        <f t="shared" si="150"/>
        <v>91.455608678290844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62.213533440455436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62.213533440455436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5.8</v>
      </c>
      <c r="DO165" s="12">
        <f>IF('Données projet'!$A$166&gt;35,DO164+DN165-DW164,IF(A165&lt;'Données projet'!$A$166,$DL$205^A165,IF(A165='Données projet'!$A$166,'Données projet'!$B$166,DO164+DN165-DW164)))</f>
        <v>339.60000000000019</v>
      </c>
      <c r="DP165" s="17">
        <f>DO165*VLOOKUP('Données projet'!$B$14,Paramètres!$A$1:$I$89,3,0)*VLOOKUP('Données projet'!$B$14,Paramètres!$A$1:$I$89,5,0)</f>
        <v>264.88800000000015</v>
      </c>
      <c r="DQ165" s="13">
        <f t="shared" si="176"/>
        <v>63.763169893332581</v>
      </c>
      <c r="DR165" s="20">
        <f t="shared" si="177"/>
        <v>572.4007875642211</v>
      </c>
      <c r="DS165" s="59">
        <f t="shared" si="125"/>
        <v>865.73412089755448</v>
      </c>
      <c r="DT165" s="59">
        <f ca="1">AVERAGE(OFFSET($DS$3,0,0,'Données projet'!$E$14+1,1))-AVERAGE(OFFSET($H$3,0,0,'Données projet'!$E$14+1,1))</f>
        <v>349.02319955271696</v>
      </c>
      <c r="DU165" s="59">
        <f t="shared" si="152"/>
        <v>81.121961804737509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50.172204387464078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50.172204387464078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1.7053025658242404E-13</v>
      </c>
      <c r="EK165" s="17">
        <f>EJ165*VLOOKUP('Données projet'!$B$15,Paramètres!$A$1:$I$89,3,0)*VLOOKUP('Données projet'!$B$15,Paramètres!$A$1:$I$89,5,0)</f>
        <v>1.250327841262333E-13</v>
      </c>
      <c r="EL165" s="13">
        <f t="shared" si="179"/>
        <v>1.8301318724634299E-12</v>
      </c>
      <c r="EM165" s="20">
        <f t="shared" si="180"/>
        <v>3.405245110226996E-12</v>
      </c>
      <c r="EN165" s="59">
        <f t="shared" si="128"/>
        <v>293.33333333333672</v>
      </c>
      <c r="EO165" s="59">
        <f ca="1">AVERAGE(OFFSET($EN$3,0,0,'Données projet'!$E$15+1,1))-AVERAGE(OFFSET($H$3,0,0,'Données projet'!$E$15+1,1))</f>
        <v>197.34725966440715</v>
      </c>
      <c r="EP165" s="59">
        <f t="shared" si="154"/>
        <v>240.16326570529532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6.72715024269002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6.72715024269002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6.9</v>
      </c>
      <c r="N166" s="13">
        <f>IF('Données projet'!$A$36&gt;35,N165+M166-V165,IF(A166&lt;'Données projet'!$A$36,$K$205^A166,IF(A166='Données projet'!$A$36,'Données projet'!$B$36,N165+M166-V165)))</f>
        <v>408.70000000000027</v>
      </c>
      <c r="O166" s="13">
        <f>N166*VLOOKUP('Données projet'!$B$9,Paramètres!$A$1:$I$89,3,0)*VLOOKUP('Données projet'!$B$9,Paramètres!$A$1:$I$89,5,0)</f>
        <v>369.79176000000024</v>
      </c>
      <c r="P166" s="13">
        <f t="shared" si="141"/>
        <v>85.624701988855662</v>
      </c>
      <c r="Q166" s="20">
        <f t="shared" si="162"/>
        <v>793.18367129725732</v>
      </c>
      <c r="R166" s="59">
        <f t="shared" si="109"/>
        <v>1086.5170046305907</v>
      </c>
      <c r="S166" s="59">
        <f ca="1">AVERAGE(OFFSET($R$3,0,0,'Données projet'!$E$9+1,1))-AVERAGE(OFFSET($H$3,0,0,'Données projet'!$E$9+1,1))</f>
        <v>503.03615331676451</v>
      </c>
      <c r="T166" s="59">
        <f t="shared" si="142"/>
        <v>228.10723445837942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82.024315293538123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82.024315293538123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6.9</v>
      </c>
      <c r="AI166" s="13">
        <f>IF('Données projet'!$A$62&gt;35,AI165+AH166-AQ165,IF(A166&lt;'Données projet'!$A$62,$AF$205^A166,IF(A166='Données projet'!$A$62,'Données projet'!$B$62,AI165+AH166-AQ165)))</f>
        <v>408.70000000000027</v>
      </c>
      <c r="AJ166" s="13">
        <f>AI166*VLOOKUP('Données projet'!$B$10,Paramètres!$A$1:$I$89,3,0)*VLOOKUP('Données projet'!$B$10,Paramètres!$A$1:$I$89,5,0)</f>
        <v>414.4218000000003</v>
      </c>
      <c r="AK166" s="13">
        <f t="shared" si="164"/>
        <v>94.694409410667902</v>
      </c>
      <c r="AL166" s="20">
        <f t="shared" si="165"/>
        <v>886.71073139024702</v>
      </c>
      <c r="AM166" s="59">
        <f t="shared" si="113"/>
        <v>1180.0440647235803</v>
      </c>
      <c r="AN166" s="59">
        <f ca="1">AVERAGE(OFFSET($AM$3,0,0,'Données projet'!$E$10+1,1))-AVERAGE(OFFSET($H$3,0,0,'Données projet'!$E$10+1,1))</f>
        <v>558.37211180917416</v>
      </c>
      <c r="AO166" s="59">
        <f t="shared" si="144"/>
        <v>250.60365718208192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91.923801622068623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91.923801622068623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5.8</v>
      </c>
      <c r="BD166" s="12">
        <f>IF('Données projet'!$A$88&gt;35,BD165+BC166-BL165,IF(A166&lt;'Données projet'!$A$88,$BA$205^A166,IF(A166='Données projet'!$A$88,'Données projet'!$B$88,BD165+BC166-BL165)))</f>
        <v>345.4000000000002</v>
      </c>
      <c r="BE166" s="13">
        <f>BD166*VLOOKUP('Données projet'!$B$11,Paramètres!$A$1:$I$89,3,0)*VLOOKUP('Données projet'!$B$11,Paramètres!$A$1:$I$89,5,0)</f>
        <v>371.78856000000025</v>
      </c>
      <c r="BF166" s="13">
        <f t="shared" si="167"/>
        <v>86.03311153597366</v>
      </c>
      <c r="BG166" s="20">
        <f t="shared" si="168"/>
        <v>797.37274459182117</v>
      </c>
      <c r="BH166" s="59">
        <f t="shared" si="116"/>
        <v>1090.7060779251544</v>
      </c>
      <c r="BI166" s="59">
        <f ca="1">AVERAGE(OFFSET($BH$3,0,0,'Données projet'!$E$11+1,1))-AVERAGE(OFFSET($H$3,0,0,'Données projet'!$E$11+1,1))</f>
        <v>465.70042953569703</v>
      </c>
      <c r="BJ166" s="59">
        <f t="shared" si="146"/>
        <v>97.459164776269915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67.879934124799476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67.879934124799476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5.8</v>
      </c>
      <c r="BY166" s="12">
        <f>IF('Données projet'!$A$114&gt;35,BY165+BX166-CG165,IF(A166&lt;'Données projet'!$A$114,$BV$205^A166,IF(A166='Données projet'!$A$114,'Données projet'!$B$114,BY165+BX166-CG165)))</f>
        <v>345.4000000000002</v>
      </c>
      <c r="BZ166" s="13">
        <f>BY166*VLOOKUP('Données projet'!$B$12,Paramètres!$A$1:$I$89,3,0)*VLOOKUP('Données projet'!$B$12,Paramètres!$A$1:$I$89,5,0)</f>
        <v>231.69432000000012</v>
      </c>
      <c r="CA166" s="13">
        <f t="shared" si="170"/>
        <v>56.648876488911995</v>
      </c>
      <c r="CB166" s="20">
        <f t="shared" si="171"/>
        <v>502.19773388485527</v>
      </c>
      <c r="CC166" s="59">
        <f t="shared" si="119"/>
        <v>795.53106721818858</v>
      </c>
      <c r="CD166" s="59">
        <f ca="1">AVERAGE(OFFSET($CC$3,0,0,'Données projet'!$E$12+1,1))-AVERAGE(OFFSET($H$3,0,0,'Données projet'!$E$12+1,1))</f>
        <v>305.81696680347807</v>
      </c>
      <c r="CE166" s="59">
        <f t="shared" si="148"/>
        <v>75.064936438329426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52.139659545135814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52.139659545135814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5.8</v>
      </c>
      <c r="CT166" s="12">
        <f>IF('Données projet'!$A$140&gt;35,CT165+CS166-DB165,IF(A166&lt;'Données projet'!$A$140,$CQ$205^A166,IF(A166='Données projet'!$A$140,'Données projet'!$B$140,CT165+CS166-DB165)))</f>
        <v>345.4000000000002</v>
      </c>
      <c r="CU166" s="17">
        <f>CT166*VLOOKUP('Données projet'!$B$13,Paramètres!$A$1:$I$89,3,0)*VLOOKUP('Données projet'!$B$13,Paramètres!$A$1:$I$89,5,0)</f>
        <v>334.07088000000022</v>
      </c>
      <c r="CV166" s="13">
        <f t="shared" si="173"/>
        <v>78.273701269199009</v>
      </c>
      <c r="CW166" s="20">
        <f t="shared" si="174"/>
        <v>718.16681237718865</v>
      </c>
      <c r="CX166" s="59">
        <f t="shared" si="122"/>
        <v>1011.500145710522</v>
      </c>
      <c r="CY166" s="59">
        <f ca="1">AVERAGE(OFFSET($CX$3,0,0,'Données projet'!$E$13+1,1))-AVERAGE(OFFSET($H$3,0,0,'Données projet'!$E$13+1,1))</f>
        <v>422.80313962874982</v>
      </c>
      <c r="CZ166" s="59">
        <f t="shared" si="150"/>
        <v>91.455608678290844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60.993563996196599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60.993563996196599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5.8</v>
      </c>
      <c r="DO166" s="12">
        <f>IF('Données projet'!$A$166&gt;35,DO165+DN166-DW165,IF(A166&lt;'Données projet'!$A$166,$DL$205^A166,IF(A166='Données projet'!$A$166,'Données projet'!$B$166,DO165+DN166-DW165)))</f>
        <v>345.4000000000002</v>
      </c>
      <c r="DP166" s="17">
        <f>DO166*VLOOKUP('Données projet'!$B$14,Paramètres!$A$1:$I$89,3,0)*VLOOKUP('Données projet'!$B$14,Paramètres!$A$1:$I$89,5,0)</f>
        <v>269.41200000000015</v>
      </c>
      <c r="DQ166" s="13">
        <f t="shared" si="176"/>
        <v>64.72446501836292</v>
      </c>
      <c r="DR166" s="20">
        <f t="shared" si="177"/>
        <v>581.95434324031578</v>
      </c>
      <c r="DS166" s="59">
        <f t="shared" si="125"/>
        <v>875.28767657364915</v>
      </c>
      <c r="DT166" s="59">
        <f ca="1">AVERAGE(OFFSET($DS$3,0,0,'Données projet'!$E$14+1,1))-AVERAGE(OFFSET($H$3,0,0,'Données projet'!$E$14+1,1))</f>
        <v>349.02319955271696</v>
      </c>
      <c r="DU166" s="59">
        <f t="shared" si="152"/>
        <v>81.121961804737509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49.188358061448888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49.188358061448888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1.7053025658242404E-13</v>
      </c>
      <c r="EK166" s="17">
        <f>EJ166*VLOOKUP('Données projet'!$B$15,Paramètres!$A$1:$I$89,3,0)*VLOOKUP('Données projet'!$B$15,Paramètres!$A$1:$I$89,5,0)</f>
        <v>1.250327841262333E-13</v>
      </c>
      <c r="EL166" s="13">
        <f t="shared" si="179"/>
        <v>1.8301318724634299E-12</v>
      </c>
      <c r="EM166" s="20">
        <f t="shared" si="180"/>
        <v>3.405245110226996E-12</v>
      </c>
      <c r="EN166" s="59">
        <f t="shared" si="128"/>
        <v>293.33333333333672</v>
      </c>
      <c r="EO166" s="59">
        <f ca="1">AVERAGE(OFFSET($EN$3,0,0,'Données projet'!$E$15+1,1))-AVERAGE(OFFSET($H$3,0,0,'Données projet'!$E$15+1,1))</f>
        <v>197.34725966440715</v>
      </c>
      <c r="EP166" s="59">
        <f t="shared" si="154"/>
        <v>240.16326570529532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6.595234929587364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6.595234929587364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6.9</v>
      </c>
      <c r="N167" s="13">
        <f>IF('Données projet'!$A$36&gt;35,N166+M167-V166,IF(A167&lt;'Données projet'!$A$36,$K$205^A167,IF(A167='Données projet'!$A$36,'Données projet'!$B$36,N166+M167-V166)))</f>
        <v>415.60000000000025</v>
      </c>
      <c r="O167" s="13">
        <f>N167*VLOOKUP('Données projet'!$B$9,Paramètres!$A$1:$I$89,3,0)*VLOOKUP('Données projet'!$B$9,Paramètres!$A$1:$I$89,5,0)</f>
        <v>376.03488000000021</v>
      </c>
      <c r="P167" s="13">
        <f t="shared" si="141"/>
        <v>86.900773328824684</v>
      </c>
      <c r="Q167" s="20">
        <f t="shared" si="162"/>
        <v>806.27959621437003</v>
      </c>
      <c r="R167" s="59">
        <f t="shared" si="109"/>
        <v>1099.6129295477033</v>
      </c>
      <c r="S167" s="59">
        <f ca="1">AVERAGE(OFFSET($R$3,0,0,'Données projet'!$E$9+1,1))-AVERAGE(OFFSET($H$3,0,0,'Données projet'!$E$9+1,1))</f>
        <v>503.03615331676451</v>
      </c>
      <c r="T167" s="59">
        <f t="shared" si="142"/>
        <v>228.10723445837942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80.415868500524127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80.415868500524127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6.9</v>
      </c>
      <c r="AI167" s="13">
        <f>IF('Données projet'!$A$62&gt;35,AI166+AH167-AQ166,IF(A167&lt;'Données projet'!$A$62,$AF$205^A167,IF(A167='Données projet'!$A$62,'Données projet'!$B$62,AI166+AH167-AQ166)))</f>
        <v>415.60000000000025</v>
      </c>
      <c r="AJ167" s="13">
        <f>AI167*VLOOKUP('Données projet'!$B$10,Paramètres!$A$1:$I$89,3,0)*VLOOKUP('Données projet'!$B$10,Paramètres!$A$1:$I$89,5,0)</f>
        <v>421.41840000000025</v>
      </c>
      <c r="AK167" s="13">
        <f t="shared" si="164"/>
        <v>96.105647278917246</v>
      </c>
      <c r="AL167" s="20">
        <f t="shared" si="165"/>
        <v>901.35438234411458</v>
      </c>
      <c r="AM167" s="59">
        <f t="shared" si="113"/>
        <v>1194.6877156774478</v>
      </c>
      <c r="AN167" s="59">
        <f ca="1">AVERAGE(OFFSET($AM$3,0,0,'Données projet'!$E$10+1,1))-AVERAGE(OFFSET($H$3,0,0,'Données projet'!$E$10+1,1))</f>
        <v>558.37211180917416</v>
      </c>
      <c r="AO167" s="59">
        <f t="shared" si="144"/>
        <v>250.60365718208192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90.121231940242595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90.121231940242595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5.8</v>
      </c>
      <c r="BD167" s="12">
        <f>IF('Données projet'!$A$88&gt;35,BD166+BC167-BL166,IF(A167&lt;'Données projet'!$A$88,$BA$205^A167,IF(A167='Données projet'!$A$88,'Données projet'!$B$88,BD166+BC167-BL166)))</f>
        <v>351.20000000000022</v>
      </c>
      <c r="BE167" s="13">
        <f>BD167*VLOOKUP('Données projet'!$B$11,Paramètres!$A$1:$I$89,3,0)*VLOOKUP('Données projet'!$B$11,Paramètres!$A$1:$I$89,5,0)</f>
        <v>378.03168000000022</v>
      </c>
      <c r="BF167" s="13">
        <f t="shared" si="167"/>
        <v>87.308389880404661</v>
      </c>
      <c r="BG167" s="20">
        <f t="shared" si="168"/>
        <v>810.46728837503849</v>
      </c>
      <c r="BH167" s="59">
        <f t="shared" si="116"/>
        <v>1103.8006217083719</v>
      </c>
      <c r="BI167" s="59">
        <f ca="1">AVERAGE(OFFSET($BH$3,0,0,'Données projet'!$E$11+1,1))-AVERAGE(OFFSET($H$3,0,0,'Données projet'!$E$11+1,1))</f>
        <v>465.70042953569703</v>
      </c>
      <c r="BJ167" s="59">
        <f t="shared" si="146"/>
        <v>97.459164776269915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66.548850019283805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66.548850019283805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5.8</v>
      </c>
      <c r="BY167" s="12">
        <f>IF('Données projet'!$A$114&gt;35,BY166+BX167-CG166,IF(A167&lt;'Données projet'!$A$114,$BV$205^A167,IF(A167='Données projet'!$A$114,'Données projet'!$B$114,BY166+BX167-CG166)))</f>
        <v>351.20000000000022</v>
      </c>
      <c r="BZ167" s="13">
        <f>BY167*VLOOKUP('Données projet'!$B$12,Paramètres!$A$1:$I$89,3,0)*VLOOKUP('Données projet'!$B$12,Paramètres!$A$1:$I$89,5,0)</f>
        <v>235.58496000000014</v>
      </c>
      <c r="CA167" s="13">
        <f t="shared" si="170"/>
        <v>57.488589061581806</v>
      </c>
      <c r="CB167" s="20">
        <f t="shared" si="171"/>
        <v>510.43643128225517</v>
      </c>
      <c r="CC167" s="59">
        <f t="shared" si="119"/>
        <v>803.76976461558843</v>
      </c>
      <c r="CD167" s="59">
        <f ca="1">AVERAGE(OFFSET($CC$3,0,0,'Données projet'!$E$12+1,1))-AVERAGE(OFFSET($H$3,0,0,'Données projet'!$E$12+1,1))</f>
        <v>305.81696680347807</v>
      </c>
      <c r="CE167" s="59">
        <f t="shared" si="148"/>
        <v>75.064936438329426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51.117232623507832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51.117232623507832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5.8</v>
      </c>
      <c r="CT167" s="12">
        <f>IF('Données projet'!$A$140&gt;35,CT166+CS167-DB166,IF(A167&lt;'Données projet'!$A$140,$CQ$205^A167,IF(A167='Données projet'!$A$140,'Données projet'!$B$140,CT166+CS167-DB166)))</f>
        <v>351.20000000000022</v>
      </c>
      <c r="CU167" s="17">
        <f>CT167*VLOOKUP('Données projet'!$B$13,Paramètres!$A$1:$I$89,3,0)*VLOOKUP('Données projet'!$B$13,Paramètres!$A$1:$I$89,5,0)</f>
        <v>339.68064000000021</v>
      </c>
      <c r="CV167" s="13">
        <f t="shared" si="173"/>
        <v>79.433961015533228</v>
      </c>
      <c r="CW167" s="20">
        <f t="shared" si="174"/>
        <v>729.95793010205398</v>
      </c>
      <c r="CX167" s="59">
        <f t="shared" si="122"/>
        <v>1023.2912634353872</v>
      </c>
      <c r="CY167" s="59">
        <f ca="1">AVERAGE(OFFSET($CX$3,0,0,'Données projet'!$E$13+1,1))-AVERAGE(OFFSET($H$3,0,0,'Données projet'!$E$13+1,1))</f>
        <v>422.80313962874982</v>
      </c>
      <c r="CZ167" s="59">
        <f t="shared" si="150"/>
        <v>91.455608678290844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59.797517408631791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59.797517408631791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5.8</v>
      </c>
      <c r="DO167" s="12">
        <f>IF('Données projet'!$A$166&gt;35,DO166+DN167-DW166,IF(A167&lt;'Données projet'!$A$166,$DL$205^A167,IF(A167='Données projet'!$A$166,'Données projet'!$B$166,DO166+DN167-DW166)))</f>
        <v>351.20000000000022</v>
      </c>
      <c r="DP167" s="17">
        <f>DO167*VLOOKUP('Données projet'!$B$14,Paramètres!$A$1:$I$89,3,0)*VLOOKUP('Données projet'!$B$14,Paramètres!$A$1:$I$89,5,0)</f>
        <v>273.93600000000021</v>
      </c>
      <c r="DQ167" s="13">
        <f t="shared" si="176"/>
        <v>65.683882934548436</v>
      </c>
      <c r="DR167" s="20">
        <f t="shared" si="177"/>
        <v>591.50462944433889</v>
      </c>
      <c r="DS167" s="59">
        <f t="shared" si="125"/>
        <v>884.83796277767215</v>
      </c>
      <c r="DT167" s="59">
        <f ca="1">AVERAGE(OFFSET($DS$3,0,0,'Données projet'!$E$14+1,1))-AVERAGE(OFFSET($H$3,0,0,'Données projet'!$E$14+1,1))</f>
        <v>349.02319955271696</v>
      </c>
      <c r="DU167" s="59">
        <f t="shared" si="152"/>
        <v>81.121961804737509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48.22380436179985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48.22380436179985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1.7053025658242404E-13</v>
      </c>
      <c r="EK167" s="17">
        <f>EJ167*VLOOKUP('Données projet'!$B$15,Paramètres!$A$1:$I$89,3,0)*VLOOKUP('Données projet'!$B$15,Paramètres!$A$1:$I$89,5,0)</f>
        <v>1.250327841262333E-13</v>
      </c>
      <c r="EL167" s="13">
        <f t="shared" si="179"/>
        <v>1.8301318724634299E-12</v>
      </c>
      <c r="EM167" s="20">
        <f t="shared" si="180"/>
        <v>3.405245110226996E-12</v>
      </c>
      <c r="EN167" s="59">
        <f t="shared" si="128"/>
        <v>293.33333333333672</v>
      </c>
      <c r="EO167" s="59">
        <f ca="1">AVERAGE(OFFSET($EN$3,0,0,'Données projet'!$E$15+1,1))-AVERAGE(OFFSET($H$3,0,0,'Données projet'!$E$15+1,1))</f>
        <v>197.34725966440715</v>
      </c>
      <c r="EP167" s="59">
        <f t="shared" si="154"/>
        <v>240.16326570529532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6.4659063953142546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6.4659063953142546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6.9</v>
      </c>
      <c r="N168" s="13">
        <f>IF('Données projet'!$A$36&gt;35,N167+M168-V167,IF(A168&lt;'Données projet'!$A$36,$K$205^A168,IF(A168='Données projet'!$A$36,'Données projet'!$B$36,N167+M168-V167)))</f>
        <v>422.50000000000023</v>
      </c>
      <c r="O168" s="13">
        <f>N168*VLOOKUP('Données projet'!$B$9,Paramètres!$A$1:$I$89,3,0)*VLOOKUP('Données projet'!$B$9,Paramètres!$A$1:$I$89,5,0)</f>
        <v>382.27800000000019</v>
      </c>
      <c r="P168" s="13">
        <f t="shared" si="141"/>
        <v>88.174380882669126</v>
      </c>
      <c r="Q168" s="20">
        <f t="shared" si="162"/>
        <v>819.37123003731574</v>
      </c>
      <c r="R168" s="59">
        <f t="shared" si="109"/>
        <v>1112.7045633706491</v>
      </c>
      <c r="S168" s="59">
        <f ca="1">AVERAGE(OFFSET($R$3,0,0,'Données projet'!$E$9+1,1))-AVERAGE(OFFSET($H$3,0,0,'Données projet'!$E$9+1,1))</f>
        <v>503.03615331676451</v>
      </c>
      <c r="T168" s="59">
        <f t="shared" si="142"/>
        <v>228.10723445837942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78.838962368065467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78.838962368065467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6.9</v>
      </c>
      <c r="AI168" s="13">
        <f>IF('Données projet'!$A$62&gt;35,AI167+AH168-AQ167,IF(A168&lt;'Données projet'!$A$62,$AF$205^A168,IF(A168='Données projet'!$A$62,'Données projet'!$B$62,AI167+AH168-AQ167)))</f>
        <v>422.50000000000023</v>
      </c>
      <c r="AJ168" s="13">
        <f>AI168*VLOOKUP('Données projet'!$B$10,Paramètres!$A$1:$I$89,3,0)*VLOOKUP('Données projet'!$B$10,Paramètres!$A$1:$I$89,5,0)</f>
        <v>428.4150000000003</v>
      </c>
      <c r="AK168" s="13">
        <f t="shared" si="164"/>
        <v>97.514160387061779</v>
      </c>
      <c r="AL168" s="20">
        <f t="shared" si="165"/>
        <v>915.99328767413317</v>
      </c>
      <c r="AM168" s="59">
        <f t="shared" si="113"/>
        <v>1209.3266210074664</v>
      </c>
      <c r="AN168" s="59">
        <f ca="1">AVERAGE(OFFSET($AM$3,0,0,'Données projet'!$E$10+1,1))-AVERAGE(OFFSET($H$3,0,0,'Données projet'!$E$10+1,1))</f>
        <v>558.37211180917416</v>
      </c>
      <c r="AO168" s="59">
        <f t="shared" si="144"/>
        <v>250.60365718208192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88.354009550418226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88.354009550418226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>
        <f>VLOOKUP(A168,'Données projet'!$A$87:$I$107,2,0)</f>
        <v>357</v>
      </c>
      <c r="BB168" s="12">
        <f>VLOOKUP(A168,'Données projet'!$A$87:$I$107,9,0)</f>
        <v>5.8</v>
      </c>
      <c r="BC168" s="12">
        <f t="array" ref="BC168">INDEX(BB:BB,MIN(IF(ISNUMBER(BB168:BB364),ROW(BB168:BB364),"")))</f>
        <v>5.8</v>
      </c>
      <c r="BD168" s="12">
        <f>IF('Données projet'!$A$88&gt;35,BD167+BC168-BL167,IF(A168&lt;'Données projet'!$A$88,$BA$205^A168,IF(A168='Données projet'!$A$88,'Données projet'!$B$88,BD167+BC168-BL167)))</f>
        <v>357.00000000000023</v>
      </c>
      <c r="BE168" s="13">
        <f>BD168*VLOOKUP('Données projet'!$B$11,Paramètres!$A$1:$I$89,3,0)*VLOOKUP('Données projet'!$B$11,Paramètres!$A$1:$I$89,5,0)</f>
        <v>384.2748000000002</v>
      </c>
      <c r="BF168" s="13">
        <f t="shared" si="167"/>
        <v>88.581218964420572</v>
      </c>
      <c r="BG168" s="20">
        <f t="shared" si="168"/>
        <v>823.55756636303283</v>
      </c>
      <c r="BH168" s="59">
        <f t="shared" si="116"/>
        <v>1116.8908996963662</v>
      </c>
      <c r="BI168" s="59">
        <f ca="1">AVERAGE(OFFSET($BH$3,0,0,'Données projet'!$E$11+1,1))-AVERAGE(OFFSET($H$3,0,0,'Données projet'!$E$11+1,1))</f>
        <v>465.70042953569703</v>
      </c>
      <c r="BJ168" s="59">
        <f t="shared" si="146"/>
        <v>97.459164776269915</v>
      </c>
      <c r="BK168" s="15">
        <f>IF(ISNA(VLOOKUP(A168,'Données projet'!$A$87:$I$107,3,0)),0,VLOOKUP(A168,'Données projet'!$A$87:$I$107,3,0))</f>
        <v>14</v>
      </c>
      <c r="BL168" s="15">
        <f>IF(ISNA(VLOOKUP(A168,'Données projet'!$A$87:$I$107,4,0)),0,VLOOKUP(A168,'Données projet'!$A$87:$I$107,4,0))</f>
        <v>39</v>
      </c>
      <c r="BM168" s="16">
        <f>IF(ISNA(VLOOKUP(A168,'Données projet'!$A$87:$I$107,5,0)),0%,VLOOKUP(A168,'Données projet'!$A$87:$I$107,5,0)*VLOOKUP('Données projet'!$B$11,Paramètres!$A$1:$I$89,7,0))</f>
        <v>0.38700000000000001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83.203455742572388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83.203455742572388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>
        <f>VLOOKUP(A168,'Données projet'!$A$113:$I$133,2,0)</f>
        <v>357</v>
      </c>
      <c r="BW168" s="12">
        <f>VLOOKUP(A168,'Données projet'!$A$113:$I$133,9,0)</f>
        <v>5.8</v>
      </c>
      <c r="BX168" s="12">
        <f t="array" ref="BX168">INDEX(BW:BW,MIN(IF(ISNUMBER(BW168:BW364),ROW(BW168:BW364),"")))</f>
        <v>5.8</v>
      </c>
      <c r="BY168" s="12">
        <f>IF('Données projet'!$A$114&gt;35,BY167+BX168-CG167,IF(A168&lt;'Données projet'!$A$114,$BV$205^A168,IF(A168='Données projet'!$A$114,'Données projet'!$B$114,BY167+BX168-CG167)))</f>
        <v>357.00000000000023</v>
      </c>
      <c r="BZ168" s="13">
        <f>BY168*VLOOKUP('Données projet'!$B$12,Paramètres!$A$1:$I$89,3,0)*VLOOKUP('Données projet'!$B$12,Paramètres!$A$1:$I$89,5,0)</f>
        <v>239.47560000000018</v>
      </c>
      <c r="CA168" s="13">
        <f t="shared" si="170"/>
        <v>58.32668890807826</v>
      </c>
      <c r="CB168" s="20">
        <f t="shared" si="171"/>
        <v>518.67231984823661</v>
      </c>
      <c r="CC168" s="59">
        <f t="shared" si="119"/>
        <v>812.00565318156987</v>
      </c>
      <c r="CD168" s="59">
        <f ca="1">AVERAGE(OFFSET($CC$3,0,0,'Données projet'!$E$12+1,1))-AVERAGE(OFFSET($H$3,0,0,'Données projet'!$E$12+1,1))</f>
        <v>305.81696680347807</v>
      </c>
      <c r="CE168" s="59">
        <f t="shared" si="148"/>
        <v>75.064936438329426</v>
      </c>
      <c r="CF168" s="15">
        <f>IF(ISNA(VLOOKUP(A168,'Données projet'!$A$113:$I$133,3,0)),0,VLOOKUP(A168,'Données projet'!$A$113:$I$133,3,0))</f>
        <v>14</v>
      </c>
      <c r="CG168" s="15">
        <f>IF(ISNA(VLOOKUP(A168,'Données projet'!$A$113:$I$133,4,0)),0,VLOOKUP(A168,'Données projet'!$A$113:$I$133,4,0))</f>
        <v>39</v>
      </c>
      <c r="CH168" s="16">
        <f>IF(ISNA(VLOOKUP(A168,'Données projet'!$A$113:$I$133,5,0)),0%,VLOOKUP(A168,'Données projet'!$A$113:$I$133,5,0)*VLOOKUP('Données projet'!$B$12,Paramètres!$A$1:$I$89,7,0))</f>
        <v>0.47700000000000004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63.909900787772976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63.909900787772976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>
        <f>VLOOKUP(A168,'Données projet'!$A$139:$I$159,2,0)</f>
        <v>357</v>
      </c>
      <c r="CR168" s="12">
        <f>VLOOKUP(A168,'Données projet'!$A$139:$I$159,9,0)</f>
        <v>5.8</v>
      </c>
      <c r="CS168" s="12">
        <f t="array" ref="CS168">INDEX(CR:CR,MIN(IF(ISNUMBER(CR168:CR364),ROW(CR168:CR364),"")))</f>
        <v>5.8</v>
      </c>
      <c r="CT168" s="12">
        <f>IF('Données projet'!$A$140&gt;35,CT167+CS168-DB167,IF(A168&lt;'Données projet'!$A$140,$CQ$205^A168,IF(A168='Données projet'!$A$140,'Données projet'!$B$140,CT167+CS168-DB167)))</f>
        <v>357.00000000000023</v>
      </c>
      <c r="CU168" s="17">
        <f>CT168*VLOOKUP('Données projet'!$B$13,Paramètres!$A$1:$I$89,3,0)*VLOOKUP('Données projet'!$B$13,Paramètres!$A$1:$I$89,5,0)</f>
        <v>345.29040000000026</v>
      </c>
      <c r="CV168" s="13">
        <f t="shared" si="173"/>
        <v>80.591992402638766</v>
      </c>
      <c r="CW168" s="20">
        <f t="shared" si="174"/>
        <v>741.74516676792962</v>
      </c>
      <c r="CX168" s="59">
        <f t="shared" si="122"/>
        <v>1035.078500101263</v>
      </c>
      <c r="CY168" s="59">
        <f ca="1">AVERAGE(OFFSET($CX$3,0,0,'Données projet'!$E$13+1,1))-AVERAGE(OFFSET($H$3,0,0,'Données projet'!$E$13+1,1))</f>
        <v>422.80313962874982</v>
      </c>
      <c r="CZ168" s="59">
        <f t="shared" si="150"/>
        <v>91.455608678290844</v>
      </c>
      <c r="DA168" s="15">
        <f>IF(ISNA(VLOOKUP(A168,'Données projet'!$A$139:$I$159,3,0)),0,VLOOKUP(A168,'Données projet'!$A$139:$I$159,3,0))</f>
        <v>14</v>
      </c>
      <c r="DB168" s="15">
        <f>IF(ISNA(VLOOKUP(A168,'Données projet'!$A$139:$I$159,4,0)),0,VLOOKUP(A168,'Données projet'!$A$139:$I$159,4,0))</f>
        <v>39</v>
      </c>
      <c r="DC168" s="16">
        <f>IF(ISNA(VLOOKUP(A168,'Données projet'!$A$139:$I$159,5,0)),0%,VLOOKUP(A168,'Données projet'!$A$139:$I$159,5,0)*VLOOKUP('Données projet'!$B$13,Paramètres!$A$1:$I$89,7,0))</f>
        <v>0.38700000000000001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74.762525449847629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74.762525449847629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>
        <f>VLOOKUP(A168,'Données projet'!$A$165:$I$185,2,0)</f>
        <v>357</v>
      </c>
      <c r="DM168" s="12">
        <f>VLOOKUP(A168,'Données projet'!$A$165:$I$185,9,0)</f>
        <v>5.8</v>
      </c>
      <c r="DN168" s="12">
        <f t="array" ref="DN168">INDEX(DM:DM,MIN(IF(ISNUMBER(DM168:DM364),ROW(DM168:DM364),"")))</f>
        <v>5.8</v>
      </c>
      <c r="DO168" s="12">
        <f>IF('Données projet'!$A$166&gt;35,DO167+DN168-DW167,IF(A168&lt;'Données projet'!$A$166,$DL$205^A168,IF(A168='Données projet'!$A$166,'Données projet'!$B$166,DO167+DN168-DW167)))</f>
        <v>357.00000000000023</v>
      </c>
      <c r="DP168" s="17">
        <f>DO168*VLOOKUP('Données projet'!$B$14,Paramètres!$A$1:$I$89,3,0)*VLOOKUP('Données projet'!$B$14,Paramètres!$A$1:$I$89,5,0)</f>
        <v>278.46000000000021</v>
      </c>
      <c r="DQ168" s="13">
        <f t="shared" si="176"/>
        <v>66.641458222154938</v>
      </c>
      <c r="DR168" s="20">
        <f t="shared" si="177"/>
        <v>601.05170640358676</v>
      </c>
      <c r="DS168" s="59">
        <f t="shared" si="125"/>
        <v>894.38503973692013</v>
      </c>
      <c r="DT168" s="59">
        <f ca="1">AVERAGE(OFFSET($DS$3,0,0,'Données projet'!$E$14+1,1))-AVERAGE(OFFSET($H$3,0,0,'Données projet'!$E$14+1,1))</f>
        <v>349.02319955271696</v>
      </c>
      <c r="DU168" s="59">
        <f t="shared" si="152"/>
        <v>81.121961804737509</v>
      </c>
      <c r="DV168" s="15">
        <f>IF(ISNA(VLOOKUP(A168,'Données projet'!$A$165:$I$185,3,0)),0,VLOOKUP(A168,'Données projet'!$A$165:$I$185,3,0))</f>
        <v>14</v>
      </c>
      <c r="DW168" s="15">
        <f>IF(ISNA(VLOOKUP(A168,'Données projet'!$A$165:$I$185,4,0)),0,VLOOKUP(A168,'Données projet'!$A$165:$I$185,4,0))</f>
        <v>39</v>
      </c>
      <c r="DX168" s="16">
        <f>IF(ISNA(VLOOKUP(A168,'Données projet'!$A$165:$I$185,5,0)),0%,VLOOKUP(A168,'Données projet'!$A$165:$I$185,5,0)*VLOOKUP('Données projet'!$B$14,Paramètres!$A$1:$I$89,7,0))</f>
        <v>0.38700000000000001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60.292359233748101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60.292359233748101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1.7053025658242404E-13</v>
      </c>
      <c r="EK168" s="17">
        <f>EJ168*VLOOKUP('Données projet'!$B$15,Paramètres!$A$1:$I$89,3,0)*VLOOKUP('Données projet'!$B$15,Paramètres!$A$1:$I$89,5,0)</f>
        <v>1.250327841262333E-13</v>
      </c>
      <c r="EL168" s="13">
        <f t="shared" si="179"/>
        <v>1.8301318724634299E-12</v>
      </c>
      <c r="EM168" s="20">
        <f t="shared" si="180"/>
        <v>3.405245110226996E-12</v>
      </c>
      <c r="EN168" s="59">
        <f t="shared" si="128"/>
        <v>293.33333333333672</v>
      </c>
      <c r="EO168" s="59">
        <f ca="1">AVERAGE(OFFSET($EN$3,0,0,'Données projet'!$E$15+1,1))-AVERAGE(OFFSET($H$3,0,0,'Données projet'!$E$15+1,1))</f>
        <v>197.34725966440715</v>
      </c>
      <c r="EP168" s="59">
        <f t="shared" si="154"/>
        <v>240.16326570529532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6.3391139147156244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6.3391139147156244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6.9</v>
      </c>
      <c r="N169" s="13">
        <f>IF('Données projet'!$A$36&gt;35,N168+M169-V168,IF(A169&lt;'Données projet'!$A$36,$K$205^A169,IF(A169='Données projet'!$A$36,'Données projet'!$B$36,N168+M169-V168)))</f>
        <v>429.4000000000002</v>
      </c>
      <c r="O169" s="13">
        <f>N169*VLOOKUP('Données projet'!$B$9,Paramètres!$A$1:$I$89,3,0)*VLOOKUP('Données projet'!$B$9,Paramètres!$A$1:$I$89,5,0)</f>
        <v>388.52112000000017</v>
      </c>
      <c r="P169" s="13">
        <f t="shared" si="141"/>
        <v>89.445569532304589</v>
      </c>
      <c r="Q169" s="20">
        <f t="shared" si="162"/>
        <v>832.4586509354308</v>
      </c>
      <c r="R169" s="59">
        <f t="shared" si="109"/>
        <v>1125.7919842687641</v>
      </c>
      <c r="S169" s="59">
        <f ca="1">AVERAGE(OFFSET($R$3,0,0,'Données projet'!$E$9+1,1))-AVERAGE(OFFSET($H$3,0,0,'Données projet'!$E$9+1,1))</f>
        <v>503.03615331676451</v>
      </c>
      <c r="T169" s="59">
        <f t="shared" si="142"/>
        <v>228.10723445837942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77.292978403046547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77.292978403046547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6.9</v>
      </c>
      <c r="AI169" s="13">
        <f>IF('Données projet'!$A$62&gt;35,AI168+AH169-AQ168,IF(A169&lt;'Données projet'!$A$62,$AF$205^A169,IF(A169='Données projet'!$A$62,'Données projet'!$B$62,AI168+AH169-AQ168)))</f>
        <v>429.4000000000002</v>
      </c>
      <c r="AJ169" s="13">
        <f>AI169*VLOOKUP('Données projet'!$B$10,Paramètres!$A$1:$I$89,3,0)*VLOOKUP('Données projet'!$B$10,Paramètres!$A$1:$I$89,5,0)</f>
        <v>435.41160000000019</v>
      </c>
      <c r="AK169" s="13">
        <f t="shared" si="164"/>
        <v>98.919998371086919</v>
      </c>
      <c r="AL169" s="20">
        <f t="shared" si="165"/>
        <v>930.62753382964331</v>
      </c>
      <c r="AM169" s="59">
        <f t="shared" si="113"/>
        <v>1223.9608671629767</v>
      </c>
      <c r="AN169" s="59">
        <f ca="1">AVERAGE(OFFSET($AM$3,0,0,'Données projet'!$E$10+1,1))-AVERAGE(OFFSET($H$3,0,0,'Données projet'!$E$10+1,1))</f>
        <v>558.37211180917416</v>
      </c>
      <c r="AO169" s="59">
        <f t="shared" si="144"/>
        <v>250.60365718208192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86.621441313759092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86.621441313759092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6</v>
      </c>
      <c r="BD169" s="12">
        <f>IF('Données projet'!$A$88&gt;35,BD168+BC169-BL168,IF(A169&lt;'Données projet'!$A$88,$BA$205^A169,IF(A169='Données projet'!$A$88,'Données projet'!$B$88,BD168+BC169-BL168)))</f>
        <v>324.00000000000023</v>
      </c>
      <c r="BE169" s="13">
        <f>BD169*VLOOKUP('Données projet'!$B$11,Paramètres!$A$1:$I$89,3,0)*VLOOKUP('Données projet'!$B$11,Paramètres!$A$1:$I$89,5,0)</f>
        <v>348.75360000000023</v>
      </c>
      <c r="BF169" s="13">
        <f t="shared" si="167"/>
        <v>81.305811270711018</v>
      </c>
      <c r="BG169" s="20">
        <f t="shared" si="168"/>
        <v>749.02014129648876</v>
      </c>
      <c r="BH169" s="59">
        <f t="shared" si="116"/>
        <v>1042.3534746298221</v>
      </c>
      <c r="BI169" s="59">
        <f ca="1">AVERAGE(OFFSET($BH$3,0,0,'Données projet'!$E$11+1,1))-AVERAGE(OFFSET($H$3,0,0,'Données projet'!$E$11+1,1))</f>
        <v>465.70042953569703</v>
      </c>
      <c r="BJ169" s="59">
        <f t="shared" si="146"/>
        <v>97.459164776269915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81.571886724557487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81.571886724557487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6</v>
      </c>
      <c r="BY169" s="12">
        <f>IF('Données projet'!$A$114&gt;35,BY168+BX169-CG168,IF(A169&lt;'Données projet'!$A$114,$BV$205^A169,IF(A169='Données projet'!$A$114,'Données projet'!$B$114,BY168+BX169-CG168)))</f>
        <v>324.00000000000023</v>
      </c>
      <c r="BZ169" s="13">
        <f>BY169*VLOOKUP('Données projet'!$B$12,Paramètres!$A$1:$I$89,3,0)*VLOOKUP('Données projet'!$B$12,Paramètres!$A$1:$I$89,5,0)</f>
        <v>217.33920000000018</v>
      </c>
      <c r="CA169" s="13">
        <f t="shared" si="170"/>
        <v>53.536165068020509</v>
      </c>
      <c r="CB169" s="20">
        <f t="shared" si="171"/>
        <v>471.77459416013608</v>
      </c>
      <c r="CC169" s="59">
        <f t="shared" si="119"/>
        <v>765.10792749346933</v>
      </c>
      <c r="CD169" s="59">
        <f ca="1">AVERAGE(OFFSET($CC$3,0,0,'Données projet'!$E$12+1,1))-AVERAGE(OFFSET($H$3,0,0,'Données projet'!$E$12+1,1))</f>
        <v>305.81696680347807</v>
      </c>
      <c r="CE169" s="59">
        <f t="shared" si="148"/>
        <v>75.064936438329426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62.656666614515153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62.656666614515153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6</v>
      </c>
      <c r="CT169" s="12">
        <f>IF('Données projet'!$A$140&gt;35,CT168+CS169-DB168,IF(A169&lt;'Données projet'!$A$140,$CQ$205^A169,IF(A169='Données projet'!$A$140,'Données projet'!$B$140,CT168+CS169-DB168)))</f>
        <v>324.00000000000023</v>
      </c>
      <c r="CU169" s="17">
        <f>CT169*VLOOKUP('Données projet'!$B$13,Paramètres!$A$1:$I$89,3,0)*VLOOKUP('Données projet'!$B$13,Paramètres!$A$1:$I$89,5,0)</f>
        <v>313.37280000000021</v>
      </c>
      <c r="CV169" s="13">
        <f t="shared" si="173"/>
        <v>73.972760827003711</v>
      </c>
      <c r="CW169" s="20">
        <f t="shared" si="174"/>
        <v>674.62685177369838</v>
      </c>
      <c r="CX169" s="59">
        <f t="shared" si="122"/>
        <v>967.96018510703175</v>
      </c>
      <c r="CY169" s="59">
        <f ca="1">AVERAGE(OFFSET($CX$3,0,0,'Données projet'!$E$13+1,1))-AVERAGE(OFFSET($H$3,0,0,'Données projet'!$E$13+1,1))</f>
        <v>422.80313962874982</v>
      </c>
      <c r="CZ169" s="59">
        <f t="shared" si="150"/>
        <v>91.455608678290844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73.296477926413957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73.296477926413957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6</v>
      </c>
      <c r="DO169" s="12">
        <f>IF('Données projet'!$A$166&gt;35,DO168+DN169-DW168,IF(A169&lt;'Données projet'!$A$166,$DL$205^A169,IF(A169='Données projet'!$A$166,'Données projet'!$B$166,DO168+DN169-DW168)))</f>
        <v>324.00000000000023</v>
      </c>
      <c r="DP169" s="17">
        <f>DO169*VLOOKUP('Données projet'!$B$14,Paramètres!$A$1:$I$89,3,0)*VLOOKUP('Données projet'!$B$14,Paramètres!$A$1:$I$89,5,0)</f>
        <v>252.7200000000002</v>
      </c>
      <c r="DQ169" s="13">
        <f t="shared" si="176"/>
        <v>61.16802058449688</v>
      </c>
      <c r="DR169" s="20">
        <f t="shared" si="177"/>
        <v>546.68830251799909</v>
      </c>
      <c r="DS169" s="59">
        <f t="shared" si="125"/>
        <v>840.02163585133235</v>
      </c>
      <c r="DT169" s="59">
        <f ca="1">AVERAGE(OFFSET($DS$3,0,0,'Données projet'!$E$14+1,1))-AVERAGE(OFFSET($H$3,0,0,'Données projet'!$E$14+1,1))</f>
        <v>349.02319955271696</v>
      </c>
      <c r="DU169" s="59">
        <f t="shared" si="152"/>
        <v>81.121961804737509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59.110062843882233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59.110062843882233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1.7053025658242404E-13</v>
      </c>
      <c r="EK169" s="17">
        <f>EJ169*VLOOKUP('Données projet'!$B$15,Paramètres!$A$1:$I$89,3,0)*VLOOKUP('Données projet'!$B$15,Paramètres!$A$1:$I$89,5,0)</f>
        <v>1.250327841262333E-13</v>
      </c>
      <c r="EL169" s="13">
        <f t="shared" si="179"/>
        <v>1.8301318724634299E-12</v>
      </c>
      <c r="EM169" s="20">
        <f t="shared" si="180"/>
        <v>3.405245110226996E-12</v>
      </c>
      <c r="EN169" s="59">
        <f t="shared" si="128"/>
        <v>293.33333333333672</v>
      </c>
      <c r="EO169" s="59">
        <f ca="1">AVERAGE(OFFSET($EN$3,0,0,'Données projet'!$E$15+1,1))-AVERAGE(OFFSET($H$3,0,0,'Données projet'!$E$15+1,1))</f>
        <v>197.34725966440715</v>
      </c>
      <c r="EP169" s="59">
        <f t="shared" si="154"/>
        <v>240.16326570529532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6.2148077573257563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6.2148077573257563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6.9</v>
      </c>
      <c r="N170" s="13">
        <f>IF('Données projet'!$A$36&gt;35,N169+M170-V169,IF(A170&lt;'Données projet'!$A$36,$K$205^A170,IF(A170='Données projet'!$A$36,'Données projet'!$B$36,N169+M170-V169)))</f>
        <v>436.30000000000018</v>
      </c>
      <c r="O170" s="13">
        <f>N170*VLOOKUP('Données projet'!$B$9,Paramètres!$A$1:$I$89,3,0)*VLOOKUP('Données projet'!$B$9,Paramètres!$A$1:$I$89,5,0)</f>
        <v>394.76424000000014</v>
      </c>
      <c r="P170" s="13">
        <f t="shared" si="141"/>
        <v>90.714382634519666</v>
      </c>
      <c r="Q170" s="20">
        <f t="shared" si="162"/>
        <v>845.5419344217886</v>
      </c>
      <c r="R170" s="59">
        <f t="shared" si="109"/>
        <v>1138.875267755122</v>
      </c>
      <c r="S170" s="59">
        <f ca="1">AVERAGE(OFFSET($R$3,0,0,'Données projet'!$E$9+1,1))-AVERAGE(OFFSET($H$3,0,0,'Données projet'!$E$9+1,1))</f>
        <v>503.03615331676451</v>
      </c>
      <c r="T170" s="59">
        <f t="shared" si="142"/>
        <v>228.10723445837942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75.777310240624544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75.777310240624544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6.9</v>
      </c>
      <c r="AI170" s="13">
        <f>IF('Données projet'!$A$62&gt;35,AI169+AH170-AQ169,IF(A170&lt;'Données projet'!$A$62,$AF$205^A170,IF(A170='Données projet'!$A$62,'Données projet'!$B$62,AI169+AH170-AQ169)))</f>
        <v>436.30000000000018</v>
      </c>
      <c r="AJ170" s="13">
        <f>AI170*VLOOKUP('Données projet'!$B$10,Paramètres!$A$1:$I$89,3,0)*VLOOKUP('Données projet'!$B$10,Paramètres!$A$1:$I$89,5,0)</f>
        <v>442.40820000000025</v>
      </c>
      <c r="AK170" s="13">
        <f t="shared" si="164"/>
        <v>100.32320918030423</v>
      </c>
      <c r="AL170" s="20">
        <f t="shared" si="165"/>
        <v>945.25720432236358</v>
      </c>
      <c r="AM170" s="59">
        <f t="shared" si="113"/>
        <v>1238.5905376556968</v>
      </c>
      <c r="AN170" s="59">
        <f ca="1">AVERAGE(OFFSET($AM$3,0,0,'Données projet'!$E$10+1,1))-AVERAGE(OFFSET($H$3,0,0,'Données projet'!$E$10+1,1))</f>
        <v>558.37211180917416</v>
      </c>
      <c r="AO170" s="59">
        <f t="shared" si="144"/>
        <v>250.60365718208192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84.922847683458571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84.922847683458571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6</v>
      </c>
      <c r="BD170" s="12">
        <f>IF('Données projet'!$A$88&gt;35,BD169+BC170-BL169,IF(A170&lt;'Données projet'!$A$88,$BA$205^A170,IF(A170='Données projet'!$A$88,'Données projet'!$B$88,BD169+BC170-BL169)))</f>
        <v>330.00000000000023</v>
      </c>
      <c r="BE170" s="13">
        <f>BD170*VLOOKUP('Données projet'!$B$11,Paramètres!$A$1:$I$89,3,0)*VLOOKUP('Données projet'!$B$11,Paramètres!$A$1:$I$89,5,0)</f>
        <v>355.21200000000022</v>
      </c>
      <c r="BF170" s="13">
        <f t="shared" si="167"/>
        <v>82.634791155027486</v>
      </c>
      <c r="BG170" s="20">
        <f t="shared" si="168"/>
        <v>762.58316126167313</v>
      </c>
      <c r="BH170" s="59">
        <f t="shared" si="116"/>
        <v>1055.9164945950065</v>
      </c>
      <c r="BI170" s="59">
        <f ca="1">AVERAGE(OFFSET($BH$3,0,0,'Données projet'!$E$11+1,1))-AVERAGE(OFFSET($H$3,0,0,'Données projet'!$E$11+1,1))</f>
        <v>465.70042953569703</v>
      </c>
      <c r="BJ170" s="59">
        <f t="shared" si="146"/>
        <v>97.459164776269915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79.972311779827024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79.972311779827024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6</v>
      </c>
      <c r="BY170" s="12">
        <f>IF('Données projet'!$A$114&gt;35,BY169+BX170-CG169,IF(A170&lt;'Données projet'!$A$114,$BV$205^A170,IF(A170='Données projet'!$A$114,'Données projet'!$B$114,BY169+BX170-CG169)))</f>
        <v>330.00000000000023</v>
      </c>
      <c r="BZ170" s="13">
        <f>BY170*VLOOKUP('Données projet'!$B$12,Paramètres!$A$1:$I$89,3,0)*VLOOKUP('Données projet'!$B$12,Paramètres!$A$1:$I$89,5,0)</f>
        <v>221.36400000000015</v>
      </c>
      <c r="CA170" s="13">
        <f t="shared" si="170"/>
        <v>54.411237653200793</v>
      </c>
      <c r="CB170" s="20">
        <f t="shared" si="171"/>
        <v>480.30853891265821</v>
      </c>
      <c r="CC170" s="59">
        <f t="shared" si="119"/>
        <v>773.64187224599152</v>
      </c>
      <c r="CD170" s="59">
        <f ca="1">AVERAGE(OFFSET($CC$3,0,0,'Données projet'!$E$12+1,1))-AVERAGE(OFFSET($H$3,0,0,'Données projet'!$E$12+1,1))</f>
        <v>305.81696680347807</v>
      </c>
      <c r="CE170" s="59">
        <f t="shared" si="148"/>
        <v>75.064936438329426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61.428007598997553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61.428007598997553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6</v>
      </c>
      <c r="CT170" s="12">
        <f>IF('Données projet'!$A$140&gt;35,CT169+CS170-DB169,IF(A170&lt;'Données projet'!$A$140,$CQ$205^A170,IF(A170='Données projet'!$A$140,'Données projet'!$B$140,CT169+CS170-DB169)))</f>
        <v>330.00000000000023</v>
      </c>
      <c r="CU170" s="17">
        <f>CT170*VLOOKUP('Données projet'!$B$13,Paramètres!$A$1:$I$89,3,0)*VLOOKUP('Données projet'!$B$13,Paramètres!$A$1:$I$89,5,0)</f>
        <v>319.17600000000022</v>
      </c>
      <c r="CV170" s="13">
        <f t="shared" si="173"/>
        <v>75.181878718947743</v>
      </c>
      <c r="CW170" s="20">
        <f t="shared" si="174"/>
        <v>686.83997210216774</v>
      </c>
      <c r="CX170" s="59">
        <f t="shared" si="122"/>
        <v>980.17330543550111</v>
      </c>
      <c r="CY170" s="59">
        <f ca="1">AVERAGE(OFFSET($CX$3,0,0,'Données projet'!$E$13+1,1))-AVERAGE(OFFSET($H$3,0,0,'Données projet'!$E$13+1,1))</f>
        <v>422.80313962874982</v>
      </c>
      <c r="CZ170" s="59">
        <f t="shared" si="150"/>
        <v>91.455608678290844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71.859178700714125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71.859178700714125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6</v>
      </c>
      <c r="DO170" s="12">
        <f>IF('Données projet'!$A$166&gt;35,DO169+DN170-DW169,IF(A170&lt;'Données projet'!$A$166,$DL$205^A170,IF(A170='Données projet'!$A$166,'Données projet'!$B$166,DO169+DN170-DW169)))</f>
        <v>330.00000000000023</v>
      </c>
      <c r="DP170" s="17">
        <f>DO170*VLOOKUP('Données projet'!$B$14,Paramètres!$A$1:$I$89,3,0)*VLOOKUP('Données projet'!$B$14,Paramètres!$A$1:$I$89,5,0)</f>
        <v>257.4000000000002</v>
      </c>
      <c r="DQ170" s="13">
        <f t="shared" si="176"/>
        <v>62.167839264733523</v>
      </c>
      <c r="DR170" s="20">
        <f t="shared" si="177"/>
        <v>556.58065338607787</v>
      </c>
      <c r="DS170" s="59">
        <f t="shared" si="125"/>
        <v>849.91398671941124</v>
      </c>
      <c r="DT170" s="59">
        <f ca="1">AVERAGE(OFFSET($DS$3,0,0,'Données projet'!$E$14+1,1))-AVERAGE(OFFSET($H$3,0,0,'Données projet'!$E$14+1,1))</f>
        <v>349.02319955271696</v>
      </c>
      <c r="DU170" s="59">
        <f t="shared" si="152"/>
        <v>81.121961804737509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57.950950565092043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57.950950565092043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1.7053025658242404E-13</v>
      </c>
      <c r="EK170" s="17">
        <f>EJ170*VLOOKUP('Données projet'!$B$15,Paramètres!$A$1:$I$89,3,0)*VLOOKUP('Données projet'!$B$15,Paramètres!$A$1:$I$89,5,0)</f>
        <v>1.250327841262333E-13</v>
      </c>
      <c r="EL170" s="13">
        <f t="shared" si="179"/>
        <v>1.8301318724634299E-12</v>
      </c>
      <c r="EM170" s="20">
        <f t="shared" si="180"/>
        <v>3.405245110226996E-12</v>
      </c>
      <c r="EN170" s="59">
        <f t="shared" si="128"/>
        <v>293.33333333333672</v>
      </c>
      <c r="EO170" s="59">
        <f ca="1">AVERAGE(OFFSET($EN$3,0,0,'Données projet'!$E$15+1,1))-AVERAGE(OFFSET($H$3,0,0,'Données projet'!$E$15+1,1))</f>
        <v>197.34725966440715</v>
      </c>
      <c r="EP170" s="59">
        <f t="shared" si="154"/>
        <v>240.16326570529532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6.092939167863034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6.092939167863034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6.9</v>
      </c>
      <c r="N171" s="13">
        <f>IF('Données projet'!$A$36&gt;35,N170+M171-V170,IF(A171&lt;'Données projet'!$A$36,$K$205^A171,IF(A171='Données projet'!$A$36,'Données projet'!$B$36,N170+M171-V170)))</f>
        <v>443.20000000000016</v>
      </c>
      <c r="O171" s="13">
        <f>N171*VLOOKUP('Données projet'!$B$9,Paramètres!$A$1:$I$89,3,0)*VLOOKUP('Données projet'!$B$9,Paramètres!$A$1:$I$89,5,0)</f>
        <v>401.00736000000018</v>
      </c>
      <c r="P171" s="13">
        <f t="shared" si="141"/>
        <v>91.980862096086014</v>
      </c>
      <c r="Q171" s="20">
        <f t="shared" si="162"/>
        <v>858.62115348401676</v>
      </c>
      <c r="R171" s="59">
        <f t="shared" si="109"/>
        <v>1151.95448681735</v>
      </c>
      <c r="S171" s="59">
        <f ca="1">AVERAGE(OFFSET($R$3,0,0,'Données projet'!$E$9+1,1))-AVERAGE(OFFSET($H$3,0,0,'Données projet'!$E$9+1,1))</f>
        <v>503.03615331676451</v>
      </c>
      <c r="T171" s="59">
        <f t="shared" si="142"/>
        <v>228.10723445837942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74.291363406401331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74.291363406401331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6.9</v>
      </c>
      <c r="AI171" s="13">
        <f>IF('Données projet'!$A$62&gt;35,AI170+AH171-AQ170,IF(A171&lt;'Données projet'!$A$62,$AF$205^A171,IF(A171='Données projet'!$A$62,'Données projet'!$B$62,AI170+AH171-AQ170)))</f>
        <v>443.20000000000016</v>
      </c>
      <c r="AJ171" s="13">
        <f>AI171*VLOOKUP('Données projet'!$B$10,Paramètres!$A$1:$I$89,3,0)*VLOOKUP('Données projet'!$B$10,Paramètres!$A$1:$I$89,5,0)</f>
        <v>449.40480000000019</v>
      </c>
      <c r="AK171" s="13">
        <f t="shared" si="164"/>
        <v>101.72383916041646</v>
      </c>
      <c r="AL171" s="20">
        <f t="shared" si="165"/>
        <v>959.88237987105902</v>
      </c>
      <c r="AM171" s="59">
        <f t="shared" si="113"/>
        <v>1253.2157132043924</v>
      </c>
      <c r="AN171" s="59">
        <f ca="1">AVERAGE(OFFSET($AM$3,0,0,'Données projet'!$E$10+1,1))-AVERAGE(OFFSET($H$3,0,0,'Données projet'!$E$10+1,1))</f>
        <v>558.37211180917416</v>
      </c>
      <c r="AO171" s="59">
        <f t="shared" si="144"/>
        <v>250.60365718208192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83.257562438208424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83.257562438208424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6</v>
      </c>
      <c r="BD171" s="12">
        <f>IF('Données projet'!$A$88&gt;35,BD170+BC171-BL170,IF(A171&lt;'Données projet'!$A$88,$BA$205^A171,IF(A171='Données projet'!$A$88,'Données projet'!$B$88,BD170+BC171-BL170)))</f>
        <v>336.00000000000023</v>
      </c>
      <c r="BE171" s="13">
        <f>BD171*VLOOKUP('Données projet'!$B$11,Paramètres!$A$1:$I$89,3,0)*VLOOKUP('Données projet'!$B$11,Paramètres!$A$1:$I$89,5,0)</f>
        <v>361.67040000000026</v>
      </c>
      <c r="BF171" s="13">
        <f t="shared" si="167"/>
        <v>83.96096124513258</v>
      </c>
      <c r="BG171" s="20">
        <f t="shared" si="168"/>
        <v>776.14128750193959</v>
      </c>
      <c r="BH171" s="59">
        <f t="shared" si="116"/>
        <v>1069.4746208352728</v>
      </c>
      <c r="BI171" s="59">
        <f ca="1">AVERAGE(OFFSET($BH$3,0,0,'Données projet'!$E$11+1,1))-AVERAGE(OFFSET($H$3,0,0,'Données projet'!$E$11+1,1))</f>
        <v>465.70042953569703</v>
      </c>
      <c r="BJ171" s="59">
        <f t="shared" si="146"/>
        <v>97.459164776269915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78.404103524118341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78.404103524118341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6</v>
      </c>
      <c r="BY171" s="12">
        <f>IF('Données projet'!$A$114&gt;35,BY170+BX171-CG170,IF(A171&lt;'Données projet'!$A$114,$BV$205^A171,IF(A171='Données projet'!$A$114,'Données projet'!$B$114,BY170+BX171-CG170)))</f>
        <v>336.00000000000023</v>
      </c>
      <c r="BZ171" s="13">
        <f>BY171*VLOOKUP('Données projet'!$B$12,Paramètres!$A$1:$I$89,3,0)*VLOOKUP('Données projet'!$B$12,Paramètres!$A$1:$I$89,5,0)</f>
        <v>225.38880000000017</v>
      </c>
      <c r="CA171" s="13">
        <f t="shared" si="170"/>
        <v>55.284460117161593</v>
      </c>
      <c r="CB171" s="20">
        <f t="shared" si="171"/>
        <v>488.83926137072336</v>
      </c>
      <c r="CC171" s="59">
        <f t="shared" si="119"/>
        <v>782.17259470405668</v>
      </c>
      <c r="CD171" s="59">
        <f ca="1">AVERAGE(OFFSET($CC$3,0,0,'Données projet'!$E$12+1,1))-AVERAGE(OFFSET($H$3,0,0,'Données projet'!$E$12+1,1))</f>
        <v>305.81696680347807</v>
      </c>
      <c r="CE171" s="59">
        <f t="shared" si="148"/>
        <v>75.064936438329426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60.223441837366252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60.223441837366252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6</v>
      </c>
      <c r="CT171" s="12">
        <f>IF('Données projet'!$A$140&gt;35,CT170+CS171-DB170,IF(A171&lt;'Données projet'!$A$140,$CQ$205^A171,IF(A171='Données projet'!$A$140,'Données projet'!$B$140,CT170+CS171-DB170)))</f>
        <v>336.00000000000023</v>
      </c>
      <c r="CU171" s="17">
        <f>CT171*VLOOKUP('Données projet'!$B$13,Paramètres!$A$1:$I$89,3,0)*VLOOKUP('Données projet'!$B$13,Paramètres!$A$1:$I$89,5,0)</f>
        <v>324.97920000000022</v>
      </c>
      <c r="CV171" s="13">
        <f t="shared" si="173"/>
        <v>76.388440234761745</v>
      </c>
      <c r="CW171" s="20">
        <f t="shared" si="174"/>
        <v>699.04864007554363</v>
      </c>
      <c r="CX171" s="59">
        <f t="shared" si="122"/>
        <v>992.381973408877</v>
      </c>
      <c r="CY171" s="59">
        <f ca="1">AVERAGE(OFFSET($CX$3,0,0,'Données projet'!$E$13+1,1))-AVERAGE(OFFSET($H$3,0,0,'Données projet'!$E$13+1,1))</f>
        <v>422.80313962874982</v>
      </c>
      <c r="CZ171" s="59">
        <f t="shared" si="150"/>
        <v>91.455608678290844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70.450064036164292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70.450064036164292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6</v>
      </c>
      <c r="DO171" s="12">
        <f>IF('Données projet'!$A$166&gt;35,DO170+DN171-DW170,IF(A171&lt;'Données projet'!$A$166,$DL$205^A171,IF(A171='Données projet'!$A$166,'Données projet'!$B$166,DO170+DN171-DW170)))</f>
        <v>336.00000000000023</v>
      </c>
      <c r="DP171" s="17">
        <f>DO171*VLOOKUP('Données projet'!$B$14,Paramètres!$A$1:$I$89,3,0)*VLOOKUP('Données projet'!$B$14,Paramètres!$A$1:$I$89,5,0)</f>
        <v>262.08000000000021</v>
      </c>
      <c r="DQ171" s="13">
        <f t="shared" si="176"/>
        <v>63.165544079460823</v>
      </c>
      <c r="DR171" s="20">
        <f t="shared" si="177"/>
        <v>566.46932260506128</v>
      </c>
      <c r="DS171" s="59">
        <f t="shared" si="125"/>
        <v>859.80265593839454</v>
      </c>
      <c r="DT171" s="59">
        <f ca="1">AVERAGE(OFFSET($DS$3,0,0,'Données projet'!$E$14+1,1))-AVERAGE(OFFSET($H$3,0,0,'Données projet'!$E$14+1,1))</f>
        <v>349.02319955271696</v>
      </c>
      <c r="DU171" s="59">
        <f t="shared" si="152"/>
        <v>81.121961804737509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56.814567771100243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56.814567771100243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1.7053025658242404E-13</v>
      </c>
      <c r="EK171" s="17">
        <f>EJ171*VLOOKUP('Données projet'!$B$15,Paramètres!$A$1:$I$89,3,0)*VLOOKUP('Données projet'!$B$15,Paramètres!$A$1:$I$89,5,0)</f>
        <v>1.250327841262333E-13</v>
      </c>
      <c r="EL171" s="13">
        <f t="shared" si="179"/>
        <v>1.8301318724634299E-12</v>
      </c>
      <c r="EM171" s="20">
        <f t="shared" si="180"/>
        <v>3.405245110226996E-12</v>
      </c>
      <c r="EN171" s="59">
        <f t="shared" si="128"/>
        <v>293.33333333333672</v>
      </c>
      <c r="EO171" s="59">
        <f ca="1">AVERAGE(OFFSET($EN$3,0,0,'Données projet'!$E$15+1,1))-AVERAGE(OFFSET($H$3,0,0,'Données projet'!$E$15+1,1))</f>
        <v>197.34725966440715</v>
      </c>
      <c r="EP171" s="59">
        <f t="shared" si="154"/>
        <v>240.16326570529532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5.9734603471071752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5.9734603471071752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6.9</v>
      </c>
      <c r="N172" s="13">
        <f>IF('Données projet'!$A$36&gt;35,N171+M172-V171,IF(A172&lt;'Données projet'!$A$36,$K$205^A172,IF(A172='Données projet'!$A$36,'Données projet'!$B$36,N171+M172-V171)))</f>
        <v>450.10000000000014</v>
      </c>
      <c r="O172" s="13">
        <f>N172*VLOOKUP('Données projet'!$B$9,Paramètres!$A$1:$I$89,3,0)*VLOOKUP('Données projet'!$B$9,Paramètres!$A$1:$I$89,5,0)</f>
        <v>407.2504800000001</v>
      </c>
      <c r="P172" s="13">
        <f t="shared" si="141"/>
        <v>93.245048444057318</v>
      </c>
      <c r="Q172" s="20">
        <f t="shared" si="162"/>
        <v>871.6963787067333</v>
      </c>
      <c r="R172" s="59">
        <f t="shared" si="109"/>
        <v>1165.0297120400667</v>
      </c>
      <c r="S172" s="59">
        <f ca="1">AVERAGE(OFFSET($R$3,0,0,'Données projet'!$E$9+1,1))-AVERAGE(OFFSET($H$3,0,0,'Données projet'!$E$9+1,1))</f>
        <v>503.03615331676451</v>
      </c>
      <c r="T172" s="59">
        <f t="shared" si="142"/>
        <v>228.10723445837942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72.834555083259161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72.834555083259161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6.9</v>
      </c>
      <c r="AI172" s="13">
        <f>IF('Données projet'!$A$62&gt;35,AI171+AH172-AQ171,IF(A172&lt;'Données projet'!$A$62,$AF$205^A172,IF(A172='Données projet'!$A$62,'Données projet'!$B$62,AI171+AH172-AQ171)))</f>
        <v>450.10000000000014</v>
      </c>
      <c r="AJ172" s="13">
        <f>AI172*VLOOKUP('Données projet'!$B$10,Paramètres!$A$1:$I$89,3,0)*VLOOKUP('Données projet'!$B$10,Paramètres!$A$1:$I$89,5,0)</f>
        <v>456.40140000000019</v>
      </c>
      <c r="AK172" s="13">
        <f t="shared" si="164"/>
        <v>103.12193313126325</v>
      </c>
      <c r="AL172" s="20">
        <f t="shared" si="165"/>
        <v>974.50313853695036</v>
      </c>
      <c r="AM172" s="59">
        <f t="shared" si="113"/>
        <v>1267.8364718702837</v>
      </c>
      <c r="AN172" s="59">
        <f ca="1">AVERAGE(OFFSET($AM$3,0,0,'Données projet'!$E$10+1,1))-AVERAGE(OFFSET($H$3,0,0,'Données projet'!$E$10+1,1))</f>
        <v>558.37211180917416</v>
      </c>
      <c r="AO172" s="59">
        <f t="shared" si="144"/>
        <v>250.60365718208192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81.624932420893927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81.624932420893927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6</v>
      </c>
      <c r="BD172" s="12">
        <f>IF('Données projet'!$A$88&gt;35,BD171+BC172-BL171,IF(A172&lt;'Données projet'!$A$88,$BA$205^A172,IF(A172='Données projet'!$A$88,'Données projet'!$B$88,BD171+BC172-BL171)))</f>
        <v>342.00000000000023</v>
      </c>
      <c r="BE172" s="13">
        <f>BD172*VLOOKUP('Données projet'!$B$11,Paramètres!$A$1:$I$89,3,0)*VLOOKUP('Données projet'!$B$11,Paramètres!$A$1:$I$89,5,0)</f>
        <v>368.12880000000024</v>
      </c>
      <c r="BF172" s="13">
        <f t="shared" si="167"/>
        <v>85.284377504102238</v>
      </c>
      <c r="BG172" s="20">
        <f t="shared" si="168"/>
        <v>789.69461748631181</v>
      </c>
      <c r="BH172" s="59">
        <f t="shared" si="116"/>
        <v>1083.0279508196452</v>
      </c>
      <c r="BI172" s="59">
        <f ca="1">AVERAGE(OFFSET($BH$3,0,0,'Données projet'!$E$11+1,1))-AVERAGE(OFFSET($H$3,0,0,'Données projet'!$E$11+1,1))</f>
        <v>465.70042953569703</v>
      </c>
      <c r="BJ172" s="59">
        <f t="shared" si="146"/>
        <v>97.459164776269915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76.866646875791517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76.866646875791517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6</v>
      </c>
      <c r="BY172" s="12">
        <f>IF('Données projet'!$A$114&gt;35,BY171+BX172-CG171,IF(A172&lt;'Données projet'!$A$114,$BV$205^A172,IF(A172='Données projet'!$A$114,'Données projet'!$B$114,BY171+BX172-CG171)))</f>
        <v>342.00000000000023</v>
      </c>
      <c r="BZ172" s="13">
        <f>BY172*VLOOKUP('Données projet'!$B$12,Paramètres!$A$1:$I$89,3,0)*VLOOKUP('Données projet'!$B$12,Paramètres!$A$1:$I$89,5,0)</f>
        <v>229.41360000000014</v>
      </c>
      <c r="CA172" s="13">
        <f t="shared" si="170"/>
        <v>56.155869309033527</v>
      </c>
      <c r="CB172" s="20">
        <f t="shared" si="171"/>
        <v>497.3668257132336</v>
      </c>
      <c r="CC172" s="59">
        <f t="shared" si="119"/>
        <v>790.70015904656691</v>
      </c>
      <c r="CD172" s="59">
        <f ca="1">AVERAGE(OFFSET($CC$3,0,0,'Données projet'!$E$12+1,1))-AVERAGE(OFFSET($H$3,0,0,'Données projet'!$E$12+1,1))</f>
        <v>305.81696680347807</v>
      </c>
      <c r="CE172" s="59">
        <f t="shared" si="148"/>
        <v>75.064936438329426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59.042496875607974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59.042496875607974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6</v>
      </c>
      <c r="CT172" s="12">
        <f>IF('Données projet'!$A$140&gt;35,CT171+CS172-DB171,IF(A172&lt;'Données projet'!$A$140,$CQ$205^A172,IF(A172='Données projet'!$A$140,'Données projet'!$B$140,CT171+CS172-DB171)))</f>
        <v>342.00000000000023</v>
      </c>
      <c r="CU172" s="17">
        <f>CT172*VLOOKUP('Données projet'!$B$13,Paramètres!$A$1:$I$89,3,0)*VLOOKUP('Données projet'!$B$13,Paramètres!$A$1:$I$89,5,0)</f>
        <v>330.78240000000022</v>
      </c>
      <c r="CV172" s="13">
        <f t="shared" si="173"/>
        <v>77.59249629015703</v>
      </c>
      <c r="CW172" s="20">
        <f t="shared" si="174"/>
        <v>711.25294437202399</v>
      </c>
      <c r="CX172" s="59">
        <f t="shared" si="122"/>
        <v>1004.5862777053574</v>
      </c>
      <c r="CY172" s="59">
        <f ca="1">AVERAGE(OFFSET($CX$3,0,0,'Données projet'!$E$13+1,1))-AVERAGE(OFFSET($H$3,0,0,'Données projet'!$E$13+1,1))</f>
        <v>422.80313962874982</v>
      </c>
      <c r="CZ172" s="59">
        <f t="shared" si="150"/>
        <v>91.455608678290844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69.068581250711205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69.068581250711205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6</v>
      </c>
      <c r="DO172" s="12">
        <f>IF('Données projet'!$A$166&gt;35,DO171+DN172-DW171,IF(A172&lt;'Données projet'!$A$166,$DL$205^A172,IF(A172='Données projet'!$A$166,'Données projet'!$B$166,DO171+DN172-DW171)))</f>
        <v>342.00000000000023</v>
      </c>
      <c r="DP172" s="17">
        <f>DO172*VLOOKUP('Données projet'!$B$14,Paramètres!$A$1:$I$89,3,0)*VLOOKUP('Données projet'!$B$14,Paramètres!$A$1:$I$89,5,0)</f>
        <v>266.76000000000016</v>
      </c>
      <c r="DQ172" s="13">
        <f t="shared" si="176"/>
        <v>64.161177130842361</v>
      </c>
      <c r="DR172" s="20">
        <f t="shared" si="177"/>
        <v>576.35438350288405</v>
      </c>
      <c r="DS172" s="59">
        <f t="shared" si="125"/>
        <v>869.68771683621731</v>
      </c>
      <c r="DT172" s="59">
        <f ca="1">AVERAGE(OFFSET($DS$3,0,0,'Données projet'!$E$14+1,1))-AVERAGE(OFFSET($H$3,0,0,'Données projet'!$E$14+1,1))</f>
        <v>349.02319955271696</v>
      </c>
      <c r="DU172" s="59">
        <f t="shared" si="152"/>
        <v>81.121961804737509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55.700468750573563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55.700468750573563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1.7053025658242404E-13</v>
      </c>
      <c r="EK172" s="17">
        <f>EJ172*VLOOKUP('Données projet'!$B$15,Paramètres!$A$1:$I$89,3,0)*VLOOKUP('Données projet'!$B$15,Paramètres!$A$1:$I$89,5,0)</f>
        <v>1.250327841262333E-13</v>
      </c>
      <c r="EL172" s="13">
        <f t="shared" si="179"/>
        <v>1.8301318724634299E-12</v>
      </c>
      <c r="EM172" s="20">
        <f t="shared" si="180"/>
        <v>3.405245110226996E-12</v>
      </c>
      <c r="EN172" s="59">
        <f t="shared" si="128"/>
        <v>293.33333333333672</v>
      </c>
      <c r="EO172" s="59">
        <f ca="1">AVERAGE(OFFSET($EN$3,0,0,'Données projet'!$E$15+1,1))-AVERAGE(OFFSET($H$3,0,0,'Données projet'!$E$15+1,1))</f>
        <v>197.34725966440715</v>
      </c>
      <c r="EP172" s="59">
        <f t="shared" si="154"/>
        <v>240.16326570529532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5.8563244331514541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5.8563244331514541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>
        <f>VLOOKUP(A173,'Données projet'!$A$35:$I$55,2,0)</f>
        <v>457</v>
      </c>
      <c r="L173" s="12">
        <f>VLOOKUP(A173,'Données projet'!$A$35:$I$55,9,0)</f>
        <v>6.9</v>
      </c>
      <c r="M173" s="12">
        <f t="array" ref="M173">INDEX(L:L,MIN(IF(ISNUMBER(L173:L369),ROW(L173:L369),"")))</f>
        <v>6.9</v>
      </c>
      <c r="N173" s="13">
        <f>IF('Données projet'!$A$36&gt;35,N172+M173-V172,IF(A173&lt;'Données projet'!$A$36,$K$205^A173,IF(A173='Données projet'!$A$36,'Données projet'!$B$36,N172+M173-V172)))</f>
        <v>457.00000000000011</v>
      </c>
      <c r="O173" s="13">
        <f>N173*VLOOKUP('Données projet'!$B$9,Paramètres!$A$1:$I$89,3,0)*VLOOKUP('Données projet'!$B$9,Paramètres!$A$1:$I$89,5,0)</f>
        <v>413.49360000000013</v>
      </c>
      <c r="P173" s="13">
        <f t="shared" si="141"/>
        <v>94.506980891636218</v>
      </c>
      <c r="Q173" s="20">
        <f t="shared" si="162"/>
        <v>884.76767838626654</v>
      </c>
      <c r="R173" s="59">
        <f t="shared" si="109"/>
        <v>1178.1010117195999</v>
      </c>
      <c r="S173" s="59">
        <f ca="1">AVERAGE(OFFSET($R$3,0,0,'Données projet'!$E$9+1,1))-AVERAGE(OFFSET($H$3,0,0,'Données projet'!$E$9+1,1))</f>
        <v>503.03615331676451</v>
      </c>
      <c r="T173" s="59">
        <f t="shared" si="142"/>
        <v>228.10723445837942</v>
      </c>
      <c r="U173" s="15" t="str">
        <f>IF(ISNA(VLOOKUP(A173,'Données projet'!$A$35:$I$55,3,0)),0,VLOOKUP(A173,'Données projet'!$A$35:$I$55,3,0))</f>
        <v>CR</v>
      </c>
      <c r="V173" s="15">
        <f>IF(ISNA(VLOOKUP(A173,'Données projet'!$A$35:$I$55,4,0)),0,VLOOKUP(A173,'Données projet'!$A$35:$I$55,4,0))</f>
        <v>457</v>
      </c>
      <c r="W173" s="16">
        <f>IF(ISNA(VLOOKUP(A173,'Données projet'!$A$35:$I$55,5,0)),0%,VLOOKUP(A173,'Données projet'!$A$35:$I$55,5,0)*VLOOKUP('Données projet'!$B$9,Paramètres!$A$1:$I$89,7,0))</f>
        <v>0.38700000000000001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248.30592060330301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248.30592060330301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>
        <f>VLOOKUP(A173,'Données projet'!$A$61:$I$81,2,0)</f>
        <v>457</v>
      </c>
      <c r="AG173" s="12">
        <f>VLOOKUP(A173,'Données projet'!$A$61:$I$81,9,0)</f>
        <v>6.9</v>
      </c>
      <c r="AH173" s="12">
        <f t="array" ref="AH173">INDEX(AG:AG,MIN(IF(ISNUMBER(AG173:AG369),ROW(AG173:AG369),"")))</f>
        <v>6.9</v>
      </c>
      <c r="AI173" s="13">
        <f>IF('Données projet'!$A$62&gt;35,AI172+AH173-AQ172,IF(A173&lt;'Données projet'!$A$62,$AF$205^A173,IF(A173='Données projet'!$A$62,'Données projet'!$B$62,AI172+AH173-AQ172)))</f>
        <v>457.00000000000011</v>
      </c>
      <c r="AJ173" s="13">
        <f>AI173*VLOOKUP('Données projet'!$B$10,Paramètres!$A$1:$I$89,3,0)*VLOOKUP('Données projet'!$B$10,Paramètres!$A$1:$I$89,5,0)</f>
        <v>463.39800000000014</v>
      </c>
      <c r="AK173" s="13">
        <f t="shared" si="164"/>
        <v>104.51753445966499</v>
      </c>
      <c r="AL173" s="20">
        <f t="shared" si="165"/>
        <v>989.1195558505832</v>
      </c>
      <c r="AM173" s="59">
        <f t="shared" si="113"/>
        <v>1282.4528891839166</v>
      </c>
      <c r="AN173" s="59">
        <f ca="1">AVERAGE(OFFSET($AM$3,0,0,'Données projet'!$E$10+1,1))-AVERAGE(OFFSET($H$3,0,0,'Données projet'!$E$10+1,1))</f>
        <v>558.37211180917416</v>
      </c>
      <c r="AO173" s="59">
        <f t="shared" si="144"/>
        <v>250.60365718208192</v>
      </c>
      <c r="AP173" s="15" t="str">
        <f>IF(ISNA(VLOOKUP(A173,'Données projet'!$A$61:$I$81,3,0)),0,VLOOKUP(A173,'Données projet'!$A$61:$I$81,3,0))</f>
        <v>CR</v>
      </c>
      <c r="AQ173" s="15">
        <f>IF(ISNA(VLOOKUP(A173,'Données projet'!$A$61:$I$81,4,0)),0,VLOOKUP(A173,'Données projet'!$A$61:$I$81,4,0))</f>
        <v>457</v>
      </c>
      <c r="AR173" s="16">
        <f>IF(ISNA(VLOOKUP(A173,'Données projet'!$A$61:$I$81,5,0)),0%,VLOOKUP(A173,'Données projet'!$A$61:$I$81,5,0)*VLOOKUP('Données projet'!$B$10,Paramètres!$A$1:$I$89,7,0))</f>
        <v>0.38700000000000001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278.27387653818448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278.27387653818448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6</v>
      </c>
      <c r="BD173" s="12">
        <f>IF('Données projet'!$A$88&gt;35,BD172+BC173-BL172,IF(A173&lt;'Données projet'!$A$88,$BA$205^A173,IF(A173='Données projet'!$A$88,'Données projet'!$B$88,BD172+BC173-BL172)))</f>
        <v>348.00000000000023</v>
      </c>
      <c r="BE173" s="13">
        <f>BD173*VLOOKUP('Données projet'!$B$11,Paramètres!$A$1:$I$89,3,0)*VLOOKUP('Données projet'!$B$11,Paramètres!$A$1:$I$89,5,0)</f>
        <v>374.58720000000022</v>
      </c>
      <c r="BF173" s="13">
        <f t="shared" si="167"/>
        <v>86.605093818914469</v>
      </c>
      <c r="BG173" s="20">
        <f t="shared" si="168"/>
        <v>803.24324506794301</v>
      </c>
      <c r="BH173" s="59">
        <f t="shared" si="116"/>
        <v>1096.5765784012763</v>
      </c>
      <c r="BI173" s="59">
        <f ca="1">AVERAGE(OFFSET($BH$3,0,0,'Données projet'!$E$11+1,1))-AVERAGE(OFFSET($H$3,0,0,'Données projet'!$E$11+1,1))</f>
        <v>465.70042953569703</v>
      </c>
      <c r="BJ173" s="59">
        <f t="shared" si="146"/>
        <v>97.459164776269915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75.359338814582429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75.359338814582429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6</v>
      </c>
      <c r="BY173" s="12">
        <f>IF('Données projet'!$A$114&gt;35,BY172+BX173-CG172,IF(A173&lt;'Données projet'!$A$114,$BV$205^A173,IF(A173='Données projet'!$A$114,'Données projet'!$B$114,BY172+BX173-CG172)))</f>
        <v>348.00000000000023</v>
      </c>
      <c r="BZ173" s="13">
        <f>BY173*VLOOKUP('Données projet'!$B$12,Paramètres!$A$1:$I$89,3,0)*VLOOKUP('Données projet'!$B$12,Paramètres!$A$1:$I$89,5,0)</f>
        <v>233.43840000000017</v>
      </c>
      <c r="CA173" s="13">
        <f t="shared" si="170"/>
        <v>57.025500710931681</v>
      </c>
      <c r="CB173" s="20">
        <f t="shared" si="171"/>
        <v>505.89129373820629</v>
      </c>
      <c r="CC173" s="59">
        <f t="shared" si="119"/>
        <v>799.22462707153954</v>
      </c>
      <c r="CD173" s="59">
        <f ca="1">AVERAGE(OFFSET($CC$3,0,0,'Données projet'!$E$12+1,1))-AVERAGE(OFFSET($H$3,0,0,'Données projet'!$E$12+1,1))</f>
        <v>305.81696680347807</v>
      </c>
      <c r="CE173" s="59">
        <f t="shared" si="148"/>
        <v>75.064936438329426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57.884709524244471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57.884709524244471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6</v>
      </c>
      <c r="CT173" s="12">
        <f>IF('Données projet'!$A$140&gt;35,CT172+CS173-DB172,IF(A173&lt;'Données projet'!$A$140,$CQ$205^A173,IF(A173='Données projet'!$A$140,'Données projet'!$B$140,CT172+CS173-DB172)))</f>
        <v>348.00000000000023</v>
      </c>
      <c r="CU173" s="17">
        <f>CT173*VLOOKUP('Données projet'!$B$13,Paramètres!$A$1:$I$89,3,0)*VLOOKUP('Données projet'!$B$13,Paramètres!$A$1:$I$89,5,0)</f>
        <v>336.58560000000023</v>
      </c>
      <c r="CV173" s="13">
        <f t="shared" si="173"/>
        <v>78.79409591199267</v>
      </c>
      <c r="CW173" s="20">
        <f t="shared" si="174"/>
        <v>723.45297038005435</v>
      </c>
      <c r="CX173" s="59">
        <f t="shared" si="122"/>
        <v>1016.7863037133877</v>
      </c>
      <c r="CY173" s="59">
        <f ca="1">AVERAGE(OFFSET($CX$3,0,0,'Données projet'!$E$13+1,1))-AVERAGE(OFFSET($H$3,0,0,'Données projet'!$E$13+1,1))</f>
        <v>422.80313962874982</v>
      </c>
      <c r="CZ173" s="59">
        <f t="shared" si="150"/>
        <v>91.455608678290844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67.714188500059564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67.714188500059564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6</v>
      </c>
      <c r="DO173" s="12">
        <f>IF('Données projet'!$A$166&gt;35,DO172+DN173-DW172,IF(A173&lt;'Données projet'!$A$166,$DL$205^A173,IF(A173='Données projet'!$A$166,'Données projet'!$B$166,DO172+DN173-DW172)))</f>
        <v>348.00000000000023</v>
      </c>
      <c r="DP173" s="17">
        <f>DO173*VLOOKUP('Données projet'!$B$14,Paramètres!$A$1:$I$89,3,0)*VLOOKUP('Données projet'!$B$14,Paramètres!$A$1:$I$89,5,0)</f>
        <v>271.44000000000017</v>
      </c>
      <c r="DQ173" s="13">
        <f t="shared" si="176"/>
        <v>65.15477895915123</v>
      </c>
      <c r="DR173" s="20">
        <f t="shared" si="177"/>
        <v>586.23590668718873</v>
      </c>
      <c r="DS173" s="59">
        <f t="shared" si="125"/>
        <v>879.5692400205221</v>
      </c>
      <c r="DT173" s="59">
        <f ca="1">AVERAGE(OFFSET($DS$3,0,0,'Données projet'!$E$14+1,1))-AVERAGE(OFFSET($H$3,0,0,'Données projet'!$E$14+1,1))</f>
        <v>349.02319955271696</v>
      </c>
      <c r="DU173" s="59">
        <f t="shared" si="152"/>
        <v>81.121961804737509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54.608216532306109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54.608216532306109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1.7053025658242404E-13</v>
      </c>
      <c r="EK173" s="17">
        <f>EJ173*VLOOKUP('Données projet'!$B$15,Paramètres!$A$1:$I$89,3,0)*VLOOKUP('Données projet'!$B$15,Paramètres!$A$1:$I$89,5,0)</f>
        <v>1.250327841262333E-13</v>
      </c>
      <c r="EL173" s="13">
        <f t="shared" si="179"/>
        <v>1.8301318724634299E-12</v>
      </c>
      <c r="EM173" s="20">
        <f t="shared" si="180"/>
        <v>3.405245110226996E-12</v>
      </c>
      <c r="EN173" s="59">
        <f t="shared" si="128"/>
        <v>293.33333333333672</v>
      </c>
      <c r="EO173" s="59">
        <f ca="1">AVERAGE(OFFSET($EN$3,0,0,'Données projet'!$E$15+1,1))-AVERAGE(OFFSET($H$3,0,0,'Données projet'!$E$15+1,1))</f>
        <v>197.34725966440715</v>
      </c>
      <c r="EP173" s="59">
        <f t="shared" si="154"/>
        <v>240.16326570529532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5.7414854830225517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5.7414854830225517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1.0286385077051818E-13</v>
      </c>
      <c r="P174" s="13">
        <f t="shared" si="141"/>
        <v>1.5402366592183556E-12</v>
      </c>
      <c r="Q174" s="20">
        <f t="shared" si="162"/>
        <v>2.8617333882306215E-12</v>
      </c>
      <c r="R174" s="59">
        <f t="shared" si="109"/>
        <v>293.33333333333616</v>
      </c>
      <c r="S174" s="59">
        <f ca="1">AVERAGE(OFFSET($R$3,0,0,'Données projet'!$E$9+1,1))-AVERAGE(OFFSET($H$3,0,0,'Données projet'!$E$9+1,1))</f>
        <v>503.03615331676451</v>
      </c>
      <c r="T174" s="59">
        <f t="shared" si="142"/>
        <v>228.10723445837942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243.43679295192919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243.43679295192919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1.1527845344971866E-13</v>
      </c>
      <c r="AK174" s="13">
        <f t="shared" si="164"/>
        <v>1.7033846239409443E-12</v>
      </c>
      <c r="AL174" s="20">
        <f t="shared" si="165"/>
        <v>3.1675048597887374E-12</v>
      </c>
      <c r="AM174" s="59">
        <f t="shared" si="113"/>
        <v>293.3333333333365</v>
      </c>
      <c r="AN174" s="59">
        <f ca="1">AVERAGE(OFFSET($AM$3,0,0,'Données projet'!$E$10+1,1))-AVERAGE(OFFSET($H$3,0,0,'Données projet'!$E$10+1,1))</f>
        <v>558.37211180917416</v>
      </c>
      <c r="AO174" s="59">
        <f t="shared" si="144"/>
        <v>250.60365718208192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272.81709554957592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272.81709554957592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6</v>
      </c>
      <c r="BD174" s="12">
        <f>IF('Données projet'!$A$88&gt;35,BD173+BC174-BL173,IF(A174&lt;'Données projet'!$A$88,$BA$205^A174,IF(A174='Données projet'!$A$88,'Données projet'!$B$88,BD173+BC174-BL173)))</f>
        <v>354.00000000000023</v>
      </c>
      <c r="BE174" s="13">
        <f>BD174*VLOOKUP('Données projet'!$B$11,Paramètres!$A$1:$I$89,3,0)*VLOOKUP('Données projet'!$B$11,Paramètres!$A$1:$I$89,5,0)</f>
        <v>381.04560000000021</v>
      </c>
      <c r="BF174" s="13">
        <f t="shared" si="167"/>
        <v>87.923162111910841</v>
      </c>
      <c r="BG174" s="20">
        <f t="shared" si="168"/>
        <v>816.78726067824493</v>
      </c>
      <c r="BH174" s="59">
        <f t="shared" si="116"/>
        <v>1110.1205940115783</v>
      </c>
      <c r="BI174" s="59">
        <f ca="1">AVERAGE(OFFSET($BH$3,0,0,'Données projet'!$E$11+1,1))-AVERAGE(OFFSET($H$3,0,0,'Données projet'!$E$11+1,1))</f>
        <v>465.70042953569703</v>
      </c>
      <c r="BJ174" s="59">
        <f t="shared" si="146"/>
        <v>97.459164776269915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73.881588145086511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73.881588145086511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6</v>
      </c>
      <c r="BY174" s="12">
        <f>IF('Données projet'!$A$114&gt;35,BY173+BX174-CG173,IF(A174&lt;'Données projet'!$A$114,$BV$205^A174,IF(A174='Données projet'!$A$114,'Données projet'!$B$114,BY173+BX174-CG173)))</f>
        <v>354.00000000000023</v>
      </c>
      <c r="BZ174" s="13">
        <f>BY174*VLOOKUP('Données projet'!$B$12,Paramètres!$A$1:$I$89,3,0)*VLOOKUP('Données projet'!$B$12,Paramètres!$A$1:$I$89,5,0)</f>
        <v>237.46320000000014</v>
      </c>
      <c r="CA174" s="13">
        <f t="shared" si="170"/>
        <v>57.893388511347652</v>
      </c>
      <c r="CB174" s="20">
        <f t="shared" si="171"/>
        <v>514.41272499059744</v>
      </c>
      <c r="CC174" s="59">
        <f t="shared" si="119"/>
        <v>807.74605832393081</v>
      </c>
      <c r="CD174" s="59">
        <f ca="1">AVERAGE(OFFSET($CC$3,0,0,'Données projet'!$E$12+1,1))-AVERAGE(OFFSET($H$3,0,0,'Données projet'!$E$12+1,1))</f>
        <v>305.81696680347807</v>
      </c>
      <c r="CE174" s="59">
        <f t="shared" si="148"/>
        <v>75.064936438329426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56.749625676660649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56.749625676660649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6</v>
      </c>
      <c r="CT174" s="12">
        <f>IF('Données projet'!$A$140&gt;35,CT173+CS174-DB173,IF(A174&lt;'Données projet'!$A$140,$CQ$205^A174,IF(A174='Données projet'!$A$140,'Données projet'!$B$140,CT173+CS174-DB173)))</f>
        <v>354.00000000000023</v>
      </c>
      <c r="CU174" s="17">
        <f>CT174*VLOOKUP('Données projet'!$B$13,Paramètres!$A$1:$I$89,3,0)*VLOOKUP('Données projet'!$B$13,Paramètres!$A$1:$I$89,5,0)</f>
        <v>342.38880000000023</v>
      </c>
      <c r="CV174" s="13">
        <f t="shared" si="173"/>
        <v>79.993286339683536</v>
      </c>
      <c r="CW174" s="20">
        <f t="shared" si="174"/>
        <v>735.64880037494925</v>
      </c>
      <c r="CX174" s="59">
        <f t="shared" si="122"/>
        <v>1028.9821337082826</v>
      </c>
      <c r="CY174" s="59">
        <f ca="1">AVERAGE(OFFSET($CX$3,0,0,'Données projet'!$E$13+1,1))-AVERAGE(OFFSET($H$3,0,0,'Données projet'!$E$13+1,1))</f>
        <v>422.80313962874982</v>
      </c>
      <c r="CZ174" s="59">
        <f t="shared" si="150"/>
        <v>91.455608678290844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66.386354565150185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66.386354565150185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6</v>
      </c>
      <c r="DO174" s="12">
        <f>IF('Données projet'!$A$166&gt;35,DO173+DN174-DW173,IF(A174&lt;'Données projet'!$A$166,$DL$205^A174,IF(A174='Données projet'!$A$166,'Données projet'!$B$166,DO173+DN174-DW173)))</f>
        <v>354.00000000000023</v>
      </c>
      <c r="DP174" s="17">
        <f>DO174*VLOOKUP('Données projet'!$B$14,Paramètres!$A$1:$I$89,3,0)*VLOOKUP('Données projet'!$B$14,Paramètres!$A$1:$I$89,5,0)</f>
        <v>276.12000000000018</v>
      </c>
      <c r="DQ174" s="13">
        <f t="shared" si="176"/>
        <v>66.146388626624329</v>
      </c>
      <c r="DR174" s="20">
        <f t="shared" si="177"/>
        <v>596.11396019137101</v>
      </c>
      <c r="DS174" s="59">
        <f t="shared" si="125"/>
        <v>889.44729352470426</v>
      </c>
      <c r="DT174" s="59">
        <f ca="1">AVERAGE(OFFSET($DS$3,0,0,'Données projet'!$E$14+1,1))-AVERAGE(OFFSET($H$3,0,0,'Données projet'!$E$14+1,1))</f>
        <v>349.02319955271696</v>
      </c>
      <c r="DU174" s="59">
        <f t="shared" si="152"/>
        <v>81.121961804737509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53.537382713830809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53.537382713830809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1.7053025658242404E-13</v>
      </c>
      <c r="EK174" s="17">
        <f>EJ174*VLOOKUP('Données projet'!$B$15,Paramètres!$A$1:$I$89,3,0)*VLOOKUP('Données projet'!$B$15,Paramètres!$A$1:$I$89,5,0)</f>
        <v>1.250327841262333E-13</v>
      </c>
      <c r="EL174" s="13">
        <f t="shared" si="179"/>
        <v>1.8301318724634299E-12</v>
      </c>
      <c r="EM174" s="20">
        <f t="shared" si="180"/>
        <v>3.405245110226996E-12</v>
      </c>
      <c r="EN174" s="59">
        <f t="shared" si="128"/>
        <v>293.33333333333672</v>
      </c>
      <c r="EO174" s="59">
        <f ca="1">AVERAGE(OFFSET($EN$3,0,0,'Données projet'!$E$15+1,1))-AVERAGE(OFFSET($H$3,0,0,'Données projet'!$E$15+1,1))</f>
        <v>197.34725966440715</v>
      </c>
      <c r="EP174" s="59">
        <f t="shared" si="154"/>
        <v>240.16326570529532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5.6288984546608338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5.6288984546608338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1.0286385077051818E-13</v>
      </c>
      <c r="P175" s="13">
        <f t="shared" si="141"/>
        <v>1.5402366592183556E-12</v>
      </c>
      <c r="Q175" s="20">
        <f t="shared" si="162"/>
        <v>2.8617333882306215E-12</v>
      </c>
      <c r="R175" s="59">
        <f t="shared" si="109"/>
        <v>293.33333333333616</v>
      </c>
      <c r="S175" s="59">
        <f ca="1">AVERAGE(OFFSET($R$3,0,0,'Données projet'!$E$9+1,1))-AVERAGE(OFFSET($H$3,0,0,'Données projet'!$E$9+1,1))</f>
        <v>503.03615331676451</v>
      </c>
      <c r="T175" s="59">
        <f t="shared" si="142"/>
        <v>228.10723445837942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238.66314592392419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238.66314592392419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1.1527845344971866E-13</v>
      </c>
      <c r="AK175" s="13">
        <f t="shared" si="164"/>
        <v>1.7033846239409443E-12</v>
      </c>
      <c r="AL175" s="20">
        <f t="shared" si="165"/>
        <v>3.1675048597887374E-12</v>
      </c>
      <c r="AM175" s="59">
        <f t="shared" si="113"/>
        <v>293.3333333333365</v>
      </c>
      <c r="AN175" s="59">
        <f ca="1">AVERAGE(OFFSET($AM$3,0,0,'Données projet'!$E$10+1,1))-AVERAGE(OFFSET($H$3,0,0,'Données projet'!$E$10+1,1))</f>
        <v>558.37211180917416</v>
      </c>
      <c r="AO175" s="59">
        <f t="shared" si="144"/>
        <v>250.60365718208192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267.46731870784618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267.46731870784618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6</v>
      </c>
      <c r="BD175" s="12">
        <f>IF('Données projet'!$A$88&gt;35,BD174+BC175-BL174,IF(A175&lt;'Données projet'!$A$88,$BA$205^A175,IF(A175='Données projet'!$A$88,'Données projet'!$B$88,BD174+BC175-BL174)))</f>
        <v>360.00000000000023</v>
      </c>
      <c r="BE175" s="13">
        <f>BD175*VLOOKUP('Données projet'!$B$11,Paramètres!$A$1:$I$89,3,0)*VLOOKUP('Données projet'!$B$11,Paramètres!$A$1:$I$89,5,0)</f>
        <v>387.50400000000025</v>
      </c>
      <c r="BF175" s="13">
        <f t="shared" si="167"/>
        <v>89.238632444486498</v>
      </c>
      <c r="BG175" s="20">
        <f t="shared" si="168"/>
        <v>830.32675150748094</v>
      </c>
      <c r="BH175" s="59">
        <f t="shared" si="116"/>
        <v>1123.6600848408143</v>
      </c>
      <c r="BI175" s="59">
        <f ca="1">AVERAGE(OFFSET($BH$3,0,0,'Données projet'!$E$11+1,1))-AVERAGE(OFFSET($H$3,0,0,'Données projet'!$E$11+1,1))</f>
        <v>465.70042953569703</v>
      </c>
      <c r="BJ175" s="59">
        <f t="shared" si="146"/>
        <v>97.459164776269915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72.432815264880503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72.432815264880503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6</v>
      </c>
      <c r="BY175" s="12">
        <f>IF('Données projet'!$A$114&gt;35,BY174+BX175-CG174,IF(A175&lt;'Données projet'!$A$114,$BV$205^A175,IF(A175='Données projet'!$A$114,'Données projet'!$B$114,BY174+BX175-CG174)))</f>
        <v>360.00000000000023</v>
      </c>
      <c r="BZ175" s="13">
        <f>BY175*VLOOKUP('Données projet'!$B$12,Paramètres!$A$1:$I$89,3,0)*VLOOKUP('Données projet'!$B$12,Paramètres!$A$1:$I$89,5,0)</f>
        <v>241.48800000000017</v>
      </c>
      <c r="CA175" s="13">
        <f t="shared" si="170"/>
        <v>58.759565673424966</v>
      </c>
      <c r="CB175" s="20">
        <f t="shared" si="171"/>
        <v>522.93117688121538</v>
      </c>
      <c r="CC175" s="59">
        <f t="shared" si="119"/>
        <v>816.26451021454864</v>
      </c>
      <c r="CD175" s="59">
        <f ca="1">AVERAGE(OFFSET($CC$3,0,0,'Données projet'!$E$12+1,1))-AVERAGE(OFFSET($H$3,0,0,'Données projet'!$E$12+1,1))</f>
        <v>305.81696680347807</v>
      </c>
      <c r="CE175" s="59">
        <f t="shared" si="148"/>
        <v>75.064936438329426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55.636800130995162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55.636800130995162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6</v>
      </c>
      <c r="CT175" s="12">
        <f>IF('Données projet'!$A$140&gt;35,CT174+CS175-DB174,IF(A175&lt;'Données projet'!$A$140,$CQ$205^A175,IF(A175='Données projet'!$A$140,'Données projet'!$B$140,CT174+CS175-DB174)))</f>
        <v>360.00000000000023</v>
      </c>
      <c r="CU175" s="17">
        <f>CT175*VLOOKUP('Données projet'!$B$13,Paramètres!$A$1:$I$89,3,0)*VLOOKUP('Données projet'!$B$13,Paramètres!$A$1:$I$89,5,0)</f>
        <v>348.19200000000023</v>
      </c>
      <c r="CV175" s="13">
        <f t="shared" si="173"/>
        <v>81.190113119538722</v>
      </c>
      <c r="CW175" s="20">
        <f t="shared" si="174"/>
        <v>747.84051368319706</v>
      </c>
      <c r="CX175" s="59">
        <f t="shared" si="122"/>
        <v>1041.1738470165303</v>
      </c>
      <c r="CY175" s="59">
        <f ca="1">AVERAGE(OFFSET($CX$3,0,0,'Données projet'!$E$13+1,1))-AVERAGE(OFFSET($H$3,0,0,'Données projet'!$E$13+1,1))</f>
        <v>422.80313962874982</v>
      </c>
      <c r="CZ175" s="59">
        <f t="shared" si="150"/>
        <v>91.455608678290844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65.08455864380565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65.08455864380565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6</v>
      </c>
      <c r="DO175" s="12">
        <f>IF('Données projet'!$A$166&gt;35,DO174+DN175-DW174,IF(A175&lt;'Données projet'!$A$166,$DL$205^A175,IF(A175='Données projet'!$A$166,'Données projet'!$B$166,DO174+DN175-DW174)))</f>
        <v>360.00000000000023</v>
      </c>
      <c r="DP175" s="17">
        <f>DO175*VLOOKUP('Données projet'!$B$14,Paramètres!$A$1:$I$89,3,0)*VLOOKUP('Données projet'!$B$14,Paramètres!$A$1:$I$89,5,0)</f>
        <v>280.80000000000018</v>
      </c>
      <c r="DQ175" s="13">
        <f t="shared" si="176"/>
        <v>67.136043795470343</v>
      </c>
      <c r="DR175" s="20">
        <f t="shared" si="177"/>
        <v>605.98860961044454</v>
      </c>
      <c r="DS175" s="59">
        <f t="shared" si="125"/>
        <v>899.32194294377791</v>
      </c>
      <c r="DT175" s="59">
        <f ca="1">AVERAGE(OFFSET($DS$3,0,0,'Données projet'!$E$14+1,1))-AVERAGE(OFFSET($H$3,0,0,'Données projet'!$E$14+1,1))</f>
        <v>349.02319955271696</v>
      </c>
      <c r="DU175" s="59">
        <f t="shared" si="152"/>
        <v>81.121961804737509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52.487547293391671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52.487547293391671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1.7053025658242404E-13</v>
      </c>
      <c r="EK175" s="17">
        <f>EJ175*VLOOKUP('Données projet'!$B$15,Paramètres!$A$1:$I$89,3,0)*VLOOKUP('Données projet'!$B$15,Paramètres!$A$1:$I$89,5,0)</f>
        <v>1.250327841262333E-13</v>
      </c>
      <c r="EL175" s="13">
        <f t="shared" si="179"/>
        <v>1.8301318724634299E-12</v>
      </c>
      <c r="EM175" s="20">
        <f t="shared" si="180"/>
        <v>3.405245110226996E-12</v>
      </c>
      <c r="EN175" s="59">
        <f t="shared" si="128"/>
        <v>293.33333333333672</v>
      </c>
      <c r="EO175" s="59">
        <f ca="1">AVERAGE(OFFSET($EN$3,0,0,'Données projet'!$E$15+1,1))-AVERAGE(OFFSET($H$3,0,0,'Données projet'!$E$15+1,1))</f>
        <v>197.34725966440715</v>
      </c>
      <c r="EP175" s="59">
        <f t="shared" si="154"/>
        <v>240.16326570529532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5.5185191892539827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5.5185191892539827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1.0286385077051818E-13</v>
      </c>
      <c r="P176" s="13">
        <f t="shared" si="141"/>
        <v>1.5402366592183556E-12</v>
      </c>
      <c r="Q176" s="20">
        <f t="shared" si="162"/>
        <v>2.8617333882306215E-12</v>
      </c>
      <c r="R176" s="59">
        <f t="shared" si="109"/>
        <v>293.33333333333616</v>
      </c>
      <c r="S176" s="59">
        <f ca="1">AVERAGE(OFFSET($R$3,0,0,'Données projet'!$E$9+1,1))-AVERAGE(OFFSET($H$3,0,0,'Données projet'!$E$9+1,1))</f>
        <v>503.03615331676451</v>
      </c>
      <c r="T176" s="59">
        <f t="shared" si="142"/>
        <v>228.10723445837942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233.9831072025012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233.9831072025012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1.1527845344971866E-13</v>
      </c>
      <c r="AK176" s="13">
        <f t="shared" si="164"/>
        <v>1.7033846239409443E-12</v>
      </c>
      <c r="AL176" s="20">
        <f t="shared" si="165"/>
        <v>3.1675048597887374E-12</v>
      </c>
      <c r="AM176" s="59">
        <f t="shared" si="113"/>
        <v>293.3333333333365</v>
      </c>
      <c r="AN176" s="59">
        <f ca="1">AVERAGE(OFFSET($AM$3,0,0,'Données projet'!$E$10+1,1))-AVERAGE(OFFSET($H$3,0,0,'Données projet'!$E$10+1,1))</f>
        <v>558.37211180917416</v>
      </c>
      <c r="AO176" s="59">
        <f t="shared" si="144"/>
        <v>250.60365718208192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262.22244772694108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262.22244772694108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6</v>
      </c>
      <c r="BD176" s="12">
        <f>IF('Données projet'!$A$88&gt;35,BD175+BC176-BL175,IF(A176&lt;'Données projet'!$A$88,$BA$205^A176,IF(A176='Données projet'!$A$88,'Données projet'!$B$88,BD175+BC176-BL175)))</f>
        <v>366.00000000000023</v>
      </c>
      <c r="BE176" s="13">
        <f>BD176*VLOOKUP('Données projet'!$B$11,Paramètres!$A$1:$I$89,3,0)*VLOOKUP('Données projet'!$B$11,Paramètres!$A$1:$I$89,5,0)</f>
        <v>393.96240000000023</v>
      </c>
      <c r="BF176" s="13">
        <f t="shared" si="167"/>
        <v>90.551553113671915</v>
      </c>
      <c r="BG176" s="20">
        <f t="shared" si="168"/>
        <v>843.86180167297891</v>
      </c>
      <c r="BH176" s="59">
        <f t="shared" si="116"/>
        <v>1137.1951350063123</v>
      </c>
      <c r="BI176" s="59">
        <f ca="1">AVERAGE(OFFSET($BH$3,0,0,'Données projet'!$E$11+1,1))-AVERAGE(OFFSET($H$3,0,0,'Données projet'!$E$11+1,1))</f>
        <v>465.70042953569703</v>
      </c>
      <c r="BJ176" s="59">
        <f t="shared" si="146"/>
        <v>97.459164776269915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71.01245193719113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71.01245193719113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6</v>
      </c>
      <c r="BY176" s="12">
        <f>IF('Données projet'!$A$114&gt;35,BY175+BX176-CG175,IF(A176&lt;'Données projet'!$A$114,$BV$205^A176,IF(A176='Données projet'!$A$114,'Données projet'!$B$114,BY175+BX176-CG175)))</f>
        <v>366.00000000000023</v>
      </c>
      <c r="BZ176" s="13">
        <f>BY176*VLOOKUP('Données projet'!$B$12,Paramètres!$A$1:$I$89,3,0)*VLOOKUP('Données projet'!$B$12,Paramètres!$A$1:$I$89,5,0)</f>
        <v>245.51280000000017</v>
      </c>
      <c r="CA176" s="13">
        <f t="shared" si="170"/>
        <v>59.624063998553204</v>
      </c>
      <c r="CB176" s="20">
        <f t="shared" si="171"/>
        <v>531.44670479748049</v>
      </c>
      <c r="CC176" s="59">
        <f t="shared" si="119"/>
        <v>824.78003813081386</v>
      </c>
      <c r="CD176" s="59">
        <f ca="1">AVERAGE(OFFSET($CC$3,0,0,'Données projet'!$E$12+1,1))-AVERAGE(OFFSET($H$3,0,0,'Données projet'!$E$12+1,1))</f>
        <v>305.81696680347807</v>
      </c>
      <c r="CE176" s="59">
        <f t="shared" si="148"/>
        <v>75.064936438329426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54.545796415523611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54.545796415523611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6</v>
      </c>
      <c r="CT176" s="12">
        <f>IF('Données projet'!$A$140&gt;35,CT175+CS176-DB175,IF(A176&lt;'Données projet'!$A$140,$CQ$205^A176,IF(A176='Données projet'!$A$140,'Données projet'!$B$140,CT175+CS176-DB175)))</f>
        <v>366.00000000000023</v>
      </c>
      <c r="CU176" s="17">
        <f>CT176*VLOOKUP('Données projet'!$B$13,Paramètres!$A$1:$I$89,3,0)*VLOOKUP('Données projet'!$B$13,Paramètres!$A$1:$I$89,5,0)</f>
        <v>353.99520000000024</v>
      </c>
      <c r="CV176" s="13">
        <f t="shared" si="173"/>
        <v>82.384620192632312</v>
      </c>
      <c r="CW176" s="20">
        <f t="shared" si="174"/>
        <v>760.02818683550174</v>
      </c>
      <c r="CX176" s="59">
        <f t="shared" si="122"/>
        <v>1053.3615201688351</v>
      </c>
      <c r="CY176" s="59">
        <f ca="1">AVERAGE(OFFSET($CX$3,0,0,'Données projet'!$E$13+1,1))-AVERAGE(OFFSET($H$3,0,0,'Données projet'!$E$13+1,1))</f>
        <v>422.80313962874982</v>
      </c>
      <c r="CZ176" s="59">
        <f t="shared" si="150"/>
        <v>91.455608678290844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63.808290146461573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63.808290146461573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6</v>
      </c>
      <c r="DO176" s="12">
        <f>IF('Données projet'!$A$166&gt;35,DO175+DN176-DW175,IF(A176&lt;'Données projet'!$A$166,$DL$205^A176,IF(A176='Données projet'!$A$166,'Données projet'!$B$166,DO175+DN176-DW175)))</f>
        <v>366.00000000000023</v>
      </c>
      <c r="DP176" s="17">
        <f>DO176*VLOOKUP('Données projet'!$B$14,Paramètres!$A$1:$I$89,3,0)*VLOOKUP('Données projet'!$B$14,Paramètres!$A$1:$I$89,5,0)</f>
        <v>285.48000000000019</v>
      </c>
      <c r="DQ176" s="13">
        <f t="shared" si="176"/>
        <v>68.123780800530824</v>
      </c>
      <c r="DR176" s="20">
        <f t="shared" si="177"/>
        <v>615.85991822759149</v>
      </c>
      <c r="DS176" s="59">
        <f t="shared" si="125"/>
        <v>909.19325156092486</v>
      </c>
      <c r="DT176" s="59">
        <f ca="1">AVERAGE(OFFSET($DS$3,0,0,'Données projet'!$E$14+1,1))-AVERAGE(OFFSET($H$3,0,0,'Données projet'!$E$14+1,1))</f>
        <v>349.02319955271696</v>
      </c>
      <c r="DU176" s="59">
        <f t="shared" si="152"/>
        <v>81.121961804737509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51.458298505210962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51.458298505210962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1.7053025658242404E-13</v>
      </c>
      <c r="EK176" s="17">
        <f>EJ176*VLOOKUP('Données projet'!$B$15,Paramètres!$A$1:$I$89,3,0)*VLOOKUP('Données projet'!$B$15,Paramètres!$A$1:$I$89,5,0)</f>
        <v>1.250327841262333E-13</v>
      </c>
      <c r="EL176" s="13">
        <f t="shared" si="179"/>
        <v>1.8301318724634299E-12</v>
      </c>
      <c r="EM176" s="20">
        <f t="shared" si="180"/>
        <v>3.405245110226996E-12</v>
      </c>
      <c r="EN176" s="59">
        <f t="shared" si="128"/>
        <v>293.33333333333672</v>
      </c>
      <c r="EO176" s="59">
        <f ca="1">AVERAGE(OFFSET($EN$3,0,0,'Données projet'!$E$15+1,1))-AVERAGE(OFFSET($H$3,0,0,'Données projet'!$E$15+1,1))</f>
        <v>197.34725966440715</v>
      </c>
      <c r="EP176" s="59">
        <f t="shared" si="154"/>
        <v>240.16326570529532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5.4103043939170563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5.4103043939170563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1.0286385077051818E-13</v>
      </c>
      <c r="P177" s="13">
        <f t="shared" si="141"/>
        <v>1.5402366592183556E-12</v>
      </c>
      <c r="Q177" s="20">
        <f t="shared" si="162"/>
        <v>2.8617333882306215E-12</v>
      </c>
      <c r="R177" s="59">
        <f t="shared" si="109"/>
        <v>293.33333333333616</v>
      </c>
      <c r="S177" s="59">
        <f ca="1">AVERAGE(OFFSET($R$3,0,0,'Données projet'!$E$9+1,1))-AVERAGE(OFFSET($H$3,0,0,'Données projet'!$E$9+1,1))</f>
        <v>503.03615331676451</v>
      </c>
      <c r="T177" s="59">
        <f t="shared" si="142"/>
        <v>228.10723445837942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229.39484118586356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229.39484118586356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1.1527845344971866E-13</v>
      </c>
      <c r="AK177" s="13">
        <f t="shared" si="164"/>
        <v>1.7033846239409443E-12</v>
      </c>
      <c r="AL177" s="20">
        <f t="shared" si="165"/>
        <v>3.1675048597887374E-12</v>
      </c>
      <c r="AM177" s="59">
        <f t="shared" si="113"/>
        <v>293.3333333333365</v>
      </c>
      <c r="AN177" s="59">
        <f ca="1">AVERAGE(OFFSET($AM$3,0,0,'Données projet'!$E$10+1,1))-AVERAGE(OFFSET($H$3,0,0,'Données projet'!$E$10+1,1))</f>
        <v>558.37211180917416</v>
      </c>
      <c r="AO177" s="59">
        <f t="shared" si="144"/>
        <v>250.60365718208192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257.08042546691615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257.08042546691615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6</v>
      </c>
      <c r="BD177" s="12">
        <f>IF('Données projet'!$A$88&gt;35,BD176+BC177-BL176,IF(A177&lt;'Données projet'!$A$88,$BA$205^A177,IF(A177='Données projet'!$A$88,'Données projet'!$B$88,BD176+BC177-BL176)))</f>
        <v>372.00000000000023</v>
      </c>
      <c r="BE177" s="13">
        <f>BD177*VLOOKUP('Données projet'!$B$11,Paramètres!$A$1:$I$89,3,0)*VLOOKUP('Données projet'!$B$11,Paramètres!$A$1:$I$89,5,0)</f>
        <v>400.42080000000021</v>
      </c>
      <c r="BF177" s="13">
        <f t="shared" si="167"/>
        <v>91.861970742201507</v>
      </c>
      <c r="BG177" s="20">
        <f t="shared" si="168"/>
        <v>857.39249237600131</v>
      </c>
      <c r="BH177" s="59">
        <f t="shared" si="116"/>
        <v>1150.7258257093347</v>
      </c>
      <c r="BI177" s="59">
        <f ca="1">AVERAGE(OFFSET($BH$3,0,0,'Données projet'!$E$11+1,1))-AVERAGE(OFFSET($H$3,0,0,'Données projet'!$E$11+1,1))</f>
        <v>465.70042953569703</v>
      </c>
      <c r="BJ177" s="59">
        <f t="shared" si="146"/>
        <v>97.459164776269915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69.61994106802166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69.61994106802166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6</v>
      </c>
      <c r="BY177" s="12">
        <f>IF('Données projet'!$A$114&gt;35,BY176+BX177-CG176,IF(A177&lt;'Données projet'!$A$114,$BV$205^A177,IF(A177='Données projet'!$A$114,'Données projet'!$B$114,BY176+BX177-CG176)))</f>
        <v>372.00000000000023</v>
      </c>
      <c r="BZ177" s="13">
        <f>BY177*VLOOKUP('Données projet'!$B$12,Paramètres!$A$1:$I$89,3,0)*VLOOKUP('Données projet'!$B$12,Paramètres!$A$1:$I$89,5,0)</f>
        <v>249.53760000000017</v>
      </c>
      <c r="CA177" s="13">
        <f t="shared" si="170"/>
        <v>60.486914185674777</v>
      </c>
      <c r="CB177" s="20">
        <f t="shared" si="171"/>
        <v>539.95936220671717</v>
      </c>
      <c r="CC177" s="59">
        <f t="shared" si="119"/>
        <v>833.29269554005054</v>
      </c>
      <c r="CD177" s="59">
        <f ca="1">AVERAGE(OFFSET($CC$3,0,0,'Données projet'!$E$12+1,1))-AVERAGE(OFFSET($H$3,0,0,'Données projet'!$E$12+1,1))</f>
        <v>305.81696680347807</v>
      </c>
      <c r="CE177" s="59">
        <f t="shared" si="148"/>
        <v>75.064936438329426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53.476186617465899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53.476186617465899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6</v>
      </c>
      <c r="CT177" s="12">
        <f>IF('Données projet'!$A$140&gt;35,CT176+CS177-DB176,IF(A177&lt;'Données projet'!$A$140,$CQ$205^A177,IF(A177='Données projet'!$A$140,'Données projet'!$B$140,CT176+CS177-DB176)))</f>
        <v>372.00000000000023</v>
      </c>
      <c r="CU177" s="17">
        <f>CT177*VLOOKUP('Données projet'!$B$13,Paramètres!$A$1:$I$89,3,0)*VLOOKUP('Données projet'!$B$13,Paramètres!$A$1:$I$89,5,0)</f>
        <v>359.79840000000019</v>
      </c>
      <c r="CV177" s="13">
        <f t="shared" si="173"/>
        <v>83.57684997674896</v>
      </c>
      <c r="CW177" s="20">
        <f t="shared" si="174"/>
        <v>772.21189370950481</v>
      </c>
      <c r="CX177" s="59">
        <f t="shared" si="122"/>
        <v>1065.5452270428382</v>
      </c>
      <c r="CY177" s="59">
        <f ca="1">AVERAGE(OFFSET($CX$3,0,0,'Données projet'!$E$13+1,1))-AVERAGE(OFFSET($H$3,0,0,'Données projet'!$E$13+1,1))</f>
        <v>422.80313962874982</v>
      </c>
      <c r="CZ177" s="59">
        <f t="shared" si="150"/>
        <v>91.455608678290844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62.557048495903494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62.557048495903494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6</v>
      </c>
      <c r="DO177" s="12">
        <f>IF('Données projet'!$A$166&gt;35,DO176+DN177-DW176,IF(A177&lt;'Données projet'!$A$166,$DL$205^A177,IF(A177='Données projet'!$A$166,'Données projet'!$B$166,DO176+DN177-DW176)))</f>
        <v>372.00000000000023</v>
      </c>
      <c r="DP177" s="17">
        <f>DO177*VLOOKUP('Données projet'!$B$14,Paramètres!$A$1:$I$89,3,0)*VLOOKUP('Données projet'!$B$14,Paramètres!$A$1:$I$89,5,0)</f>
        <v>290.1600000000002</v>
      </c>
      <c r="DQ177" s="13">
        <f t="shared" si="176"/>
        <v>69.109634717039995</v>
      </c>
      <c r="DR177" s="20">
        <f t="shared" si="177"/>
        <v>625.7279471321782</v>
      </c>
      <c r="DS177" s="59">
        <f t="shared" si="125"/>
        <v>919.06128046551157</v>
      </c>
      <c r="DT177" s="59">
        <f ca="1">AVERAGE(OFFSET($DS$3,0,0,'Données projet'!$E$14+1,1))-AVERAGE(OFFSET($H$3,0,0,'Données projet'!$E$14+1,1))</f>
        <v>349.02319955271696</v>
      </c>
      <c r="DU177" s="59">
        <f t="shared" si="152"/>
        <v>81.121961804737509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50.449232657986705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50.449232657986705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1.7053025658242404E-13</v>
      </c>
      <c r="EK177" s="17">
        <f>EJ177*VLOOKUP('Données projet'!$B$15,Paramètres!$A$1:$I$89,3,0)*VLOOKUP('Données projet'!$B$15,Paramètres!$A$1:$I$89,5,0)</f>
        <v>1.250327841262333E-13</v>
      </c>
      <c r="EL177" s="13">
        <f t="shared" si="179"/>
        <v>1.8301318724634299E-12</v>
      </c>
      <c r="EM177" s="20">
        <f t="shared" si="180"/>
        <v>3.405245110226996E-12</v>
      </c>
      <c r="EN177" s="59">
        <f t="shared" si="128"/>
        <v>293.33333333333672</v>
      </c>
      <c r="EO177" s="59">
        <f ca="1">AVERAGE(OFFSET($EN$3,0,0,'Données projet'!$E$15+1,1))-AVERAGE(OFFSET($H$3,0,0,'Données projet'!$E$15+1,1))</f>
        <v>197.34725966440715</v>
      </c>
      <c r="EP177" s="59">
        <f t="shared" si="154"/>
        <v>240.16326570529532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5.3042116247121793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5.3042116247121793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1.0286385077051818E-13</v>
      </c>
      <c r="P178" s="13">
        <f t="shared" si="141"/>
        <v>1.5402366592183556E-12</v>
      </c>
      <c r="Q178" s="20">
        <f t="shared" si="162"/>
        <v>2.8617333882306215E-12</v>
      </c>
      <c r="R178" s="59">
        <f t="shared" si="109"/>
        <v>293.33333333333616</v>
      </c>
      <c r="S178" s="59">
        <f ca="1">AVERAGE(OFFSET($R$3,0,0,'Données projet'!$E$9+1,1))-AVERAGE(OFFSET($H$3,0,0,'Données projet'!$E$9+1,1))</f>
        <v>503.03615331676451</v>
      </c>
      <c r="T178" s="59">
        <f t="shared" si="142"/>
        <v>228.10723445837942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224.89654826724623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224.89654826724623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1.1527845344971866E-13</v>
      </c>
      <c r="AK178" s="13">
        <f t="shared" si="164"/>
        <v>1.7033846239409443E-12</v>
      </c>
      <c r="AL178" s="20">
        <f t="shared" si="165"/>
        <v>3.1675048597887374E-12</v>
      </c>
      <c r="AM178" s="59">
        <f t="shared" si="113"/>
        <v>293.3333333333365</v>
      </c>
      <c r="AN178" s="59">
        <f ca="1">AVERAGE(OFFSET($AM$3,0,0,'Données projet'!$E$10+1,1))-AVERAGE(OFFSET($H$3,0,0,'Données projet'!$E$10+1,1))</f>
        <v>558.37211180917416</v>
      </c>
      <c r="AO178" s="59">
        <f t="shared" si="144"/>
        <v>250.60365718208192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252.03923512708639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252.03923512708639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</v>
      </c>
      <c r="BD178" s="12">
        <f>IF('Données projet'!$A$88&gt;35,BD177+BC178-BL177,IF(A178&lt;'Données projet'!$A$88,$BA$205^A178,IF(A178='Données projet'!$A$88,'Données projet'!$B$88,BD177+BC178-BL177)))</f>
        <v>378.00000000000023</v>
      </c>
      <c r="BE178" s="13">
        <f>BD178*VLOOKUP('Données projet'!$B$11,Paramètres!$A$1:$I$89,3,0)*VLOOKUP('Données projet'!$B$11,Paramètres!$A$1:$I$89,5,0)</f>
        <v>406.87920000000025</v>
      </c>
      <c r="BF178" s="13">
        <f t="shared" si="167"/>
        <v>93.169930362607332</v>
      </c>
      <c r="BG178" s="20">
        <f t="shared" si="168"/>
        <v>870.91890204820822</v>
      </c>
      <c r="BH178" s="59">
        <f t="shared" si="116"/>
        <v>1164.2522353815416</v>
      </c>
      <c r="BI178" s="59">
        <f ca="1">AVERAGE(OFFSET($BH$3,0,0,'Données projet'!$E$11+1,1))-AVERAGE(OFFSET($H$3,0,0,'Données projet'!$E$11+1,1))</f>
        <v>465.70042953569703</v>
      </c>
      <c r="BJ178" s="59">
        <f t="shared" si="146"/>
        <v>97.459164776269915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68.254736487648842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68.254736487648842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</v>
      </c>
      <c r="BY178" s="12">
        <f>IF('Données projet'!$A$114&gt;35,BY177+BX178-CG177,IF(A178&lt;'Données projet'!$A$114,$BV$205^A178,IF(A178='Données projet'!$A$114,'Données projet'!$B$114,BY177+BX178-CG177)))</f>
        <v>378.00000000000023</v>
      </c>
      <c r="BZ178" s="13">
        <f>BY178*VLOOKUP('Données projet'!$B$12,Paramètres!$A$1:$I$89,3,0)*VLOOKUP('Données projet'!$B$12,Paramètres!$A$1:$I$89,5,0)</f>
        <v>253.56240000000017</v>
      </c>
      <c r="CA178" s="13">
        <f t="shared" si="170"/>
        <v>61.348145886656233</v>
      </c>
      <c r="CB178" s="20">
        <f t="shared" si="171"/>
        <v>548.46920075259322</v>
      </c>
      <c r="CC178" s="59">
        <f t="shared" si="119"/>
        <v>841.80253408592648</v>
      </c>
      <c r="CD178" s="59">
        <f ca="1">AVERAGE(OFFSET($CC$3,0,0,'Données projet'!$E$12+1,1))-AVERAGE(OFFSET($H$3,0,0,'Données projet'!$E$12+1,1))</f>
        <v>305.81696680347807</v>
      </c>
      <c r="CE178" s="59">
        <f t="shared" si="148"/>
        <v>75.064936438329426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52.427551215150544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52.427551215150544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</v>
      </c>
      <c r="CT178" s="12">
        <f>IF('Données projet'!$A$140&gt;35,CT177+CS178-DB177,IF(A178&lt;'Données projet'!$A$140,$CQ$205^A178,IF(A178='Données projet'!$A$140,'Données projet'!$B$140,CT177+CS178-DB177)))</f>
        <v>378.00000000000023</v>
      </c>
      <c r="CU178" s="17">
        <f>CT178*VLOOKUP('Données projet'!$B$13,Paramètres!$A$1:$I$89,3,0)*VLOOKUP('Données projet'!$B$13,Paramètres!$A$1:$I$89,5,0)</f>
        <v>365.60160000000019</v>
      </c>
      <c r="CV178" s="13">
        <f t="shared" si="173"/>
        <v>84.766843442892664</v>
      </c>
      <c r="CW178" s="20">
        <f t="shared" si="174"/>
        <v>784.39170566303835</v>
      </c>
      <c r="CX178" s="59">
        <f t="shared" si="122"/>
        <v>1077.7250389963717</v>
      </c>
      <c r="CY178" s="59">
        <f ca="1">AVERAGE(OFFSET($CX$3,0,0,'Données projet'!$E$13+1,1))-AVERAGE(OFFSET($H$3,0,0,'Données projet'!$E$13+1,1))</f>
        <v>422.80313962874982</v>
      </c>
      <c r="CZ178" s="59">
        <f t="shared" si="150"/>
        <v>91.455608678290844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61.330342930930811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61.330342930930811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6</v>
      </c>
      <c r="DO178" s="12">
        <f>IF('Données projet'!$A$166&gt;35,DO177+DN178-DW177,IF(A178&lt;'Données projet'!$A$166,$DL$205^A178,IF(A178='Données projet'!$A$166,'Données projet'!$B$166,DO177+DN178-DW177)))</f>
        <v>378.00000000000023</v>
      </c>
      <c r="DP178" s="17">
        <f>DO178*VLOOKUP('Données projet'!$B$14,Paramètres!$A$1:$I$89,3,0)*VLOOKUP('Données projet'!$B$14,Paramètres!$A$1:$I$89,5,0)</f>
        <v>294.8400000000002</v>
      </c>
      <c r="DQ178" s="13">
        <f t="shared" si="176"/>
        <v>70.093639423890451</v>
      </c>
      <c r="DR178" s="20">
        <f t="shared" si="177"/>
        <v>635.59275532994286</v>
      </c>
      <c r="DS178" s="59">
        <f t="shared" si="125"/>
        <v>928.92608866327623</v>
      </c>
      <c r="DT178" s="59">
        <f ca="1">AVERAGE(OFFSET($DS$3,0,0,'Données projet'!$E$14+1,1))-AVERAGE(OFFSET($H$3,0,0,'Données projet'!$E$14+1,1))</f>
        <v>349.02319955271696</v>
      </c>
      <c r="DU178" s="59">
        <f t="shared" si="152"/>
        <v>81.121961804737509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49.459953976557124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49.459953976557124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1.7053025658242404E-13</v>
      </c>
      <c r="EK178" s="17">
        <f>EJ178*VLOOKUP('Données projet'!$B$15,Paramètres!$A$1:$I$89,3,0)*VLOOKUP('Données projet'!$B$15,Paramètres!$A$1:$I$89,5,0)</f>
        <v>1.250327841262333E-13</v>
      </c>
      <c r="EL178" s="13">
        <f t="shared" si="179"/>
        <v>1.8301318724634299E-12</v>
      </c>
      <c r="EM178" s="20">
        <f t="shared" si="180"/>
        <v>3.405245110226996E-12</v>
      </c>
      <c r="EN178" s="59">
        <f t="shared" si="128"/>
        <v>293.33333333333672</v>
      </c>
      <c r="EO178" s="59">
        <f ca="1">AVERAGE(OFFSET($EN$3,0,0,'Données projet'!$E$15+1,1))-AVERAGE(OFFSET($H$3,0,0,'Données projet'!$E$15+1,1))</f>
        <v>197.34725966440715</v>
      </c>
      <c r="EP178" s="59">
        <f t="shared" si="154"/>
        <v>240.16326570529532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5.2001992700012103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5.2001992700012103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1.0286385077051818E-13</v>
      </c>
      <c r="P179" s="13">
        <f t="shared" si="141"/>
        <v>1.5402366592183556E-12</v>
      </c>
      <c r="Q179" s="20">
        <f t="shared" si="162"/>
        <v>2.8617333882306215E-12</v>
      </c>
      <c r="R179" s="59">
        <f t="shared" si="109"/>
        <v>293.33333333333616</v>
      </c>
      <c r="S179" s="59">
        <f ca="1">AVERAGE(OFFSET($R$3,0,0,'Données projet'!$E$9+1,1))-AVERAGE(OFFSET($H$3,0,0,'Données projet'!$E$9+1,1))</f>
        <v>503.03615331676451</v>
      </c>
      <c r="T179" s="59">
        <f t="shared" si="142"/>
        <v>228.10723445837942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220.48646412907524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220.48646412907524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1.1527845344971866E-13</v>
      </c>
      <c r="AK179" s="13">
        <f t="shared" si="164"/>
        <v>1.7033846239409443E-12</v>
      </c>
      <c r="AL179" s="20">
        <f t="shared" si="165"/>
        <v>3.1675048597887374E-12</v>
      </c>
      <c r="AM179" s="59">
        <f t="shared" si="113"/>
        <v>293.3333333333365</v>
      </c>
      <c r="AN179" s="59">
        <f ca="1">AVERAGE(OFFSET($AM$3,0,0,'Données projet'!$E$10+1,1))-AVERAGE(OFFSET($H$3,0,0,'Données projet'!$E$10+1,1))</f>
        <v>558.37211180917416</v>
      </c>
      <c r="AO179" s="59">
        <f t="shared" si="144"/>
        <v>250.60365718208192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247.09689945499821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247.09689945499821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</v>
      </c>
      <c r="BD179" s="12">
        <f>IF('Données projet'!$A$88&gt;35,BD178+BC179-BL178,IF(A179&lt;'Données projet'!$A$88,$BA$205^A179,IF(A179='Données projet'!$A$88,'Données projet'!$B$88,BD178+BC179-BL178)))</f>
        <v>384.00000000000023</v>
      </c>
      <c r="BE179" s="13">
        <f>BD179*VLOOKUP('Données projet'!$B$11,Paramètres!$A$1:$I$89,3,0)*VLOOKUP('Données projet'!$B$11,Paramètres!$A$1:$I$89,5,0)</f>
        <v>413.33760000000024</v>
      </c>
      <c r="BF179" s="13">
        <f t="shared" si="167"/>
        <v>94.475475495821343</v>
      </c>
      <c r="BG179" s="20">
        <f t="shared" si="168"/>
        <v>884.44110648855587</v>
      </c>
      <c r="BH179" s="59">
        <f t="shared" si="116"/>
        <v>1177.7744398218892</v>
      </c>
      <c r="BI179" s="59">
        <f ca="1">AVERAGE(OFFSET($BH$3,0,0,'Données projet'!$E$11+1,1))-AVERAGE(OFFSET($H$3,0,0,'Données projet'!$E$11+1,1))</f>
        <v>465.70042953569703</v>
      </c>
      <c r="BJ179" s="59">
        <f t="shared" si="146"/>
        <v>97.459164776269915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66.91630273640456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66.91630273640456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</v>
      </c>
      <c r="BY179" s="12">
        <f>IF('Données projet'!$A$114&gt;35,BY178+BX179-CG178,IF(A179&lt;'Données projet'!$A$114,$BV$205^A179,IF(A179='Données projet'!$A$114,'Données projet'!$B$114,BY178+BX179-CG178)))</f>
        <v>384.00000000000023</v>
      </c>
      <c r="BZ179" s="13">
        <f>BY179*VLOOKUP('Données projet'!$B$12,Paramètres!$A$1:$I$89,3,0)*VLOOKUP('Données projet'!$B$12,Paramètres!$A$1:$I$89,5,0)</f>
        <v>257.58720000000017</v>
      </c>
      <c r="CA179" s="13">
        <f t="shared" si="170"/>
        <v>62.20778775804451</v>
      </c>
      <c r="CB179" s="20">
        <f t="shared" si="171"/>
        <v>556.97627034526113</v>
      </c>
      <c r="CC179" s="59">
        <f t="shared" si="119"/>
        <v>850.30960367859439</v>
      </c>
      <c r="CD179" s="59">
        <f ca="1">AVERAGE(OFFSET($CC$3,0,0,'Données projet'!$E$12+1,1))-AVERAGE(OFFSET($H$3,0,0,'Données projet'!$E$12+1,1))</f>
        <v>305.81696680347807</v>
      </c>
      <c r="CE179" s="59">
        <f t="shared" si="148"/>
        <v>75.064936438329426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51.399478913470155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51.399478913470155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</v>
      </c>
      <c r="CT179" s="12">
        <f>IF('Données projet'!$A$140&gt;35,CT178+CS179-DB178,IF(A179&lt;'Données projet'!$A$140,$CQ$205^A179,IF(A179='Données projet'!$A$140,'Données projet'!$B$140,CT178+CS179-DB178)))</f>
        <v>384.00000000000023</v>
      </c>
      <c r="CU179" s="17">
        <f>CT179*VLOOKUP('Données projet'!$B$13,Paramètres!$A$1:$I$89,3,0)*VLOOKUP('Données projet'!$B$13,Paramètres!$A$1:$I$89,5,0)</f>
        <v>371.40480000000019</v>
      </c>
      <c r="CV179" s="13">
        <f t="shared" si="173"/>
        <v>85.954640186800034</v>
      </c>
      <c r="CW179" s="20">
        <f t="shared" si="174"/>
        <v>796.56769165867706</v>
      </c>
      <c r="CX179" s="59">
        <f t="shared" si="122"/>
        <v>1089.9010249920104</v>
      </c>
      <c r="CY179" s="59">
        <f ca="1">AVERAGE(OFFSET($CX$3,0,0,'Données projet'!$E$13+1,1))-AVERAGE(OFFSET($H$3,0,0,'Données projet'!$E$13+1,1))</f>
        <v>422.80313962874982</v>
      </c>
      <c r="CZ179" s="59">
        <f t="shared" si="150"/>
        <v>91.455608678290844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60.127692313870732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60.127692313870732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6</v>
      </c>
      <c r="DO179" s="12">
        <f>IF('Données projet'!$A$166&gt;35,DO178+DN179-DW178,IF(A179&lt;'Données projet'!$A$166,$DL$205^A179,IF(A179='Données projet'!$A$166,'Données projet'!$B$166,DO178+DN179-DW178)))</f>
        <v>384.00000000000023</v>
      </c>
      <c r="DP179" s="17">
        <f>DO179*VLOOKUP('Données projet'!$B$14,Paramètres!$A$1:$I$89,3,0)*VLOOKUP('Données projet'!$B$14,Paramètres!$A$1:$I$89,5,0)</f>
        <v>299.52000000000021</v>
      </c>
      <c r="DQ179" s="13">
        <f t="shared" si="176"/>
        <v>71.075827662767196</v>
      </c>
      <c r="DR179" s="20">
        <f t="shared" si="177"/>
        <v>645.45439984598659</v>
      </c>
      <c r="DS179" s="59">
        <f t="shared" si="125"/>
        <v>938.78773317931996</v>
      </c>
      <c r="DT179" s="59">
        <f ca="1">AVERAGE(OFFSET($DS$3,0,0,'Données projet'!$E$14+1,1))-AVERAGE(OFFSET($H$3,0,0,'Données projet'!$E$14+1,1))</f>
        <v>349.02319955271696</v>
      </c>
      <c r="DU179" s="59">
        <f t="shared" si="152"/>
        <v>81.121961804737509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48.490074446669965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48.490074446669965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1.7053025658242404E-13</v>
      </c>
      <c r="EK179" s="17">
        <f>EJ179*VLOOKUP('Données projet'!$B$15,Paramètres!$A$1:$I$89,3,0)*VLOOKUP('Données projet'!$B$15,Paramètres!$A$1:$I$89,5,0)</f>
        <v>1.250327841262333E-13</v>
      </c>
      <c r="EL179" s="13">
        <f t="shared" si="179"/>
        <v>1.8301318724634299E-12</v>
      </c>
      <c r="EM179" s="20">
        <f t="shared" si="180"/>
        <v>3.405245110226996E-12</v>
      </c>
      <c r="EN179" s="59">
        <f t="shared" si="128"/>
        <v>293.33333333333672</v>
      </c>
      <c r="EO179" s="59">
        <f ca="1">AVERAGE(OFFSET($EN$3,0,0,'Données projet'!$E$15+1,1))-AVERAGE(OFFSET($H$3,0,0,'Données projet'!$E$15+1,1))</f>
        <v>197.34725966440715</v>
      </c>
      <c r="EP179" s="59">
        <f t="shared" si="154"/>
        <v>240.16326570529532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5.0982265341248514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5.0982265341248514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1.0286385077051818E-13</v>
      </c>
      <c r="P180" s="13">
        <f t="shared" si="141"/>
        <v>1.5402366592183556E-12</v>
      </c>
      <c r="Q180" s="20">
        <f t="shared" si="162"/>
        <v>2.8617333882306215E-12</v>
      </c>
      <c r="R180" s="59">
        <f t="shared" si="109"/>
        <v>293.33333333333616</v>
      </c>
      <c r="S180" s="59">
        <f ca="1">AVERAGE(OFFSET($R$3,0,0,'Données projet'!$E$9+1,1))-AVERAGE(OFFSET($H$3,0,0,'Données projet'!$E$9+1,1))</f>
        <v>503.03615331676451</v>
      </c>
      <c r="T180" s="59">
        <f t="shared" si="142"/>
        <v>228.10723445837942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216.16285905096805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216.16285905096805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1.1527845344971866E-13</v>
      </c>
      <c r="AK180" s="13">
        <f t="shared" si="164"/>
        <v>1.7033846239409443E-12</v>
      </c>
      <c r="AL180" s="20">
        <f t="shared" si="165"/>
        <v>3.1675048597887374E-12</v>
      </c>
      <c r="AM180" s="59">
        <f t="shared" si="113"/>
        <v>293.3333333333365</v>
      </c>
      <c r="AN180" s="59">
        <f ca="1">AVERAGE(OFFSET($AM$3,0,0,'Données projet'!$E$10+1,1))-AVERAGE(OFFSET($H$3,0,0,'Données projet'!$E$10+1,1))</f>
        <v>558.37211180917416</v>
      </c>
      <c r="AO180" s="59">
        <f t="shared" si="144"/>
        <v>250.60365718208192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242.25147997091256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242.25147997091256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6</v>
      </c>
      <c r="BD180" s="12">
        <f>IF('Données projet'!$A$88&gt;35,BD179+BC180-BL179,IF(A180&lt;'Données projet'!$A$88,$BA$205^A180,IF(A180='Données projet'!$A$88,'Données projet'!$B$88,BD179+BC180-BL179)))</f>
        <v>390.00000000000023</v>
      </c>
      <c r="BE180" s="13">
        <f>BD180*VLOOKUP('Données projet'!$B$11,Paramètres!$A$1:$I$89,3,0)*VLOOKUP('Données projet'!$B$11,Paramètres!$A$1:$I$89,5,0)</f>
        <v>419.79600000000022</v>
      </c>
      <c r="BF180" s="13">
        <f t="shared" si="167"/>
        <v>95.778648224725757</v>
      </c>
      <c r="BG180" s="20">
        <f t="shared" si="168"/>
        <v>897.95917899139761</v>
      </c>
      <c r="BH180" s="59">
        <f t="shared" si="116"/>
        <v>1191.292512324731</v>
      </c>
      <c r="BI180" s="59">
        <f ca="1">AVERAGE(OFFSET($BH$3,0,0,'Données projet'!$E$11+1,1))-AVERAGE(OFFSET($H$3,0,0,'Données projet'!$E$11+1,1))</f>
        <v>465.70042953569703</v>
      </c>
      <c r="BJ180" s="59">
        <f t="shared" si="146"/>
        <v>97.459164776269915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65.604114854658192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65.604114854658192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6</v>
      </c>
      <c r="BY180" s="12">
        <f>IF('Données projet'!$A$114&gt;35,BY179+BX180-CG179,IF(A180&lt;'Données projet'!$A$114,$BV$205^A180,IF(A180='Données projet'!$A$114,'Données projet'!$B$114,BY179+BX180-CG179)))</f>
        <v>390.00000000000023</v>
      </c>
      <c r="BZ180" s="13">
        <f>BY180*VLOOKUP('Données projet'!$B$12,Paramètres!$A$1:$I$89,3,0)*VLOOKUP('Données projet'!$B$12,Paramètres!$A$1:$I$89,5,0)</f>
        <v>261.61200000000019</v>
      </c>
      <c r="CA180" s="13">
        <f t="shared" si="170"/>
        <v>63.065867509496499</v>
      </c>
      <c r="CB180" s="20">
        <f t="shared" si="171"/>
        <v>565.48061924570675</v>
      </c>
      <c r="CC180" s="59">
        <f t="shared" si="119"/>
        <v>858.81395257904001</v>
      </c>
      <c r="CD180" s="59">
        <f ca="1">AVERAGE(OFFSET($CC$3,0,0,'Données projet'!$E$12+1,1))-AVERAGE(OFFSET($H$3,0,0,'Données projet'!$E$12+1,1))</f>
        <v>305.81696680347807</v>
      </c>
      <c r="CE180" s="59">
        <f t="shared" si="148"/>
        <v>75.064936438329426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50.391566482563526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50.391566482563526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6</v>
      </c>
      <c r="CT180" s="12">
        <f>IF('Données projet'!$A$140&gt;35,CT179+CS180-DB179,IF(A180&lt;'Données projet'!$A$140,$CQ$205^A180,IF(A180='Données projet'!$A$140,'Données projet'!$B$140,CT179+CS180-DB179)))</f>
        <v>390.00000000000023</v>
      </c>
      <c r="CU180" s="17">
        <f>CT180*VLOOKUP('Données projet'!$B$13,Paramètres!$A$1:$I$89,3,0)*VLOOKUP('Données projet'!$B$13,Paramètres!$A$1:$I$89,5,0)</f>
        <v>377.2080000000002</v>
      </c>
      <c r="CV180" s="13">
        <f t="shared" si="173"/>
        <v>87.140278495857203</v>
      </c>
      <c r="CW180" s="20">
        <f t="shared" si="174"/>
        <v>808.73991838028496</v>
      </c>
      <c r="CX180" s="59">
        <f t="shared" si="122"/>
        <v>1102.0732517136182</v>
      </c>
      <c r="CY180" s="59">
        <f ca="1">AVERAGE(OFFSET($CX$3,0,0,'Données projet'!$E$13+1,1))-AVERAGE(OFFSET($H$3,0,0,'Données projet'!$E$13+1,1))</f>
        <v>422.80313962874982</v>
      </c>
      <c r="CZ180" s="59">
        <f t="shared" si="150"/>
        <v>91.455608678290844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58.948624941866754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58.948624941866754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6</v>
      </c>
      <c r="DO180" s="12">
        <f>IF('Données projet'!$A$166&gt;35,DO179+DN180-DW179,IF(A180&lt;'Données projet'!$A$166,$DL$205^A180,IF(A180='Données projet'!$A$166,'Données projet'!$B$166,DO179+DN180-DW179)))</f>
        <v>390.00000000000023</v>
      </c>
      <c r="DP180" s="17">
        <f>DO180*VLOOKUP('Données projet'!$B$14,Paramètres!$A$1:$I$89,3,0)*VLOOKUP('Données projet'!$B$14,Paramètres!$A$1:$I$89,5,0)</f>
        <v>304.20000000000022</v>
      </c>
      <c r="DQ180" s="13">
        <f t="shared" si="176"/>
        <v>72.056231093481074</v>
      </c>
      <c r="DR180" s="20">
        <f t="shared" si="177"/>
        <v>655.31293582114665</v>
      </c>
      <c r="DS180" s="59">
        <f t="shared" si="125"/>
        <v>948.64626915448002</v>
      </c>
      <c r="DT180" s="59">
        <f ca="1">AVERAGE(OFFSET($DS$3,0,0,'Données projet'!$E$14+1,1))-AVERAGE(OFFSET($H$3,0,0,'Données projet'!$E$14+1,1))</f>
        <v>349.02319955271696</v>
      </c>
      <c r="DU180" s="59">
        <f t="shared" si="152"/>
        <v>81.121961804737509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47.539213662795788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47.539213662795788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1.7053025658242404E-13</v>
      </c>
      <c r="EK180" s="17">
        <f>EJ180*VLOOKUP('Données projet'!$B$15,Paramètres!$A$1:$I$89,3,0)*VLOOKUP('Données projet'!$B$15,Paramètres!$A$1:$I$89,5,0)</f>
        <v>1.250327841262333E-13</v>
      </c>
      <c r="EL180" s="13">
        <f t="shared" si="179"/>
        <v>1.8301318724634299E-12</v>
      </c>
      <c r="EM180" s="20">
        <f t="shared" si="180"/>
        <v>3.405245110226996E-12</v>
      </c>
      <c r="EN180" s="59">
        <f t="shared" si="128"/>
        <v>293.33333333333672</v>
      </c>
      <c r="EO180" s="59">
        <f ca="1">AVERAGE(OFFSET($EN$3,0,0,'Données projet'!$E$15+1,1))-AVERAGE(OFFSET($H$3,0,0,'Données projet'!$E$15+1,1))</f>
        <v>197.34725966440715</v>
      </c>
      <c r="EP180" s="59">
        <f t="shared" si="154"/>
        <v>240.16326570529532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4.9982534214018006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4.9982534214018006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1.0286385077051818E-13</v>
      </c>
      <c r="P181" s="13">
        <f t="shared" si="141"/>
        <v>1.5402366592183556E-12</v>
      </c>
      <c r="Q181" s="20">
        <f t="shared" si="162"/>
        <v>2.8617333882306215E-12</v>
      </c>
      <c r="R181" s="59">
        <f t="shared" si="109"/>
        <v>293.33333333333616</v>
      </c>
      <c r="S181" s="59">
        <f ca="1">AVERAGE(OFFSET($R$3,0,0,'Données projet'!$E$9+1,1))-AVERAGE(OFFSET($H$3,0,0,'Données projet'!$E$9+1,1))</f>
        <v>503.03615331676451</v>
      </c>
      <c r="T181" s="59">
        <f t="shared" si="142"/>
        <v>228.10723445837942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211.92403723130386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211.92403723130386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1.1527845344971866E-13</v>
      </c>
      <c r="AK181" s="13">
        <f t="shared" si="164"/>
        <v>1.7033846239409443E-12</v>
      </c>
      <c r="AL181" s="20">
        <f t="shared" si="165"/>
        <v>3.1675048597887374E-12</v>
      </c>
      <c r="AM181" s="59">
        <f t="shared" si="113"/>
        <v>293.3333333333365</v>
      </c>
      <c r="AN181" s="59">
        <f ca="1">AVERAGE(OFFSET($AM$3,0,0,'Données projet'!$E$10+1,1))-AVERAGE(OFFSET($H$3,0,0,'Données projet'!$E$10+1,1))</f>
        <v>558.37211180917416</v>
      </c>
      <c r="AO181" s="59">
        <f t="shared" si="144"/>
        <v>250.60365718208192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237.50107620749577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237.50107620749577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6</v>
      </c>
      <c r="BD181" s="12">
        <f>IF('Données projet'!$A$88&gt;35,BD180+BC181-BL180,IF(A181&lt;'Données projet'!$A$88,$BA$205^A181,IF(A181='Données projet'!$A$88,'Données projet'!$B$88,BD180+BC181-BL180)))</f>
        <v>396.00000000000023</v>
      </c>
      <c r="BE181" s="13">
        <f>BD181*VLOOKUP('Données projet'!$B$11,Paramètres!$A$1:$I$89,3,0)*VLOOKUP('Données projet'!$B$11,Paramètres!$A$1:$I$89,5,0)</f>
        <v>426.2544000000002</v>
      </c>
      <c r="BF181" s="13">
        <f t="shared" si="167"/>
        <v>97.079489263049226</v>
      </c>
      <c r="BG181" s="20">
        <f t="shared" si="168"/>
        <v>911.4731904664776</v>
      </c>
      <c r="BH181" s="59">
        <f t="shared" si="116"/>
        <v>1204.806523799811</v>
      </c>
      <c r="BI181" s="59">
        <f ca="1">AVERAGE(OFFSET($BH$3,0,0,'Données projet'!$E$11+1,1))-AVERAGE(OFFSET($H$3,0,0,'Données projet'!$E$11+1,1))</f>
        <v>465.70042953569703</v>
      </c>
      <c r="BJ181" s="59">
        <f t="shared" si="146"/>
        <v>97.459164776269915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64.317658176917291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64.317658176917291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6</v>
      </c>
      <c r="BY181" s="12">
        <f>IF('Données projet'!$A$114&gt;35,BY180+BX181-CG180,IF(A181&lt;'Données projet'!$A$114,$BV$205^A181,IF(A181='Données projet'!$A$114,'Données projet'!$B$114,BY180+BX181-CG180)))</f>
        <v>396.00000000000023</v>
      </c>
      <c r="BZ181" s="13">
        <f>BY181*VLOOKUP('Données projet'!$B$12,Paramètres!$A$1:$I$89,3,0)*VLOOKUP('Données projet'!$B$12,Paramètres!$A$1:$I$89,5,0)</f>
        <v>265.63680000000016</v>
      </c>
      <c r="CA181" s="13">
        <f t="shared" si="170"/>
        <v>63.9224119491438</v>
      </c>
      <c r="CB181" s="20">
        <f t="shared" si="171"/>
        <v>573.98229414475895</v>
      </c>
      <c r="CC181" s="59">
        <f t="shared" si="119"/>
        <v>867.31562747809221</v>
      </c>
      <c r="CD181" s="59">
        <f ca="1">AVERAGE(OFFSET($CC$3,0,0,'Données projet'!$E$12+1,1))-AVERAGE(OFFSET($H$3,0,0,'Données projet'!$E$12+1,1))</f>
        <v>305.81696680347807</v>
      </c>
      <c r="CE181" s="59">
        <f t="shared" si="148"/>
        <v>75.064936438329426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49.403418599661101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49.403418599661101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6</v>
      </c>
      <c r="CT181" s="12">
        <f>IF('Données projet'!$A$140&gt;35,CT180+CS181-DB180,IF(A181&lt;'Données projet'!$A$140,$CQ$205^A181,IF(A181='Données projet'!$A$140,'Données projet'!$B$140,CT180+CS181-DB180)))</f>
        <v>396.00000000000023</v>
      </c>
      <c r="CU181" s="17">
        <f>CT181*VLOOKUP('Données projet'!$B$13,Paramètres!$A$1:$I$89,3,0)*VLOOKUP('Données projet'!$B$13,Paramètres!$A$1:$I$89,5,0)</f>
        <v>383.01120000000026</v>
      </c>
      <c r="CV181" s="13">
        <f t="shared" si="173"/>
        <v>88.323795411781802</v>
      </c>
      <c r="CW181" s="20">
        <f t="shared" si="174"/>
        <v>820.90845034218717</v>
      </c>
      <c r="CX181" s="59">
        <f t="shared" si="122"/>
        <v>1114.2417836755205</v>
      </c>
      <c r="CY181" s="59">
        <f ca="1">AVERAGE(OFFSET($CX$3,0,0,'Données projet'!$E$13+1,1))-AVERAGE(OFFSET($H$3,0,0,'Données projet'!$E$13+1,1))</f>
        <v>422.80313962874982</v>
      </c>
      <c r="CZ181" s="59">
        <f t="shared" si="150"/>
        <v>91.455608678290844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57.792678361867686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57.792678361867686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6</v>
      </c>
      <c r="DO181" s="12">
        <f>IF('Données projet'!$A$166&gt;35,DO180+DN181-DW180,IF(A181&lt;'Données projet'!$A$166,$DL$205^A181,IF(A181='Données projet'!$A$166,'Données projet'!$B$166,DO180+DN181-DW180)))</f>
        <v>396.00000000000023</v>
      </c>
      <c r="DP181" s="17">
        <f>DO181*VLOOKUP('Données projet'!$B$14,Paramètres!$A$1:$I$89,3,0)*VLOOKUP('Données projet'!$B$14,Paramètres!$A$1:$I$89,5,0)</f>
        <v>308.88000000000017</v>
      </c>
      <c r="DQ181" s="13">
        <f t="shared" si="176"/>
        <v>73.034880345800772</v>
      </c>
      <c r="DR181" s="20">
        <f t="shared" si="177"/>
        <v>665.16841660226999</v>
      </c>
      <c r="DS181" s="59">
        <f t="shared" si="125"/>
        <v>958.50174993560336</v>
      </c>
      <c r="DT181" s="59">
        <f ca="1">AVERAGE(OFFSET($DS$3,0,0,'Données projet'!$E$14+1,1))-AVERAGE(OFFSET($H$3,0,0,'Données projet'!$E$14+1,1))</f>
        <v>349.02319955271696</v>
      </c>
      <c r="DU181" s="59">
        <f t="shared" si="152"/>
        <v>81.121961804737509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46.606998678925571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46.606998678925571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1.7053025658242404E-13</v>
      </c>
      <c r="EK181" s="17">
        <f>EJ181*VLOOKUP('Données projet'!$B$15,Paramètres!$A$1:$I$89,3,0)*VLOOKUP('Données projet'!$B$15,Paramètres!$A$1:$I$89,5,0)</f>
        <v>1.250327841262333E-13</v>
      </c>
      <c r="EL181" s="13">
        <f t="shared" si="179"/>
        <v>1.8301318724634299E-12</v>
      </c>
      <c r="EM181" s="20">
        <f t="shared" si="180"/>
        <v>3.405245110226996E-12</v>
      </c>
      <c r="EN181" s="59">
        <f t="shared" si="128"/>
        <v>293.33333333333672</v>
      </c>
      <c r="EO181" s="59">
        <f ca="1">AVERAGE(OFFSET($EN$3,0,0,'Données projet'!$E$15+1,1))-AVERAGE(OFFSET($H$3,0,0,'Données projet'!$E$15+1,1))</f>
        <v>197.34725966440715</v>
      </c>
      <c r="EP181" s="59">
        <f t="shared" si="154"/>
        <v>240.16326570529532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4.9002407204416709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4.9002407204416709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1.0286385077051818E-13</v>
      </c>
      <c r="P182" s="13">
        <f t="shared" si="141"/>
        <v>1.5402366592183556E-12</v>
      </c>
      <c r="Q182" s="20">
        <f t="shared" si="162"/>
        <v>2.8617333882306215E-12</v>
      </c>
      <c r="R182" s="59">
        <f t="shared" si="109"/>
        <v>293.33333333333616</v>
      </c>
      <c r="S182" s="59">
        <f ca="1">AVERAGE(OFFSET($R$3,0,0,'Données projet'!$E$9+1,1))-AVERAGE(OFFSET($H$3,0,0,'Données projet'!$E$9+1,1))</f>
        <v>503.03615331676451</v>
      </c>
      <c r="T182" s="59">
        <f t="shared" si="142"/>
        <v>228.10723445837942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207.76833612209725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207.76833612209725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1.1527845344971866E-13</v>
      </c>
      <c r="AK182" s="13">
        <f t="shared" si="164"/>
        <v>1.7033846239409443E-12</v>
      </c>
      <c r="AL182" s="20">
        <f t="shared" si="165"/>
        <v>3.1675048597887374E-12</v>
      </c>
      <c r="AM182" s="59">
        <f t="shared" si="113"/>
        <v>293.3333333333365</v>
      </c>
      <c r="AN182" s="59">
        <f ca="1">AVERAGE(OFFSET($AM$3,0,0,'Données projet'!$E$10+1,1))-AVERAGE(OFFSET($H$3,0,0,'Données projet'!$E$10+1,1))</f>
        <v>558.37211180917416</v>
      </c>
      <c r="AO182" s="59">
        <f t="shared" si="144"/>
        <v>250.60365718208192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232.84382496441938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232.84382496441938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6</v>
      </c>
      <c r="BD182" s="12">
        <f>IF('Données projet'!$A$88&gt;35,BD181+BC182-BL181,IF(A182&lt;'Données projet'!$A$88,$BA$205^A182,IF(A182='Données projet'!$A$88,'Données projet'!$B$88,BD181+BC182-BL181)))</f>
        <v>402.00000000000023</v>
      </c>
      <c r="BE182" s="13">
        <f>BD182*VLOOKUP('Données projet'!$B$11,Paramètres!$A$1:$I$89,3,0)*VLOOKUP('Données projet'!$B$11,Paramètres!$A$1:$I$89,5,0)</f>
        <v>432.71280000000019</v>
      </c>
      <c r="BF182" s="13">
        <f t="shared" si="167"/>
        <v>98.378038019968329</v>
      </c>
      <c r="BG182" s="20">
        <f t="shared" si="168"/>
        <v>924.98320955144516</v>
      </c>
      <c r="BH182" s="59">
        <f t="shared" si="116"/>
        <v>1218.3165428847785</v>
      </c>
      <c r="BI182" s="59">
        <f ca="1">AVERAGE(OFFSET($BH$3,0,0,'Données projet'!$E$11+1,1))-AVERAGE(OFFSET($H$3,0,0,'Données projet'!$E$11+1,1))</f>
        <v>465.70042953569703</v>
      </c>
      <c r="BJ182" s="59">
        <f t="shared" si="146"/>
        <v>97.459164776269915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63.056428129965802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63.056428129965802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6</v>
      </c>
      <c r="BY182" s="12">
        <f>IF('Données projet'!$A$114&gt;35,BY181+BX182-CG181,IF(A182&lt;'Données projet'!$A$114,$BV$205^A182,IF(A182='Données projet'!$A$114,'Données projet'!$B$114,BY181+BX182-CG181)))</f>
        <v>402.00000000000023</v>
      </c>
      <c r="BZ182" s="13">
        <f>BY182*VLOOKUP('Données projet'!$B$12,Paramètres!$A$1:$I$89,3,0)*VLOOKUP('Données projet'!$B$12,Paramètres!$A$1:$I$89,5,0)</f>
        <v>269.66160000000019</v>
      </c>
      <c r="CA182" s="13">
        <f t="shared" si="170"/>
        <v>64.777447026130147</v>
      </c>
      <c r="CB182" s="20">
        <f t="shared" si="171"/>
        <v>582.48134023717694</v>
      </c>
      <c r="CC182" s="59">
        <f t="shared" si="119"/>
        <v>875.81467357051019</v>
      </c>
      <c r="CD182" s="59">
        <f ca="1">AVERAGE(OFFSET($CC$3,0,0,'Données projet'!$E$12+1,1))-AVERAGE(OFFSET($H$3,0,0,'Données projet'!$E$12+1,1))</f>
        <v>305.81696680347807</v>
      </c>
      <c r="CE182" s="59">
        <f t="shared" si="148"/>
        <v>75.064936438329426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48.434647694031696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48.434647694031696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6</v>
      </c>
      <c r="CT182" s="12">
        <f>IF('Données projet'!$A$140&gt;35,CT181+CS182-DB181,IF(A182&lt;'Données projet'!$A$140,$CQ$205^A182,IF(A182='Données projet'!$A$140,'Données projet'!$B$140,CT181+CS182-DB181)))</f>
        <v>402.00000000000023</v>
      </c>
      <c r="CU182" s="17">
        <f>CT182*VLOOKUP('Données projet'!$B$13,Paramètres!$A$1:$I$89,3,0)*VLOOKUP('Données projet'!$B$13,Paramètres!$A$1:$I$89,5,0)</f>
        <v>388.81440000000026</v>
      </c>
      <c r="CV182" s="13">
        <f t="shared" si="173"/>
        <v>89.505226789398094</v>
      </c>
      <c r="CW182" s="20">
        <f t="shared" si="174"/>
        <v>833.07334999153534</v>
      </c>
      <c r="CX182" s="59">
        <f t="shared" si="122"/>
        <v>1126.4066833248687</v>
      </c>
      <c r="CY182" s="59">
        <f ca="1">AVERAGE(OFFSET($CX$3,0,0,'Données projet'!$E$13+1,1))-AVERAGE(OFFSET($H$3,0,0,'Données projet'!$E$13+1,1))</f>
        <v>422.80313962874982</v>
      </c>
      <c r="CZ182" s="59">
        <f t="shared" si="150"/>
        <v>91.455608678290844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56.65939918924461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56.65939918924461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6</v>
      </c>
      <c r="DO182" s="12">
        <f>IF('Données projet'!$A$166&gt;35,DO181+DN182-DW181,IF(A182&lt;'Données projet'!$A$166,$DL$205^A182,IF(A182='Données projet'!$A$166,'Données projet'!$B$166,DO181+DN182-DW181)))</f>
        <v>402.00000000000023</v>
      </c>
      <c r="DP182" s="17">
        <f>DO182*VLOOKUP('Données projet'!$B$14,Paramètres!$A$1:$I$89,3,0)*VLOOKUP('Données projet'!$B$14,Paramètres!$A$1:$I$89,5,0)</f>
        <v>313.56000000000017</v>
      </c>
      <c r="DQ182" s="13">
        <f t="shared" si="176"/>
        <v>74.011805068053846</v>
      </c>
      <c r="DR182" s="20">
        <f t="shared" si="177"/>
        <v>675.02089382686074</v>
      </c>
      <c r="DS182" s="59">
        <f t="shared" si="125"/>
        <v>968.35422716019411</v>
      </c>
      <c r="DT182" s="59">
        <f ca="1">AVERAGE(OFFSET($DS$3,0,0,'Données projet'!$E$14+1,1))-AVERAGE(OFFSET($H$3,0,0,'Données projet'!$E$14+1,1))</f>
        <v>349.02319955271696</v>
      </c>
      <c r="DU182" s="59">
        <f t="shared" si="152"/>
        <v>81.121961804737509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45.693063862294053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45.693063862294053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1.7053025658242404E-13</v>
      </c>
      <c r="EK182" s="17">
        <f>EJ182*VLOOKUP('Données projet'!$B$15,Paramètres!$A$1:$I$89,3,0)*VLOOKUP('Données projet'!$B$15,Paramètres!$A$1:$I$89,5,0)</f>
        <v>1.250327841262333E-13</v>
      </c>
      <c r="EL182" s="13">
        <f t="shared" si="179"/>
        <v>1.8301318724634299E-12</v>
      </c>
      <c r="EM182" s="20">
        <f t="shared" si="180"/>
        <v>3.405245110226996E-12</v>
      </c>
      <c r="EN182" s="59">
        <f t="shared" si="128"/>
        <v>293.33333333333672</v>
      </c>
      <c r="EO182" s="59">
        <f ca="1">AVERAGE(OFFSET($EN$3,0,0,'Données projet'!$E$15+1,1))-AVERAGE(OFFSET($H$3,0,0,'Données projet'!$E$15+1,1))</f>
        <v>197.34725966440715</v>
      </c>
      <c r="EP182" s="59">
        <f t="shared" si="154"/>
        <v>240.16326570529532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4.8041499887655243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4.8041499887655243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1.0286385077051818E-13</v>
      </c>
      <c r="P183" s="13">
        <f t="shared" si="141"/>
        <v>1.5402366592183556E-12</v>
      </c>
      <c r="Q183" s="20">
        <f t="shared" si="162"/>
        <v>2.8617333882306215E-12</v>
      </c>
      <c r="R183" s="59">
        <f t="shared" si="109"/>
        <v>293.33333333333616</v>
      </c>
      <c r="S183" s="59">
        <f ca="1">AVERAGE(OFFSET($R$3,0,0,'Données projet'!$E$9+1,1))-AVERAGE(OFFSET($H$3,0,0,'Données projet'!$E$9+1,1))</f>
        <v>503.03615331676451</v>
      </c>
      <c r="T183" s="59">
        <f t="shared" si="142"/>
        <v>228.10723445837942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203.6941257769148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203.6941257769148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1.1527845344971866E-13</v>
      </c>
      <c r="AK183" s="13">
        <f t="shared" si="164"/>
        <v>1.7033846239409443E-12</v>
      </c>
      <c r="AL183" s="20">
        <f t="shared" si="165"/>
        <v>3.1675048597887374E-12</v>
      </c>
      <c r="AM183" s="59">
        <f t="shared" si="113"/>
        <v>293.3333333333365</v>
      </c>
      <c r="AN183" s="59">
        <f ca="1">AVERAGE(OFFSET($AM$3,0,0,'Données projet'!$E$10+1,1))-AVERAGE(OFFSET($H$3,0,0,'Données projet'!$E$10+1,1))</f>
        <v>558.37211180917416</v>
      </c>
      <c r="AO183" s="59">
        <f t="shared" si="144"/>
        <v>250.60365718208192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228.27789957757696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228.27789957757696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408</v>
      </c>
      <c r="BB183" s="12">
        <f>VLOOKUP(A183,'Données projet'!$A$87:$I$107,9,0)</f>
        <v>6</v>
      </c>
      <c r="BC183" s="12">
        <f t="array" ref="BC183">INDEX(BB:BB,MIN(IF(ISNUMBER(BB183:BB379),ROW(BB183:BB379),"")))</f>
        <v>6</v>
      </c>
      <c r="BD183" s="12">
        <f>IF('Données projet'!$A$88&gt;35,BD182+BC183-BL182,IF(A183&lt;'Données projet'!$A$88,$BA$205^A183,IF(A183='Données projet'!$A$88,'Données projet'!$B$88,BD182+BC183-BL182)))</f>
        <v>408.00000000000023</v>
      </c>
      <c r="BE183" s="13">
        <f>BD183*VLOOKUP('Données projet'!$B$11,Paramètres!$A$1:$I$89,3,0)*VLOOKUP('Données projet'!$B$11,Paramètres!$A$1:$I$89,5,0)</f>
        <v>439.17120000000023</v>
      </c>
      <c r="BF183" s="13">
        <f t="shared" si="167"/>
        <v>99.674332660742877</v>
      </c>
      <c r="BG183" s="20">
        <f t="shared" si="168"/>
        <v>938.48930271746076</v>
      </c>
      <c r="BH183" s="59">
        <f t="shared" si="116"/>
        <v>1231.822636050794</v>
      </c>
      <c r="BI183" s="59">
        <f ca="1">AVERAGE(OFFSET($BH$3,0,0,'Données projet'!$E$11+1,1))-AVERAGE(OFFSET($H$3,0,0,'Données projet'!$E$11+1,1))</f>
        <v>465.70042953569703</v>
      </c>
      <c r="BJ183" s="59">
        <f t="shared" si="146"/>
        <v>97.459164776269915</v>
      </c>
      <c r="BK183" s="15" t="str">
        <f>IF(ISNA(VLOOKUP(A183,'Données projet'!$A$87:$I$107,3,0)),0,VLOOKUP(A183,'Données projet'!$A$87:$I$107,3,0))</f>
        <v>CR</v>
      </c>
      <c r="BL183" s="15">
        <f>IF(ISNA(VLOOKUP(A183,'Données projet'!$A$87:$I$107,4,0)),0,VLOOKUP(A183,'Données projet'!$A$87:$I$107,4,0))</f>
        <v>408</v>
      </c>
      <c r="BM183" s="16">
        <f>IF(ISNA(VLOOKUP(A183,'Données projet'!$A$87:$I$107,5,0)),0%,VLOOKUP(A183,'Données projet'!$A$87:$I$107,5,0)*VLOOKUP('Données projet'!$B$11,Paramètres!$A$1:$I$89,7,0))</f>
        <v>0.38700000000000001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249.70485150166587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249.70485150166587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408</v>
      </c>
      <c r="BW183" s="12">
        <f>VLOOKUP(A183,'Données projet'!$A$113:$I$133,9,0)</f>
        <v>6</v>
      </c>
      <c r="BX183" s="12">
        <f t="array" ref="BX183">INDEX(BW:BW,MIN(IF(ISNUMBER(BW183:BW379),ROW(BW183:BW379),"")))</f>
        <v>6</v>
      </c>
      <c r="BY183" s="12">
        <f>IF('Données projet'!$A$114&gt;35,BY182+BX183-CG182,IF(A183&lt;'Données projet'!$A$114,$BV$205^A183,IF(A183='Données projet'!$A$114,'Données projet'!$B$114,BY182+BX183-CG182)))</f>
        <v>408.00000000000023</v>
      </c>
      <c r="BZ183" s="13">
        <f>BY183*VLOOKUP('Données projet'!$B$12,Paramètres!$A$1:$I$89,3,0)*VLOOKUP('Données projet'!$B$12,Paramètres!$A$1:$I$89,5,0)</f>
        <v>273.68640000000016</v>
      </c>
      <c r="CA183" s="13">
        <f t="shared" si="170"/>
        <v>65.630997870537016</v>
      </c>
      <c r="CB183" s="20">
        <f t="shared" si="171"/>
        <v>590.97780129118564</v>
      </c>
      <c r="CC183" s="59">
        <f t="shared" si="119"/>
        <v>884.3111346245189</v>
      </c>
      <c r="CD183" s="59">
        <f ca="1">AVERAGE(OFFSET($CC$3,0,0,'Données projet'!$E$12+1,1))-AVERAGE(OFFSET($H$3,0,0,'Données projet'!$E$12+1,1))</f>
        <v>305.81696680347807</v>
      </c>
      <c r="CE183" s="59">
        <f t="shared" si="148"/>
        <v>75.064936438329426</v>
      </c>
      <c r="CF183" s="15" t="str">
        <f>IF(ISNA(VLOOKUP(A183,'Données projet'!$A$113:$I$133,3,0)),0,VLOOKUP(A183,'Données projet'!$A$113:$I$133,3,0))</f>
        <v>CR</v>
      </c>
      <c r="CG183" s="15">
        <f>IF(ISNA(VLOOKUP(A183,'Données projet'!$A$113:$I$133,4,0)),0,VLOOKUP(A183,'Données projet'!$A$113:$I$133,4,0))</f>
        <v>408</v>
      </c>
      <c r="CH183" s="16">
        <f>IF(ISNA(VLOOKUP(A183,'Données projet'!$A$113:$I$133,5,0)),0%,VLOOKUP(A183,'Données projet'!$A$113:$I$133,5,0)*VLOOKUP('Données projet'!$B$12,Paramètres!$A$1:$I$89,7,0))</f>
        <v>0.47700000000000004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191.80227724041004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191.80227724041004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408</v>
      </c>
      <c r="CR183" s="12">
        <f>VLOOKUP(A183,'Données projet'!$A$139:$I$159,9,0)</f>
        <v>6</v>
      </c>
      <c r="CS183" s="12">
        <f t="array" ref="CS183">INDEX(CR:CR,MIN(IF(ISNUMBER(CR183:CR379),ROW(CR183:CR379),"")))</f>
        <v>6</v>
      </c>
      <c r="CT183" s="12">
        <f>IF('Données projet'!$A$140&gt;35,CT182+CS183-DB182,IF(A183&lt;'Données projet'!$A$140,$CQ$205^A183,IF(A183='Données projet'!$A$140,'Données projet'!$B$140,CT182+CS183-DB182)))</f>
        <v>408.00000000000023</v>
      </c>
      <c r="CU183" s="17">
        <f>CT183*VLOOKUP('Données projet'!$B$13,Paramètres!$A$1:$I$89,3,0)*VLOOKUP('Données projet'!$B$13,Paramètres!$A$1:$I$89,5,0)</f>
        <v>394.61760000000027</v>
      </c>
      <c r="CV183" s="13">
        <f t="shared" si="173"/>
        <v>90.684607351804445</v>
      </c>
      <c r="CW183" s="20">
        <f t="shared" si="174"/>
        <v>845.2346778043933</v>
      </c>
      <c r="CX183" s="59">
        <f t="shared" si="122"/>
        <v>1138.5680111377267</v>
      </c>
      <c r="CY183" s="59">
        <f ca="1">AVERAGE(OFFSET($CX$3,0,0,'Données projet'!$E$13+1,1))-AVERAGE(OFFSET($H$3,0,0,'Données projet'!$E$13+1,1))</f>
        <v>422.80313962874982</v>
      </c>
      <c r="CZ183" s="59">
        <f t="shared" si="150"/>
        <v>91.455608678290844</v>
      </c>
      <c r="DA183" s="15" t="str">
        <f>IF(ISNA(VLOOKUP(A183,'Données projet'!$A$139:$I$159,3,0)),0,VLOOKUP(A183,'Données projet'!$A$139:$I$159,3,0))</f>
        <v>CR</v>
      </c>
      <c r="DB183" s="15">
        <f>IF(ISNA(VLOOKUP(A183,'Données projet'!$A$139:$I$159,4,0)),0,VLOOKUP(A183,'Données projet'!$A$139:$I$159,4,0))</f>
        <v>408</v>
      </c>
      <c r="DC183" s="16">
        <f>IF(ISNA(VLOOKUP(A183,'Données projet'!$A$139:$I$159,5,0)),0%,VLOOKUP(A183,'Données projet'!$A$139:$I$159,5,0)*VLOOKUP('Données projet'!$B$13,Paramètres!$A$1:$I$89,7,0))</f>
        <v>0.38700000000000001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224.37247526236644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224.37247526236644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408</v>
      </c>
      <c r="DM183" s="12">
        <f>VLOOKUP(A183,'Données projet'!$A$165:$I$185,9,0)</f>
        <v>6</v>
      </c>
      <c r="DN183" s="12">
        <f t="array" ref="DN183">INDEX(DM:DM,MIN(IF(ISNUMBER(DM183:DM379),ROW(DM183:DM379),"")))</f>
        <v>6</v>
      </c>
      <c r="DO183" s="12">
        <f>IF('Données projet'!$A$166&gt;35,DO182+DN183-DW182,IF(A183&lt;'Données projet'!$A$166,$DL$205^A183,IF(A183='Données projet'!$A$166,'Données projet'!$B$166,DO182+DN183-DW182)))</f>
        <v>408.00000000000023</v>
      </c>
      <c r="DP183" s="17">
        <f>DO183*VLOOKUP('Données projet'!$B$14,Paramètres!$A$1:$I$89,3,0)*VLOOKUP('Données projet'!$B$14,Paramètres!$A$1:$I$89,5,0)</f>
        <v>318.24000000000018</v>
      </c>
      <c r="DQ183" s="13">
        <f t="shared" si="176"/>
        <v>74.987033972743887</v>
      </c>
      <c r="DR183" s="20">
        <f t="shared" si="177"/>
        <v>684.87041750252911</v>
      </c>
      <c r="DS183" s="59">
        <f t="shared" si="125"/>
        <v>978.20375083586237</v>
      </c>
      <c r="DT183" s="59">
        <f ca="1">AVERAGE(OFFSET($DS$3,0,0,'Données projet'!$E$14+1,1))-AVERAGE(OFFSET($H$3,0,0,'Données projet'!$E$14+1,1))</f>
        <v>349.02319955271696</v>
      </c>
      <c r="DU183" s="59">
        <f t="shared" si="152"/>
        <v>81.121961804737509</v>
      </c>
      <c r="DV183" s="15" t="str">
        <f>IF(ISNA(VLOOKUP(A183,'Données projet'!$A$165:$I$185,3,0)),0,VLOOKUP(A183,'Données projet'!$A$165:$I$185,3,0))</f>
        <v>CR</v>
      </c>
      <c r="DW183" s="15">
        <f>IF(ISNA(VLOOKUP(A183,'Données projet'!$A$165:$I$185,4,0)),0,VLOOKUP(A183,'Données projet'!$A$165:$I$185,4,0))</f>
        <v>408</v>
      </c>
      <c r="DX183" s="16">
        <f>IF(ISNA(VLOOKUP(A183,'Données projet'!$A$165:$I$185,5,0)),0%,VLOOKUP(A183,'Données projet'!$A$165:$I$185,5,0)*VLOOKUP('Données projet'!$B$14,Paramètres!$A$1:$I$89,7,0))</f>
        <v>0.38700000000000001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180.94554456642453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180.94554456642453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1.7053025658242404E-13</v>
      </c>
      <c r="EK183" s="17">
        <f>EJ183*VLOOKUP('Données projet'!$B$15,Paramètres!$A$1:$I$89,3,0)*VLOOKUP('Données projet'!$B$15,Paramètres!$A$1:$I$89,5,0)</f>
        <v>1.250327841262333E-13</v>
      </c>
      <c r="EL183" s="13">
        <f t="shared" si="179"/>
        <v>1.8301318724634299E-12</v>
      </c>
      <c r="EM183" s="20">
        <f t="shared" si="180"/>
        <v>3.405245110226996E-12</v>
      </c>
      <c r="EN183" s="59">
        <f t="shared" si="128"/>
        <v>293.33333333333672</v>
      </c>
      <c r="EO183" s="59">
        <f ca="1">AVERAGE(OFFSET($EN$3,0,0,'Données projet'!$E$15+1,1))-AVERAGE(OFFSET($H$3,0,0,'Données projet'!$E$15+1,1))</f>
        <v>197.34725966440715</v>
      </c>
      <c r="EP183" s="59">
        <f t="shared" si="154"/>
        <v>240.16326570529532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4.7099435377279883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4.7099435377279883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1.0286385077051818E-13</v>
      </c>
      <c r="P184" s="13">
        <f t="shared" si="141"/>
        <v>1.5402366592183556E-12</v>
      </c>
      <c r="Q184" s="20">
        <f t="shared" si="162"/>
        <v>2.8617333882306215E-12</v>
      </c>
      <c r="R184" s="59">
        <f t="shared" si="109"/>
        <v>293.33333333333616</v>
      </c>
      <c r="S184" s="59">
        <f ca="1">AVERAGE(OFFSET($R$3,0,0,'Données projet'!$E$9+1,1))-AVERAGE(OFFSET($H$3,0,0,'Données projet'!$E$9+1,1))</f>
        <v>503.03615331676451</v>
      </c>
      <c r="T184" s="59">
        <f t="shared" si="142"/>
        <v>228.10723445837942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199.69980821157844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199.69980821157844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1.1527845344971866E-13</v>
      </c>
      <c r="AK184" s="13">
        <f t="shared" si="164"/>
        <v>1.7033846239409443E-12</v>
      </c>
      <c r="AL184" s="20">
        <f t="shared" si="165"/>
        <v>3.1675048597887374E-12</v>
      </c>
      <c r="AM184" s="59">
        <f t="shared" si="113"/>
        <v>293.3333333333365</v>
      </c>
      <c r="AN184" s="59">
        <f ca="1">AVERAGE(OFFSET($AM$3,0,0,'Données projet'!$E$10+1,1))-AVERAGE(OFFSET($H$3,0,0,'Données projet'!$E$10+1,1))</f>
        <v>558.37211180917416</v>
      </c>
      <c r="AO184" s="59">
        <f t="shared" si="144"/>
        <v>250.60365718208192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223.80150920263102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223.80150920263102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2.4474502424709499E-13</v>
      </c>
      <c r="BF184" s="13">
        <f t="shared" si="167"/>
        <v>3.3129863113888576E-12</v>
      </c>
      <c r="BG184" s="20">
        <f t="shared" si="168"/>
        <v>6.1963820762326169E-12</v>
      </c>
      <c r="BH184" s="59">
        <f t="shared" si="116"/>
        <v>293.33333333333951</v>
      </c>
      <c r="BI184" s="59">
        <f ca="1">AVERAGE(OFFSET($BH$3,0,0,'Données projet'!$E$11+1,1))-AVERAGE(OFFSET($H$3,0,0,'Données projet'!$E$11+1,1))</f>
        <v>465.70042953569703</v>
      </c>
      <c r="BJ184" s="59">
        <f t="shared" si="146"/>
        <v>97.459164776269915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244.80829166863876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244.80829166863876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1.5252226148732008E-13</v>
      </c>
      <c r="CA184" s="13">
        <f t="shared" si="170"/>
        <v>2.1814502464536512E-12</v>
      </c>
      <c r="CB184" s="20">
        <f t="shared" si="171"/>
        <v>4.0650021179971913E-12</v>
      </c>
      <c r="CC184" s="59">
        <f t="shared" si="119"/>
        <v>293.33333333333741</v>
      </c>
      <c r="CD184" s="59">
        <f ca="1">AVERAGE(OFFSET($CC$3,0,0,'Données projet'!$E$12+1,1))-AVERAGE(OFFSET($H$3,0,0,'Données projet'!$E$12+1,1))</f>
        <v>305.81696680347807</v>
      </c>
      <c r="CE184" s="59">
        <f t="shared" si="148"/>
        <v>75.064936438329426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188.04115157156312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188.04115157156312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2.2737367544323206E-13</v>
      </c>
      <c r="CU184" s="17">
        <f>CT184*VLOOKUP('Données projet'!$B$13,Paramètres!$A$1:$I$89,3,0)*VLOOKUP('Données projet'!$B$13,Paramètres!$A$1:$I$89,5,0)</f>
        <v>2.1991581888869406E-13</v>
      </c>
      <c r="CV184" s="13">
        <f t="shared" si="173"/>
        <v>3.0141848436827279E-12</v>
      </c>
      <c r="CW184" s="20">
        <f t="shared" si="174"/>
        <v>5.6327253206452266E-12</v>
      </c>
      <c r="CX184" s="59">
        <f t="shared" si="122"/>
        <v>293.33333333333894</v>
      </c>
      <c r="CY184" s="59">
        <f ca="1">AVERAGE(OFFSET($CX$3,0,0,'Données projet'!$E$13+1,1))-AVERAGE(OFFSET($H$3,0,0,'Données projet'!$E$13+1,1))</f>
        <v>422.80313962874982</v>
      </c>
      <c r="CZ184" s="59">
        <f t="shared" si="150"/>
        <v>91.455608678290844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219.97266787616817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219.97266787616817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1.7735146684572101E-13</v>
      </c>
      <c r="DQ184" s="13">
        <f t="shared" si="176"/>
        <v>2.4924271921531257E-12</v>
      </c>
      <c r="DR184" s="20">
        <f t="shared" si="177"/>
        <v>4.6498644977563242E-12</v>
      </c>
      <c r="DS184" s="59">
        <f t="shared" si="125"/>
        <v>293.33333333333798</v>
      </c>
      <c r="DT184" s="59">
        <f ca="1">AVERAGE(OFFSET($DS$3,0,0,'Données projet'!$E$14+1,1))-AVERAGE(OFFSET($H$3,0,0,'Données projet'!$E$14+1,1))</f>
        <v>349.02319955271696</v>
      </c>
      <c r="DU184" s="59">
        <f t="shared" si="152"/>
        <v>81.121961804737509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177.39731280336142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177.39731280336142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1.7053025658242404E-13</v>
      </c>
      <c r="EK184" s="17">
        <f>EJ184*VLOOKUP('Données projet'!$B$15,Paramètres!$A$1:$I$89,3,0)*VLOOKUP('Données projet'!$B$15,Paramètres!$A$1:$I$89,5,0)</f>
        <v>1.250327841262333E-13</v>
      </c>
      <c r="EL184" s="13">
        <f t="shared" si="179"/>
        <v>1.8301318724634299E-12</v>
      </c>
      <c r="EM184" s="20">
        <f t="shared" si="180"/>
        <v>3.405245110226996E-12</v>
      </c>
      <c r="EN184" s="59">
        <f t="shared" si="128"/>
        <v>293.33333333333672</v>
      </c>
      <c r="EO184" s="59">
        <f ca="1">AVERAGE(OFFSET($EN$3,0,0,'Données projet'!$E$15+1,1))-AVERAGE(OFFSET($H$3,0,0,'Données projet'!$E$15+1,1))</f>
        <v>197.34725966440715</v>
      </c>
      <c r="EP184" s="59">
        <f t="shared" si="154"/>
        <v>240.16326570529532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4.6175844177350367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4.6175844177350367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1.0286385077051818E-13</v>
      </c>
      <c r="P185" s="13">
        <f t="shared" si="141"/>
        <v>1.5402366592183556E-12</v>
      </c>
      <c r="Q185" s="20">
        <f t="shared" si="162"/>
        <v>2.8617333882306215E-12</v>
      </c>
      <c r="R185" s="59">
        <f t="shared" si="109"/>
        <v>293.33333333333616</v>
      </c>
      <c r="S185" s="59">
        <f ca="1">AVERAGE(OFFSET($R$3,0,0,'Données projet'!$E$9+1,1))-AVERAGE(OFFSET($H$3,0,0,'Données projet'!$E$9+1,1))</f>
        <v>503.03615331676451</v>
      </c>
      <c r="T185" s="59">
        <f t="shared" si="142"/>
        <v>228.10723445837942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195.78381677740518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195.78381677740518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1.1527845344971866E-13</v>
      </c>
      <c r="AK185" s="13">
        <f t="shared" si="164"/>
        <v>1.7033846239409443E-12</v>
      </c>
      <c r="AL185" s="20">
        <f t="shared" si="165"/>
        <v>3.1675048597887374E-12</v>
      </c>
      <c r="AM185" s="59">
        <f t="shared" si="113"/>
        <v>293.3333333333365</v>
      </c>
      <c r="AN185" s="59">
        <f ca="1">AVERAGE(OFFSET($AM$3,0,0,'Données projet'!$E$10+1,1))-AVERAGE(OFFSET($H$3,0,0,'Données projet'!$E$10+1,1))</f>
        <v>558.37211180917416</v>
      </c>
      <c r="AO185" s="59">
        <f t="shared" si="144"/>
        <v>250.60365718208192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219.41289811260924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219.41289811260924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2.4474502424709499E-13</v>
      </c>
      <c r="BF185" s="13">
        <f t="shared" si="167"/>
        <v>3.3129863113888576E-12</v>
      </c>
      <c r="BG185" s="20">
        <f t="shared" si="168"/>
        <v>6.1963820762326169E-12</v>
      </c>
      <c r="BH185" s="59">
        <f t="shared" si="116"/>
        <v>293.33333333333951</v>
      </c>
      <c r="BI185" s="59">
        <f ca="1">AVERAGE(OFFSET($BH$3,0,0,'Données projet'!$E$11+1,1))-AVERAGE(OFFSET($H$3,0,0,'Données projet'!$E$11+1,1))</f>
        <v>465.70042953569703</v>
      </c>
      <c r="BJ185" s="59">
        <f t="shared" si="146"/>
        <v>97.459164776269915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240.0077503873307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240.0077503873307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1.5252226148732008E-13</v>
      </c>
      <c r="CA185" s="13">
        <f t="shared" si="170"/>
        <v>2.1814502464536512E-12</v>
      </c>
      <c r="CB185" s="20">
        <f t="shared" si="171"/>
        <v>4.0650021179971913E-12</v>
      </c>
      <c r="CC185" s="59">
        <f t="shared" si="119"/>
        <v>293.33333333333741</v>
      </c>
      <c r="CD185" s="59">
        <f ca="1">AVERAGE(OFFSET($CC$3,0,0,'Données projet'!$E$12+1,1))-AVERAGE(OFFSET($H$3,0,0,'Données projet'!$E$12+1,1))</f>
        <v>305.81696680347807</v>
      </c>
      <c r="CE185" s="59">
        <f t="shared" si="148"/>
        <v>75.064936438329426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184.35377928302216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184.35377928302216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2.2737367544323206E-13</v>
      </c>
      <c r="CU185" s="17">
        <f>CT185*VLOOKUP('Données projet'!$B$13,Paramètres!$A$1:$I$89,3,0)*VLOOKUP('Données projet'!$B$13,Paramètres!$A$1:$I$89,5,0)</f>
        <v>2.1991581888869406E-13</v>
      </c>
      <c r="CV185" s="13">
        <f t="shared" si="173"/>
        <v>3.0141848436827279E-12</v>
      </c>
      <c r="CW185" s="20">
        <f t="shared" si="174"/>
        <v>5.6327253206452266E-12</v>
      </c>
      <c r="CX185" s="59">
        <f t="shared" si="122"/>
        <v>293.33333333333894</v>
      </c>
      <c r="CY185" s="59">
        <f ca="1">AVERAGE(OFFSET($CX$3,0,0,'Données projet'!$E$13+1,1))-AVERAGE(OFFSET($H$3,0,0,'Données projet'!$E$13+1,1))</f>
        <v>422.80313962874982</v>
      </c>
      <c r="CZ185" s="59">
        <f t="shared" si="150"/>
        <v>91.455608678290844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215.65913802919573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215.65913802919573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1.7735146684572101E-13</v>
      </c>
      <c r="DQ185" s="13">
        <f t="shared" si="176"/>
        <v>2.4924271921531257E-12</v>
      </c>
      <c r="DR185" s="20">
        <f t="shared" si="177"/>
        <v>4.6498644977563242E-12</v>
      </c>
      <c r="DS185" s="59">
        <f t="shared" si="125"/>
        <v>293.33333333333798</v>
      </c>
      <c r="DT185" s="59">
        <f ca="1">AVERAGE(OFFSET($DS$3,0,0,'Données projet'!$E$14+1,1))-AVERAGE(OFFSET($H$3,0,0,'Données projet'!$E$14+1,1))</f>
        <v>349.02319955271696</v>
      </c>
      <c r="DU185" s="59">
        <f t="shared" si="152"/>
        <v>81.121961804737509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173.91865970096427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173.91865970096427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1.7053025658242404E-13</v>
      </c>
      <c r="EK185" s="17">
        <f>EJ185*VLOOKUP('Données projet'!$B$15,Paramètres!$A$1:$I$89,3,0)*VLOOKUP('Données projet'!$B$15,Paramètres!$A$1:$I$89,5,0)</f>
        <v>1.250327841262333E-13</v>
      </c>
      <c r="EL185" s="13">
        <f t="shared" si="179"/>
        <v>1.8301318724634299E-12</v>
      </c>
      <c r="EM185" s="20">
        <f t="shared" si="180"/>
        <v>3.405245110226996E-12</v>
      </c>
      <c r="EN185" s="59">
        <f t="shared" si="128"/>
        <v>293.33333333333672</v>
      </c>
      <c r="EO185" s="59">
        <f ca="1">AVERAGE(OFFSET($EN$3,0,0,'Données projet'!$E$15+1,1))-AVERAGE(OFFSET($H$3,0,0,'Données projet'!$E$15+1,1))</f>
        <v>197.34725966440715</v>
      </c>
      <c r="EP185" s="59">
        <f t="shared" si="154"/>
        <v>240.16326570529532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4.5270364037516462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4.5270364037516462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1.0286385077051818E-13</v>
      </c>
      <c r="P186" s="13">
        <f t="shared" si="141"/>
        <v>1.5402366592183556E-12</v>
      </c>
      <c r="Q186" s="20">
        <f t="shared" si="162"/>
        <v>2.8617333882306215E-12</v>
      </c>
      <c r="R186" s="59">
        <f t="shared" si="109"/>
        <v>293.33333333333616</v>
      </c>
      <c r="S186" s="59">
        <f ca="1">AVERAGE(OFFSET($R$3,0,0,'Données projet'!$E$9+1,1))-AVERAGE(OFFSET($H$3,0,0,'Données projet'!$E$9+1,1))</f>
        <v>503.03615331676451</v>
      </c>
      <c r="T186" s="59">
        <f t="shared" si="142"/>
        <v>228.10723445837942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191.94461554673711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191.94461554673711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1.1527845344971866E-13</v>
      </c>
      <c r="AK186" s="13">
        <f t="shared" si="164"/>
        <v>1.7033846239409443E-12</v>
      </c>
      <c r="AL186" s="20">
        <f t="shared" si="165"/>
        <v>3.1675048597887374E-12</v>
      </c>
      <c r="AM186" s="59">
        <f t="shared" si="113"/>
        <v>293.3333333333365</v>
      </c>
      <c r="AN186" s="59">
        <f ca="1">AVERAGE(OFFSET($AM$3,0,0,'Données projet'!$E$10+1,1))-AVERAGE(OFFSET($H$3,0,0,'Données projet'!$E$10+1,1))</f>
        <v>558.37211180917416</v>
      </c>
      <c r="AO186" s="59">
        <f t="shared" si="144"/>
        <v>250.60365718208192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215.11034500927434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215.11034500927434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2.4474502424709499E-13</v>
      </c>
      <c r="BF186" s="13">
        <f t="shared" si="167"/>
        <v>3.3129863113888576E-12</v>
      </c>
      <c r="BG186" s="20">
        <f t="shared" si="168"/>
        <v>6.1963820762326169E-12</v>
      </c>
      <c r="BH186" s="59">
        <f t="shared" si="116"/>
        <v>293.33333333333951</v>
      </c>
      <c r="BI186" s="59">
        <f ca="1">AVERAGE(OFFSET($BH$3,0,0,'Données projet'!$E$11+1,1))-AVERAGE(OFFSET($H$3,0,0,'Données projet'!$E$11+1,1))</f>
        <v>465.70042953569703</v>
      </c>
      <c r="BJ186" s="59">
        <f t="shared" si="146"/>
        <v>97.459164776269915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235.30134479250805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235.30134479250805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1.5252226148732008E-13</v>
      </c>
      <c r="CA186" s="13">
        <f t="shared" si="170"/>
        <v>2.1814502464536512E-12</v>
      </c>
      <c r="CB186" s="20">
        <f t="shared" si="171"/>
        <v>4.0650021179971913E-12</v>
      </c>
      <c r="CC186" s="59">
        <f t="shared" si="119"/>
        <v>293.33333333333741</v>
      </c>
      <c r="CD186" s="59">
        <f ca="1">AVERAGE(OFFSET($CC$3,0,0,'Données projet'!$E$12+1,1))-AVERAGE(OFFSET($H$3,0,0,'Données projet'!$E$12+1,1))</f>
        <v>305.81696680347807</v>
      </c>
      <c r="CE186" s="59">
        <f t="shared" si="148"/>
        <v>75.064936438329426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180.73871411598446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180.73871411598446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2.2737367544323206E-13</v>
      </c>
      <c r="CU186" s="17">
        <f>CT186*VLOOKUP('Données projet'!$B$13,Paramètres!$A$1:$I$89,3,0)*VLOOKUP('Données projet'!$B$13,Paramètres!$A$1:$I$89,5,0)</f>
        <v>2.1991581888869406E-13</v>
      </c>
      <c r="CV186" s="13">
        <f t="shared" si="173"/>
        <v>3.0141848436827279E-12</v>
      </c>
      <c r="CW186" s="20">
        <f t="shared" si="174"/>
        <v>5.6327253206452266E-12</v>
      </c>
      <c r="CX186" s="59">
        <f t="shared" si="122"/>
        <v>293.33333333333894</v>
      </c>
      <c r="CY186" s="59">
        <f ca="1">AVERAGE(OFFSET($CX$3,0,0,'Données projet'!$E$13+1,1))-AVERAGE(OFFSET($H$3,0,0,'Données projet'!$E$13+1,1))</f>
        <v>422.80313962874982</v>
      </c>
      <c r="CZ186" s="59">
        <f t="shared" si="150"/>
        <v>91.455608678290844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211.43019387152899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211.43019387152899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1.7735146684572101E-13</v>
      </c>
      <c r="DQ186" s="13">
        <f t="shared" si="176"/>
        <v>2.4924271921531257E-12</v>
      </c>
      <c r="DR186" s="20">
        <f t="shared" si="177"/>
        <v>4.6498644977563242E-12</v>
      </c>
      <c r="DS186" s="59">
        <f t="shared" si="125"/>
        <v>293.33333333333798</v>
      </c>
      <c r="DT186" s="59">
        <f ca="1">AVERAGE(OFFSET($DS$3,0,0,'Données projet'!$E$14+1,1))-AVERAGE(OFFSET($H$3,0,0,'Données projet'!$E$14+1,1))</f>
        <v>349.02319955271696</v>
      </c>
      <c r="DU186" s="59">
        <f t="shared" si="152"/>
        <v>81.121961804737509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170.50822086413626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170.50822086413626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1.7053025658242404E-13</v>
      </c>
      <c r="EK186" s="17">
        <f>EJ186*VLOOKUP('Données projet'!$B$15,Paramètres!$A$1:$I$89,3,0)*VLOOKUP('Données projet'!$B$15,Paramètres!$A$1:$I$89,5,0)</f>
        <v>1.250327841262333E-13</v>
      </c>
      <c r="EL186" s="13">
        <f t="shared" si="179"/>
        <v>1.8301318724634299E-12</v>
      </c>
      <c r="EM186" s="20">
        <f t="shared" si="180"/>
        <v>3.405245110226996E-12</v>
      </c>
      <c r="EN186" s="59">
        <f t="shared" si="128"/>
        <v>293.33333333333672</v>
      </c>
      <c r="EO186" s="59">
        <f ca="1">AVERAGE(OFFSET($EN$3,0,0,'Données projet'!$E$15+1,1))-AVERAGE(OFFSET($H$3,0,0,'Données projet'!$E$15+1,1))</f>
        <v>197.34725966440715</v>
      </c>
      <c r="EP186" s="59">
        <f t="shared" si="154"/>
        <v>240.16326570529532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4.4382639810936348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4.4382639810936348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1.0286385077051818E-13</v>
      </c>
      <c r="P187" s="13">
        <f t="shared" si="141"/>
        <v>1.5402366592183556E-12</v>
      </c>
      <c r="Q187" s="20">
        <f t="shared" si="162"/>
        <v>2.8617333882306215E-12</v>
      </c>
      <c r="R187" s="59">
        <f t="shared" si="109"/>
        <v>293.33333333333616</v>
      </c>
      <c r="S187" s="59">
        <f ca="1">AVERAGE(OFFSET($R$3,0,0,'Données projet'!$E$9+1,1))-AVERAGE(OFFSET($H$3,0,0,'Données projet'!$E$9+1,1))</f>
        <v>503.03615331676451</v>
      </c>
      <c r="T187" s="59">
        <f t="shared" si="142"/>
        <v>228.10723445837942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188.18069871052091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188.18069871052091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1.1527845344971866E-13</v>
      </c>
      <c r="AK187" s="13">
        <f t="shared" si="164"/>
        <v>1.7033846239409443E-12</v>
      </c>
      <c r="AL187" s="20">
        <f t="shared" si="165"/>
        <v>3.1675048597887374E-12</v>
      </c>
      <c r="AM187" s="59">
        <f t="shared" si="113"/>
        <v>293.3333333333365</v>
      </c>
      <c r="AN187" s="59">
        <f ca="1">AVERAGE(OFFSET($AM$3,0,0,'Données projet'!$E$10+1,1))-AVERAGE(OFFSET($H$3,0,0,'Données projet'!$E$10+1,1))</f>
        <v>558.37211180917416</v>
      </c>
      <c r="AO187" s="59">
        <f t="shared" si="144"/>
        <v>250.60365718208192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210.89216234799758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210.89216234799758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2.4474502424709499E-13</v>
      </c>
      <c r="BF187" s="13">
        <f t="shared" si="167"/>
        <v>3.3129863113888576E-12</v>
      </c>
      <c r="BG187" s="20">
        <f t="shared" si="168"/>
        <v>6.1963820762326169E-12</v>
      </c>
      <c r="BH187" s="59">
        <f t="shared" si="116"/>
        <v>293.33333333333951</v>
      </c>
      <c r="BI187" s="59">
        <f ca="1">AVERAGE(OFFSET($BH$3,0,0,'Données projet'!$E$11+1,1))-AVERAGE(OFFSET($H$3,0,0,'Données projet'!$E$11+1,1))</f>
        <v>465.70042953569703</v>
      </c>
      <c r="BJ187" s="59">
        <f t="shared" si="146"/>
        <v>97.459164776269915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230.6872289407759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230.6872289407759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1.5252226148732008E-13</v>
      </c>
      <c r="CA187" s="13">
        <f t="shared" si="170"/>
        <v>2.1814502464536512E-12</v>
      </c>
      <c r="CB187" s="20">
        <f t="shared" si="171"/>
        <v>4.0650021179971913E-12</v>
      </c>
      <c r="CC187" s="59">
        <f t="shared" si="119"/>
        <v>293.33333333333741</v>
      </c>
      <c r="CD187" s="59">
        <f ca="1">AVERAGE(OFFSET($CC$3,0,0,'Données projet'!$E$12+1,1))-AVERAGE(OFFSET($H$3,0,0,'Données projet'!$E$12+1,1))</f>
        <v>305.81696680347807</v>
      </c>
      <c r="CE187" s="59">
        <f t="shared" si="148"/>
        <v>75.064936438329426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177.19453817190035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177.19453817190035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2.2737367544323206E-13</v>
      </c>
      <c r="CU187" s="17">
        <f>CT187*VLOOKUP('Données projet'!$B$13,Paramètres!$A$1:$I$89,3,0)*VLOOKUP('Données projet'!$B$13,Paramètres!$A$1:$I$89,5,0)</f>
        <v>2.1991581888869406E-13</v>
      </c>
      <c r="CV187" s="13">
        <f t="shared" si="173"/>
        <v>3.0141848436827279E-12</v>
      </c>
      <c r="CW187" s="20">
        <f t="shared" si="174"/>
        <v>5.6327253206452266E-12</v>
      </c>
      <c r="CX187" s="59">
        <f t="shared" si="122"/>
        <v>293.33333333333894</v>
      </c>
      <c r="CY187" s="59">
        <f ca="1">AVERAGE(OFFSET($CX$3,0,0,'Données projet'!$E$13+1,1))-AVERAGE(OFFSET($H$3,0,0,'Données projet'!$E$13+1,1))</f>
        <v>422.80313962874982</v>
      </c>
      <c r="CZ187" s="59">
        <f t="shared" si="150"/>
        <v>91.455608678290844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207.28417672939284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207.28417672939284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1.7735146684572101E-13</v>
      </c>
      <c r="DQ187" s="13">
        <f t="shared" si="176"/>
        <v>2.4924271921531257E-12</v>
      </c>
      <c r="DR187" s="20">
        <f t="shared" si="177"/>
        <v>4.6498644977563242E-12</v>
      </c>
      <c r="DS187" s="59">
        <f t="shared" si="125"/>
        <v>293.33333333333798</v>
      </c>
      <c r="DT187" s="59">
        <f ca="1">AVERAGE(OFFSET($DS$3,0,0,'Données projet'!$E$14+1,1))-AVERAGE(OFFSET($H$3,0,0,'Données projet'!$E$14+1,1))</f>
        <v>349.02319955271696</v>
      </c>
      <c r="DU187" s="59">
        <f t="shared" si="152"/>
        <v>81.121961804737509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167.16465865273616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167.16465865273616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1.7053025658242404E-13</v>
      </c>
      <c r="EK187" s="17">
        <f>EJ187*VLOOKUP('Données projet'!$B$15,Paramètres!$A$1:$I$89,3,0)*VLOOKUP('Données projet'!$B$15,Paramètres!$A$1:$I$89,5,0)</f>
        <v>1.250327841262333E-13</v>
      </c>
      <c r="EL187" s="13">
        <f t="shared" si="179"/>
        <v>1.8301318724634299E-12</v>
      </c>
      <c r="EM187" s="20">
        <f t="shared" si="180"/>
        <v>3.405245110226996E-12</v>
      </c>
      <c r="EN187" s="59">
        <f t="shared" si="128"/>
        <v>293.33333333333672</v>
      </c>
      <c r="EO187" s="59">
        <f ca="1">AVERAGE(OFFSET($EN$3,0,0,'Données projet'!$E$15+1,1))-AVERAGE(OFFSET($H$3,0,0,'Données projet'!$E$15+1,1))</f>
        <v>197.34725966440715</v>
      </c>
      <c r="EP187" s="59">
        <f t="shared" si="154"/>
        <v>240.16326570529532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4.3512323314981156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4.3512323314981156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1.0286385077051818E-13</v>
      </c>
      <c r="P188" s="13">
        <f t="shared" si="141"/>
        <v>1.5402366592183556E-12</v>
      </c>
      <c r="Q188" s="20">
        <f t="shared" si="162"/>
        <v>2.8617333882306215E-12</v>
      </c>
      <c r="R188" s="59">
        <f t="shared" si="109"/>
        <v>293.33333333333616</v>
      </c>
      <c r="S188" s="59">
        <f ca="1">AVERAGE(OFFSET($R$3,0,0,'Données projet'!$E$9+1,1))-AVERAGE(OFFSET($H$3,0,0,'Données projet'!$E$9+1,1))</f>
        <v>503.03615331676451</v>
      </c>
      <c r="T188" s="59">
        <f t="shared" si="142"/>
        <v>228.10723445837942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184.49058998770033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184.49058998770033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1.1527845344971866E-13</v>
      </c>
      <c r="AK188" s="13">
        <f t="shared" si="164"/>
        <v>1.7033846239409443E-12</v>
      </c>
      <c r="AL188" s="20">
        <f t="shared" si="165"/>
        <v>3.1675048597887374E-12</v>
      </c>
      <c r="AM188" s="59">
        <f t="shared" si="113"/>
        <v>293.3333333333365</v>
      </c>
      <c r="AN188" s="59">
        <f ca="1">AVERAGE(OFFSET($AM$3,0,0,'Données projet'!$E$10+1,1))-AVERAGE(OFFSET($H$3,0,0,'Données projet'!$E$10+1,1))</f>
        <v>558.37211180917416</v>
      </c>
      <c r="AO188" s="59">
        <f t="shared" si="144"/>
        <v>250.60365718208192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206.75669567587107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206.75669567587107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2.4474502424709499E-13</v>
      </c>
      <c r="BF188" s="13">
        <f t="shared" si="167"/>
        <v>3.3129863113888576E-12</v>
      </c>
      <c r="BG188" s="20">
        <f t="shared" si="168"/>
        <v>6.1963820762326169E-12</v>
      </c>
      <c r="BH188" s="59">
        <f t="shared" si="116"/>
        <v>293.33333333333951</v>
      </c>
      <c r="BI188" s="59">
        <f ca="1">AVERAGE(OFFSET($BH$3,0,0,'Données projet'!$E$11+1,1))-AVERAGE(OFFSET($H$3,0,0,'Données projet'!$E$11+1,1))</f>
        <v>465.70042953569703</v>
      </c>
      <c r="BJ188" s="59">
        <f t="shared" si="146"/>
        <v>97.459164776269915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226.16359308656345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226.16359308656345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1.5252226148732008E-13</v>
      </c>
      <c r="CA188" s="13">
        <f t="shared" si="170"/>
        <v>2.1814502464536512E-12</v>
      </c>
      <c r="CB188" s="20">
        <f t="shared" si="171"/>
        <v>4.0650021179971913E-12</v>
      </c>
      <c r="CC188" s="59">
        <f t="shared" si="119"/>
        <v>293.33333333333741</v>
      </c>
      <c r="CD188" s="59">
        <f ca="1">AVERAGE(OFFSET($CC$3,0,0,'Données projet'!$E$12+1,1))-AVERAGE(OFFSET($H$3,0,0,'Données projet'!$E$12+1,1))</f>
        <v>305.81696680347807</v>
      </c>
      <c r="CE188" s="59">
        <f t="shared" si="148"/>
        <v>75.064936438329426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173.71986135634586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173.71986135634586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2.2737367544323206E-13</v>
      </c>
      <c r="CU188" s="17">
        <f>CT188*VLOOKUP('Données projet'!$B$13,Paramètres!$A$1:$I$89,3,0)*VLOOKUP('Données projet'!$B$13,Paramètres!$A$1:$I$89,5,0)</f>
        <v>2.1991581888869406E-13</v>
      </c>
      <c r="CV188" s="13">
        <f t="shared" si="173"/>
        <v>3.0141848436827279E-12</v>
      </c>
      <c r="CW188" s="20">
        <f t="shared" si="174"/>
        <v>5.6327253206452266E-12</v>
      </c>
      <c r="CX188" s="59">
        <f t="shared" si="122"/>
        <v>293.33333333333894</v>
      </c>
      <c r="CY188" s="59">
        <f ca="1">AVERAGE(OFFSET($CX$3,0,0,'Données projet'!$E$13+1,1))-AVERAGE(OFFSET($H$3,0,0,'Données projet'!$E$13+1,1))</f>
        <v>422.80313962874982</v>
      </c>
      <c r="CZ188" s="59">
        <f t="shared" si="150"/>
        <v>91.455608678290844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203.21946045459325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203.21946045459325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1.7735146684572101E-13</v>
      </c>
      <c r="DQ188" s="13">
        <f t="shared" si="176"/>
        <v>2.4924271921531257E-12</v>
      </c>
      <c r="DR188" s="20">
        <f t="shared" si="177"/>
        <v>4.6498644977563242E-12</v>
      </c>
      <c r="DS188" s="59">
        <f t="shared" si="125"/>
        <v>293.33333333333798</v>
      </c>
      <c r="DT188" s="59">
        <f ca="1">AVERAGE(OFFSET($DS$3,0,0,'Données projet'!$E$14+1,1))-AVERAGE(OFFSET($H$3,0,0,'Données projet'!$E$14+1,1))</f>
        <v>349.02319955271696</v>
      </c>
      <c r="DU188" s="59">
        <f t="shared" si="152"/>
        <v>81.121961804737509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163.88666165693004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163.88666165693004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1.7053025658242404E-13</v>
      </c>
      <c r="EK188" s="17">
        <f>EJ188*VLOOKUP('Données projet'!$B$15,Paramètres!$A$1:$I$89,3,0)*VLOOKUP('Données projet'!$B$15,Paramètres!$A$1:$I$89,5,0)</f>
        <v>1.250327841262333E-13</v>
      </c>
      <c r="EL188" s="13">
        <f t="shared" si="179"/>
        <v>1.8301318724634299E-12</v>
      </c>
      <c r="EM188" s="20">
        <f t="shared" si="180"/>
        <v>3.405245110226996E-12</v>
      </c>
      <c r="EN188" s="59">
        <f t="shared" si="128"/>
        <v>293.33333333333672</v>
      </c>
      <c r="EO188" s="59">
        <f ca="1">AVERAGE(OFFSET($EN$3,0,0,'Données projet'!$E$15+1,1))-AVERAGE(OFFSET($H$3,0,0,'Données projet'!$E$15+1,1))</f>
        <v>197.34725966440715</v>
      </c>
      <c r="EP188" s="59">
        <f t="shared" si="154"/>
        <v>240.16326570529532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4.2659073194671002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4.2659073194671002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1.0286385077051818E-13</v>
      </c>
      <c r="P189" s="13">
        <f t="shared" si="141"/>
        <v>1.5402366592183556E-12</v>
      </c>
      <c r="Q189" s="20">
        <f t="shared" si="162"/>
        <v>2.8617333882306215E-12</v>
      </c>
      <c r="R189" s="59">
        <f t="shared" si="109"/>
        <v>293.33333333333616</v>
      </c>
      <c r="S189" s="59">
        <f ca="1">AVERAGE(OFFSET($R$3,0,0,'Données projet'!$E$9+1,1))-AVERAGE(OFFSET($H$3,0,0,'Données projet'!$E$9+1,1))</f>
        <v>503.03615331676451</v>
      </c>
      <c r="T189" s="59">
        <f t="shared" si="142"/>
        <v>228.10723445837942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180.87284204619019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180.87284204619019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1.1527845344971866E-13</v>
      </c>
      <c r="AK189" s="13">
        <f t="shared" si="164"/>
        <v>1.7033846239409443E-12</v>
      </c>
      <c r="AL189" s="20">
        <f t="shared" si="165"/>
        <v>3.1675048597887374E-12</v>
      </c>
      <c r="AM189" s="59">
        <f t="shared" si="113"/>
        <v>293.3333333333365</v>
      </c>
      <c r="AN189" s="59">
        <f ca="1">AVERAGE(OFFSET($AM$3,0,0,'Données projet'!$E$10+1,1))-AVERAGE(OFFSET($H$3,0,0,'Données projet'!$E$10+1,1))</f>
        <v>558.37211180917416</v>
      </c>
      <c r="AO189" s="59">
        <f t="shared" si="144"/>
        <v>250.60365718208192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202.70232298279936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202.70232298279936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2.4474502424709499E-13</v>
      </c>
      <c r="BF189" s="13">
        <f t="shared" si="167"/>
        <v>3.3129863113888576E-12</v>
      </c>
      <c r="BG189" s="20">
        <f t="shared" si="168"/>
        <v>6.1963820762326169E-12</v>
      </c>
      <c r="BH189" s="59">
        <f t="shared" si="116"/>
        <v>293.33333333333951</v>
      </c>
      <c r="BI189" s="59">
        <f ca="1">AVERAGE(OFFSET($BH$3,0,0,'Données projet'!$E$11+1,1))-AVERAGE(OFFSET($H$3,0,0,'Données projet'!$E$11+1,1))</f>
        <v>465.70042953569703</v>
      </c>
      <c r="BJ189" s="59">
        <f t="shared" si="146"/>
        <v>97.459164776269915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221.72866297230667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221.72866297230667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1.5252226148732008E-13</v>
      </c>
      <c r="CA189" s="13">
        <f t="shared" si="170"/>
        <v>2.1814502464536512E-12</v>
      </c>
      <c r="CB189" s="20">
        <f t="shared" si="171"/>
        <v>4.0650021179971913E-12</v>
      </c>
      <c r="CC189" s="59">
        <f t="shared" si="119"/>
        <v>293.33333333333741</v>
      </c>
      <c r="CD189" s="59">
        <f ca="1">AVERAGE(OFFSET($CC$3,0,0,'Données projet'!$E$12+1,1))-AVERAGE(OFFSET($H$3,0,0,'Données projet'!$E$12+1,1))</f>
        <v>305.81696680347807</v>
      </c>
      <c r="CE189" s="59">
        <f t="shared" si="148"/>
        <v>75.064936438329426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170.31332083380079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170.31332083380079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2.2737367544323206E-13</v>
      </c>
      <c r="CU189" s="17">
        <f>CT189*VLOOKUP('Données projet'!$B$13,Paramètres!$A$1:$I$89,3,0)*VLOOKUP('Données projet'!$B$13,Paramètres!$A$1:$I$89,5,0)</f>
        <v>2.1991581888869406E-13</v>
      </c>
      <c r="CV189" s="13">
        <f t="shared" si="173"/>
        <v>3.0141848436827279E-12</v>
      </c>
      <c r="CW189" s="20">
        <f t="shared" si="174"/>
        <v>5.6327253206452266E-12</v>
      </c>
      <c r="CX189" s="59">
        <f t="shared" si="122"/>
        <v>293.33333333333894</v>
      </c>
      <c r="CY189" s="59">
        <f ca="1">AVERAGE(OFFSET($CX$3,0,0,'Données projet'!$E$13+1,1))-AVERAGE(OFFSET($H$3,0,0,'Données projet'!$E$13+1,1))</f>
        <v>422.80313962874982</v>
      </c>
      <c r="CZ189" s="59">
        <f t="shared" si="150"/>
        <v>91.455608678290844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199.23445078671034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199.23445078671034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1.7735146684572101E-13</v>
      </c>
      <c r="DQ189" s="13">
        <f t="shared" si="176"/>
        <v>2.4924271921531257E-12</v>
      </c>
      <c r="DR189" s="20">
        <f t="shared" si="177"/>
        <v>4.6498644977563242E-12</v>
      </c>
      <c r="DS189" s="59">
        <f t="shared" si="125"/>
        <v>293.33333333333798</v>
      </c>
      <c r="DT189" s="59">
        <f ca="1">AVERAGE(OFFSET($DS$3,0,0,'Données projet'!$E$14+1,1))-AVERAGE(OFFSET($H$3,0,0,'Données projet'!$E$14+1,1))</f>
        <v>349.02319955271696</v>
      </c>
      <c r="DU189" s="59">
        <f t="shared" si="152"/>
        <v>81.121961804737509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160.67294418283092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160.67294418283092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1.7053025658242404E-13</v>
      </c>
      <c r="EK189" s="17">
        <f>EJ189*VLOOKUP('Données projet'!$B$15,Paramètres!$A$1:$I$89,3,0)*VLOOKUP('Données projet'!$B$15,Paramètres!$A$1:$I$89,5,0)</f>
        <v>1.250327841262333E-13</v>
      </c>
      <c r="EL189" s="13">
        <f t="shared" si="179"/>
        <v>1.8301318724634299E-12</v>
      </c>
      <c r="EM189" s="20">
        <f t="shared" si="180"/>
        <v>3.405245110226996E-12</v>
      </c>
      <c r="EN189" s="59">
        <f t="shared" si="128"/>
        <v>293.33333333333672</v>
      </c>
      <c r="EO189" s="59">
        <f ca="1">AVERAGE(OFFSET($EN$3,0,0,'Données projet'!$E$15+1,1))-AVERAGE(OFFSET($H$3,0,0,'Données projet'!$E$15+1,1))</f>
        <v>197.34725966440715</v>
      </c>
      <c r="EP189" s="59">
        <f t="shared" si="154"/>
        <v>240.16326570529532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4.1822554788788944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4.1822554788788944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1.0286385077051818E-13</v>
      </c>
      <c r="P190" s="13">
        <f t="shared" si="141"/>
        <v>1.5402366592183556E-12</v>
      </c>
      <c r="Q190" s="20">
        <f t="shared" si="162"/>
        <v>2.8617333882306215E-12</v>
      </c>
      <c r="R190" s="59">
        <f t="shared" si="109"/>
        <v>293.33333333333616</v>
      </c>
      <c r="S190" s="59">
        <f ca="1">AVERAGE(OFFSET($R$3,0,0,'Données projet'!$E$9+1,1))-AVERAGE(OFFSET($H$3,0,0,'Données projet'!$E$9+1,1))</f>
        <v>503.03615331676451</v>
      </c>
      <c r="T190" s="59">
        <f t="shared" si="142"/>
        <v>228.10723445837942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177.32603593520469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177.32603593520469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1.1527845344971866E-13</v>
      </c>
      <c r="AK190" s="13">
        <f t="shared" si="164"/>
        <v>1.7033846239409443E-12</v>
      </c>
      <c r="AL190" s="20">
        <f t="shared" si="165"/>
        <v>3.1675048597887374E-12</v>
      </c>
      <c r="AM190" s="59">
        <f t="shared" si="113"/>
        <v>293.3333333333365</v>
      </c>
      <c r="AN190" s="59">
        <f ca="1">AVERAGE(OFFSET($AM$3,0,0,'Données projet'!$E$10+1,1))-AVERAGE(OFFSET($H$3,0,0,'Données projet'!$E$10+1,1))</f>
        <v>558.37211180917416</v>
      </c>
      <c r="AO190" s="59">
        <f t="shared" si="144"/>
        <v>250.60365718208192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198.72745406531561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198.72745406531561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2.4474502424709499E-13</v>
      </c>
      <c r="BF190" s="13">
        <f t="shared" si="167"/>
        <v>3.3129863113888576E-12</v>
      </c>
      <c r="BG190" s="20">
        <f t="shared" si="168"/>
        <v>6.1963820762326169E-12</v>
      </c>
      <c r="BH190" s="59">
        <f t="shared" si="116"/>
        <v>293.33333333333951</v>
      </c>
      <c r="BI190" s="59">
        <f ca="1">AVERAGE(OFFSET($BH$3,0,0,'Données projet'!$E$11+1,1))-AVERAGE(OFFSET($H$3,0,0,'Données projet'!$E$11+1,1))</f>
        <v>465.70042953569703</v>
      </c>
      <c r="BJ190" s="59">
        <f t="shared" si="146"/>
        <v>97.459164776269915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217.38069913255021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217.38069913255021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1.5252226148732008E-13</v>
      </c>
      <c r="CA190" s="13">
        <f t="shared" si="170"/>
        <v>2.1814502464536512E-12</v>
      </c>
      <c r="CB190" s="20">
        <f t="shared" si="171"/>
        <v>4.0650021179971913E-12</v>
      </c>
      <c r="CC190" s="59">
        <f t="shared" si="119"/>
        <v>293.33333333333741</v>
      </c>
      <c r="CD190" s="59">
        <f ca="1">AVERAGE(OFFSET($CC$3,0,0,'Données projet'!$E$12+1,1))-AVERAGE(OFFSET($H$3,0,0,'Données projet'!$E$12+1,1))</f>
        <v>305.81696680347807</v>
      </c>
      <c r="CE190" s="59">
        <f t="shared" si="148"/>
        <v>75.064936438329426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166.97358049311828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166.97358049311828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2.2737367544323206E-13</v>
      </c>
      <c r="CU190" s="17">
        <f>CT190*VLOOKUP('Données projet'!$B$13,Paramètres!$A$1:$I$89,3,0)*VLOOKUP('Données projet'!$B$13,Paramètres!$A$1:$I$89,5,0)</f>
        <v>2.1991581888869406E-13</v>
      </c>
      <c r="CV190" s="13">
        <f t="shared" si="173"/>
        <v>3.0141848436827279E-12</v>
      </c>
      <c r="CW190" s="20">
        <f t="shared" si="174"/>
        <v>5.6327253206452266E-12</v>
      </c>
      <c r="CX190" s="59">
        <f t="shared" si="122"/>
        <v>293.33333333333894</v>
      </c>
      <c r="CY190" s="59">
        <f ca="1">AVERAGE(OFFSET($CX$3,0,0,'Données projet'!$E$13+1,1))-AVERAGE(OFFSET($H$3,0,0,'Données projet'!$E$13+1,1))</f>
        <v>422.80313962874982</v>
      </c>
      <c r="CZ190" s="59">
        <f t="shared" si="150"/>
        <v>91.455608678290844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195.32758472779872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195.32758472779872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1.7735146684572101E-13</v>
      </c>
      <c r="DQ190" s="13">
        <f t="shared" si="176"/>
        <v>2.4924271921531257E-12</v>
      </c>
      <c r="DR190" s="20">
        <f t="shared" si="177"/>
        <v>4.6498644977563242E-12</v>
      </c>
      <c r="DS190" s="59">
        <f t="shared" si="125"/>
        <v>293.33333333333798</v>
      </c>
      <c r="DT190" s="59">
        <f ca="1">AVERAGE(OFFSET($DS$3,0,0,'Données projet'!$E$14+1,1))-AVERAGE(OFFSET($H$3,0,0,'Données projet'!$E$14+1,1))</f>
        <v>349.02319955271696</v>
      </c>
      <c r="DU190" s="59">
        <f t="shared" si="152"/>
        <v>81.121961804737509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157.52224574822478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157.52224574822478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1.7053025658242404E-13</v>
      </c>
      <c r="EK190" s="17">
        <f>EJ190*VLOOKUP('Données projet'!$B$15,Paramètres!$A$1:$I$89,3,0)*VLOOKUP('Données projet'!$B$15,Paramètres!$A$1:$I$89,5,0)</f>
        <v>1.250327841262333E-13</v>
      </c>
      <c r="EL190" s="13">
        <f t="shared" si="179"/>
        <v>1.8301318724634299E-12</v>
      </c>
      <c r="EM190" s="20">
        <f t="shared" si="180"/>
        <v>3.405245110226996E-12</v>
      </c>
      <c r="EN190" s="59">
        <f t="shared" si="128"/>
        <v>293.33333333333672</v>
      </c>
      <c r="EO190" s="59">
        <f ca="1">AVERAGE(OFFSET($EN$3,0,0,'Données projet'!$E$15+1,1))-AVERAGE(OFFSET($H$3,0,0,'Données projet'!$E$15+1,1))</f>
        <v>197.34725966440715</v>
      </c>
      <c r="EP190" s="59">
        <f t="shared" si="154"/>
        <v>240.16326570529532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4.1002439998620384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4.1002439998620384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1.0286385077051818E-13</v>
      </c>
      <c r="P191" s="13">
        <f t="shared" si="141"/>
        <v>1.5402366592183556E-12</v>
      </c>
      <c r="Q191" s="20">
        <f t="shared" si="162"/>
        <v>2.8617333882306215E-12</v>
      </c>
      <c r="R191" s="59">
        <f t="shared" si="109"/>
        <v>293.33333333333616</v>
      </c>
      <c r="S191" s="59">
        <f ca="1">AVERAGE(OFFSET($R$3,0,0,'Données projet'!$E$9+1,1))-AVERAGE(OFFSET($H$3,0,0,'Données projet'!$E$9+1,1))</f>
        <v>503.03615331676451</v>
      </c>
      <c r="T191" s="59">
        <f t="shared" si="142"/>
        <v>228.10723445837942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173.8487805287175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173.8487805287175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1.1527845344971866E-13</v>
      </c>
      <c r="AK191" s="13">
        <f t="shared" si="164"/>
        <v>1.7033846239409443E-12</v>
      </c>
      <c r="AL191" s="20">
        <f t="shared" si="165"/>
        <v>3.1675048597887374E-12</v>
      </c>
      <c r="AM191" s="59">
        <f t="shared" si="113"/>
        <v>293.3333333333365</v>
      </c>
      <c r="AN191" s="59">
        <f ca="1">AVERAGE(OFFSET($AM$3,0,0,'Données projet'!$E$10+1,1))-AVERAGE(OFFSET($H$3,0,0,'Données projet'!$E$10+1,1))</f>
        <v>558.37211180917416</v>
      </c>
      <c r="AO191" s="59">
        <f t="shared" si="144"/>
        <v>250.60365718208192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194.83052990287308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194.83052990287308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2.4474502424709499E-13</v>
      </c>
      <c r="BF191" s="13">
        <f t="shared" si="167"/>
        <v>3.3129863113888576E-12</v>
      </c>
      <c r="BG191" s="20">
        <f t="shared" si="168"/>
        <v>6.1963820762326169E-12</v>
      </c>
      <c r="BH191" s="59">
        <f t="shared" si="116"/>
        <v>293.33333333333951</v>
      </c>
      <c r="BI191" s="59">
        <f ca="1">AVERAGE(OFFSET($BH$3,0,0,'Données projet'!$E$11+1,1))-AVERAGE(OFFSET($H$3,0,0,'Données projet'!$E$11+1,1))</f>
        <v>465.70042953569703</v>
      </c>
      <c r="BJ191" s="59">
        <f t="shared" si="146"/>
        <v>97.459164776269915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213.11799621169527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213.11799621169527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1.5252226148732008E-13</v>
      </c>
      <c r="CA191" s="13">
        <f t="shared" si="170"/>
        <v>2.1814502464536512E-12</v>
      </c>
      <c r="CB191" s="20">
        <f t="shared" si="171"/>
        <v>4.0650021179971913E-12</v>
      </c>
      <c r="CC191" s="59">
        <f t="shared" si="119"/>
        <v>293.33333333333741</v>
      </c>
      <c r="CD191" s="59">
        <f ca="1">AVERAGE(OFFSET($CC$3,0,0,'Données projet'!$E$12+1,1))-AVERAGE(OFFSET($H$3,0,0,'Données projet'!$E$12+1,1))</f>
        <v>305.81696680347807</v>
      </c>
      <c r="CE191" s="59">
        <f t="shared" si="148"/>
        <v>75.064936438329426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163.69933042347608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163.69933042347608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2.2737367544323206E-13</v>
      </c>
      <c r="CU191" s="17">
        <f>CT191*VLOOKUP('Données projet'!$B$13,Paramètres!$A$1:$I$89,3,0)*VLOOKUP('Données projet'!$B$13,Paramètres!$A$1:$I$89,5,0)</f>
        <v>2.1991581888869406E-13</v>
      </c>
      <c r="CV191" s="13">
        <f t="shared" si="173"/>
        <v>3.0141848436827279E-12</v>
      </c>
      <c r="CW191" s="20">
        <f t="shared" si="174"/>
        <v>5.6327253206452266E-12</v>
      </c>
      <c r="CX191" s="59">
        <f t="shared" si="122"/>
        <v>293.33333333333894</v>
      </c>
      <c r="CY191" s="59">
        <f ca="1">AVERAGE(OFFSET($CX$3,0,0,'Données projet'!$E$13+1,1))-AVERAGE(OFFSET($H$3,0,0,'Données projet'!$E$13+1,1))</f>
        <v>422.80313962874982</v>
      </c>
      <c r="CZ191" s="59">
        <f t="shared" si="150"/>
        <v>91.455608678290844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191.49732992934938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191.49732992934938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1.7735146684572101E-13</v>
      </c>
      <c r="DQ191" s="13">
        <f t="shared" si="176"/>
        <v>2.4924271921531257E-12</v>
      </c>
      <c r="DR191" s="20">
        <f t="shared" si="177"/>
        <v>4.6498644977563242E-12</v>
      </c>
      <c r="DS191" s="59">
        <f t="shared" si="125"/>
        <v>293.33333333333798</v>
      </c>
      <c r="DT191" s="59">
        <f ca="1">AVERAGE(OFFSET($DS$3,0,0,'Données projet'!$E$14+1,1))-AVERAGE(OFFSET($H$3,0,0,'Données projet'!$E$14+1,1))</f>
        <v>349.02319955271696</v>
      </c>
      <c r="DU191" s="59">
        <f t="shared" si="152"/>
        <v>81.121961804737509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154.43333058818499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154.43333058818499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1.7053025658242404E-13</v>
      </c>
      <c r="EK191" s="17">
        <f>EJ191*VLOOKUP('Données projet'!$B$15,Paramètres!$A$1:$I$89,3,0)*VLOOKUP('Données projet'!$B$15,Paramètres!$A$1:$I$89,5,0)</f>
        <v>1.250327841262333E-13</v>
      </c>
      <c r="EL191" s="13">
        <f t="shared" si="179"/>
        <v>1.8301318724634299E-12</v>
      </c>
      <c r="EM191" s="20">
        <f t="shared" si="180"/>
        <v>3.405245110226996E-12</v>
      </c>
      <c r="EN191" s="59">
        <f t="shared" si="128"/>
        <v>293.33333333333672</v>
      </c>
      <c r="EO191" s="59">
        <f ca="1">AVERAGE(OFFSET($EN$3,0,0,'Données projet'!$E$15+1,1))-AVERAGE(OFFSET($H$3,0,0,'Données projet'!$E$15+1,1))</f>
        <v>197.34725966440715</v>
      </c>
      <c r="EP191" s="59">
        <f t="shared" si="154"/>
        <v>240.16326570529532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4.0198407159266401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4.0198407159266401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1.0286385077051818E-13</v>
      </c>
      <c r="P192" s="13">
        <f t="shared" si="141"/>
        <v>1.5402366592183556E-12</v>
      </c>
      <c r="Q192" s="20">
        <f t="shared" si="162"/>
        <v>2.8617333882306215E-12</v>
      </c>
      <c r="R192" s="59">
        <f t="shared" si="109"/>
        <v>293.33333333333616</v>
      </c>
      <c r="S192" s="59">
        <f ca="1">AVERAGE(OFFSET($R$3,0,0,'Données projet'!$E$9+1,1))-AVERAGE(OFFSET($H$3,0,0,'Données projet'!$E$9+1,1))</f>
        <v>503.03615331676451</v>
      </c>
      <c r="T192" s="59">
        <f t="shared" si="142"/>
        <v>228.10723445837942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170.43971197983515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170.43971197983515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1.1527845344971866E-13</v>
      </c>
      <c r="AK192" s="13">
        <f t="shared" si="164"/>
        <v>1.7033846239409443E-12</v>
      </c>
      <c r="AL192" s="20">
        <f t="shared" si="165"/>
        <v>3.1675048597887374E-12</v>
      </c>
      <c r="AM192" s="59">
        <f t="shared" si="113"/>
        <v>293.3333333333365</v>
      </c>
      <c r="AN192" s="59">
        <f ca="1">AVERAGE(OFFSET($AM$3,0,0,'Données projet'!$E$10+1,1))-AVERAGE(OFFSET($H$3,0,0,'Données projet'!$E$10+1,1))</f>
        <v>558.37211180917416</v>
      </c>
      <c r="AO192" s="59">
        <f t="shared" si="144"/>
        <v>250.60365718208192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191.010022046367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191.010022046367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2.4474502424709499E-13</v>
      </c>
      <c r="BF192" s="13">
        <f t="shared" si="167"/>
        <v>3.3129863113888576E-12</v>
      </c>
      <c r="BG192" s="20">
        <f t="shared" si="168"/>
        <v>6.1963820762326169E-12</v>
      </c>
      <c r="BH192" s="59">
        <f t="shared" si="116"/>
        <v>293.33333333333951</v>
      </c>
      <c r="BI192" s="59">
        <f ca="1">AVERAGE(OFFSET($BH$3,0,0,'Données projet'!$E$11+1,1))-AVERAGE(OFFSET($H$3,0,0,'Données projet'!$E$11+1,1))</f>
        <v>465.70042953569703</v>
      </c>
      <c r="BJ192" s="59">
        <f t="shared" si="146"/>
        <v>97.459164776269915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208.93888229512626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208.93888229512626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1.5252226148732008E-13</v>
      </c>
      <c r="CA192" s="13">
        <f t="shared" si="170"/>
        <v>2.1814502464536512E-12</v>
      </c>
      <c r="CB192" s="20">
        <f t="shared" si="171"/>
        <v>4.0650021179971913E-12</v>
      </c>
      <c r="CC192" s="59">
        <f t="shared" si="119"/>
        <v>293.33333333333741</v>
      </c>
      <c r="CD192" s="59">
        <f ca="1">AVERAGE(OFFSET($CC$3,0,0,'Données projet'!$E$12+1,1))-AVERAGE(OFFSET($H$3,0,0,'Données projet'!$E$12+1,1))</f>
        <v>305.81696680347807</v>
      </c>
      <c r="CE192" s="59">
        <f t="shared" si="148"/>
        <v>75.064936438329426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160.48928640060424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160.48928640060424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2.2737367544323206E-13</v>
      </c>
      <c r="CU192" s="17">
        <f>CT192*VLOOKUP('Données projet'!$B$13,Paramètres!$A$1:$I$89,3,0)*VLOOKUP('Données projet'!$B$13,Paramètres!$A$1:$I$89,5,0)</f>
        <v>2.1991581888869406E-13</v>
      </c>
      <c r="CV192" s="13">
        <f t="shared" si="173"/>
        <v>3.0141848436827279E-12</v>
      </c>
      <c r="CW192" s="20">
        <f t="shared" si="174"/>
        <v>5.6327253206452266E-12</v>
      </c>
      <c r="CX192" s="59">
        <f t="shared" si="122"/>
        <v>293.33333333333894</v>
      </c>
      <c r="CY192" s="59">
        <f ca="1">AVERAGE(OFFSET($CX$3,0,0,'Données projet'!$E$13+1,1))-AVERAGE(OFFSET($H$3,0,0,'Données projet'!$E$13+1,1))</f>
        <v>422.80313962874982</v>
      </c>
      <c r="CZ192" s="59">
        <f t="shared" si="150"/>
        <v>91.455608678290844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187.74218409127286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187.74218409127286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1.7735146684572101E-13</v>
      </c>
      <c r="DQ192" s="13">
        <f t="shared" si="176"/>
        <v>2.4924271921531257E-12</v>
      </c>
      <c r="DR192" s="20">
        <f t="shared" si="177"/>
        <v>4.6498644977563242E-12</v>
      </c>
      <c r="DS192" s="59">
        <f t="shared" si="125"/>
        <v>293.33333333333798</v>
      </c>
      <c r="DT192" s="59">
        <f ca="1">AVERAGE(OFFSET($DS$3,0,0,'Données projet'!$E$14+1,1))-AVERAGE(OFFSET($H$3,0,0,'Données projet'!$E$14+1,1))</f>
        <v>349.02319955271696</v>
      </c>
      <c r="DU192" s="59">
        <f t="shared" si="152"/>
        <v>81.121961804737509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151.40498717038136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151.40498717038136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1.7053025658242404E-13</v>
      </c>
      <c r="EK192" s="17">
        <f>EJ192*VLOOKUP('Données projet'!$B$15,Paramètres!$A$1:$I$89,3,0)*VLOOKUP('Données projet'!$B$15,Paramètres!$A$1:$I$89,5,0)</f>
        <v>1.250327841262333E-13</v>
      </c>
      <c r="EL192" s="13">
        <f t="shared" si="179"/>
        <v>1.8301318724634299E-12</v>
      </c>
      <c r="EM192" s="20">
        <f t="shared" si="180"/>
        <v>3.405245110226996E-12</v>
      </c>
      <c r="EN192" s="59">
        <f t="shared" si="128"/>
        <v>293.33333333333672</v>
      </c>
      <c r="EO192" s="59">
        <f ca="1">AVERAGE(OFFSET($EN$3,0,0,'Données projet'!$E$15+1,1))-AVERAGE(OFFSET($H$3,0,0,'Données projet'!$E$15+1,1))</f>
        <v>197.34725966440715</v>
      </c>
      <c r="EP192" s="59">
        <f t="shared" si="154"/>
        <v>240.16326570529532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3.941014091348054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3.941014091348054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1.0286385077051818E-13</v>
      </c>
      <c r="P193" s="13">
        <f t="shared" si="141"/>
        <v>1.5402366592183556E-12</v>
      </c>
      <c r="Q193" s="20">
        <f t="shared" si="162"/>
        <v>2.8617333882306215E-12</v>
      </c>
      <c r="R193" s="59">
        <f t="shared" si="109"/>
        <v>293.33333333333616</v>
      </c>
      <c r="S193" s="59">
        <f ca="1">AVERAGE(OFFSET($R$3,0,0,'Données projet'!$E$9+1,1))-AVERAGE(OFFSET($H$3,0,0,'Données projet'!$E$9+1,1))</f>
        <v>503.03615331676451</v>
      </c>
      <c r="T193" s="59">
        <f t="shared" si="142"/>
        <v>228.10723445837942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167.09749318586989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167.09749318586989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1.1527845344971866E-13</v>
      </c>
      <c r="AK193" s="13">
        <f t="shared" si="164"/>
        <v>1.7033846239409443E-12</v>
      </c>
      <c r="AL193" s="20">
        <f t="shared" si="165"/>
        <v>3.1675048597887374E-12</v>
      </c>
      <c r="AM193" s="59">
        <f t="shared" si="113"/>
        <v>293.3333333333365</v>
      </c>
      <c r="AN193" s="59">
        <f ca="1">AVERAGE(OFFSET($AM$3,0,0,'Données projet'!$E$10+1,1))-AVERAGE(OFFSET($H$3,0,0,'Données projet'!$E$10+1,1))</f>
        <v>558.37211180917416</v>
      </c>
      <c r="AO193" s="59">
        <f t="shared" si="144"/>
        <v>250.60365718208192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187.26443201864731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187.26443201864731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2.4474502424709499E-13</v>
      </c>
      <c r="BF193" s="13">
        <f t="shared" si="167"/>
        <v>3.3129863113888576E-12</v>
      </c>
      <c r="BG193" s="20">
        <f t="shared" si="168"/>
        <v>6.1963820762326169E-12</v>
      </c>
      <c r="BH193" s="59">
        <f t="shared" si="116"/>
        <v>293.33333333333951</v>
      </c>
      <c r="BI193" s="59">
        <f ca="1">AVERAGE(OFFSET($BH$3,0,0,'Données projet'!$E$11+1,1))-AVERAGE(OFFSET($H$3,0,0,'Données projet'!$E$11+1,1))</f>
        <v>465.70042953569703</v>
      </c>
      <c r="BJ193" s="59">
        <f t="shared" si="146"/>
        <v>97.459164776269915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204.84171825345337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204.84171825345337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1.5252226148732008E-13</v>
      </c>
      <c r="CA193" s="13">
        <f t="shared" si="170"/>
        <v>2.1814502464536512E-12</v>
      </c>
      <c r="CB193" s="20">
        <f t="shared" si="171"/>
        <v>4.0650021179971913E-12</v>
      </c>
      <c r="CC193" s="59">
        <f t="shared" si="119"/>
        <v>293.33333333333741</v>
      </c>
      <c r="CD193" s="59">
        <f ca="1">AVERAGE(OFFSET($CC$3,0,0,'Données projet'!$E$12+1,1))-AVERAGE(OFFSET($H$3,0,0,'Données projet'!$E$12+1,1))</f>
        <v>305.81696680347807</v>
      </c>
      <c r="CE193" s="59">
        <f t="shared" si="148"/>
        <v>75.064936438329426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157.34218938308737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157.34218938308737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2.2737367544323206E-13</v>
      </c>
      <c r="CU193" s="17">
        <f>CT193*VLOOKUP('Données projet'!$B$13,Paramètres!$A$1:$I$89,3,0)*VLOOKUP('Données projet'!$B$13,Paramètres!$A$1:$I$89,5,0)</f>
        <v>2.1991581888869406E-13</v>
      </c>
      <c r="CV193" s="13">
        <f t="shared" si="173"/>
        <v>3.0141848436827279E-12</v>
      </c>
      <c r="CW193" s="20">
        <f t="shared" si="174"/>
        <v>5.6327253206452266E-12</v>
      </c>
      <c r="CX193" s="59">
        <f t="shared" si="122"/>
        <v>293.33333333333894</v>
      </c>
      <c r="CY193" s="59">
        <f ca="1">AVERAGE(OFFSET($CX$3,0,0,'Données projet'!$E$13+1,1))-AVERAGE(OFFSET($H$3,0,0,'Données projet'!$E$13+1,1))</f>
        <v>422.80313962874982</v>
      </c>
      <c r="CZ193" s="59">
        <f t="shared" si="150"/>
        <v>91.455608678290844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184.06067437266825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184.06067437266825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1.7735146684572101E-13</v>
      </c>
      <c r="DQ193" s="13">
        <f t="shared" si="176"/>
        <v>2.4924271921531257E-12</v>
      </c>
      <c r="DR193" s="20">
        <f t="shared" si="177"/>
        <v>4.6498644977563242E-12</v>
      </c>
      <c r="DS193" s="59">
        <f t="shared" si="125"/>
        <v>293.33333333333798</v>
      </c>
      <c r="DT193" s="59">
        <f ca="1">AVERAGE(OFFSET($DS$3,0,0,'Données projet'!$E$14+1,1))-AVERAGE(OFFSET($H$3,0,0,'Données projet'!$E$14+1,1))</f>
        <v>349.02319955271696</v>
      </c>
      <c r="DU193" s="59">
        <f t="shared" si="152"/>
        <v>81.121961804737509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148.43602771989376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148.43602771989376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1.7053025658242404E-13</v>
      </c>
      <c r="EK193" s="17">
        <f>EJ193*VLOOKUP('Données projet'!$B$15,Paramètres!$A$1:$I$89,3,0)*VLOOKUP('Données projet'!$B$15,Paramètres!$A$1:$I$89,5,0)</f>
        <v>1.250327841262333E-13</v>
      </c>
      <c r="EL193" s="13">
        <f t="shared" si="179"/>
        <v>1.8301318724634299E-12</v>
      </c>
      <c r="EM193" s="20">
        <f t="shared" si="180"/>
        <v>3.405245110226996E-12</v>
      </c>
      <c r="EN193" s="59">
        <f t="shared" si="128"/>
        <v>293.33333333333672</v>
      </c>
      <c r="EO193" s="59">
        <f ca="1">AVERAGE(OFFSET($EN$3,0,0,'Données projet'!$E$15+1,1))-AVERAGE(OFFSET($H$3,0,0,'Données projet'!$E$15+1,1))</f>
        <v>197.34725966440715</v>
      </c>
      <c r="EP193" s="59">
        <f t="shared" si="154"/>
        <v>240.16326570529532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3.8637332087979606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3.8637332087979606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1.0286385077051818E-13</v>
      </c>
      <c r="P194" s="13">
        <f t="shared" si="141"/>
        <v>1.5402366592183556E-12</v>
      </c>
      <c r="Q194" s="20">
        <f t="shared" si="162"/>
        <v>2.8617333882306215E-12</v>
      </c>
      <c r="R194" s="59">
        <f t="shared" si="109"/>
        <v>293.33333333333616</v>
      </c>
      <c r="S194" s="59">
        <f ca="1">AVERAGE(OFFSET($R$3,0,0,'Données projet'!$E$9+1,1))-AVERAGE(OFFSET($H$3,0,0,'Données projet'!$E$9+1,1))</f>
        <v>503.03615331676451</v>
      </c>
      <c r="T194" s="59">
        <f t="shared" si="142"/>
        <v>228.10723445837942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163.82081326390212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163.82081326390212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1.1527845344971866E-13</v>
      </c>
      <c r="AK194" s="13">
        <f t="shared" si="164"/>
        <v>1.7033846239409443E-12</v>
      </c>
      <c r="AL194" s="20">
        <f t="shared" si="165"/>
        <v>3.1675048597887374E-12</v>
      </c>
      <c r="AM194" s="59">
        <f t="shared" si="113"/>
        <v>293.3333333333365</v>
      </c>
      <c r="AN194" s="59">
        <f ca="1">AVERAGE(OFFSET($AM$3,0,0,'Données projet'!$E$10+1,1))-AVERAGE(OFFSET($H$3,0,0,'Données projet'!$E$10+1,1))</f>
        <v>558.37211180917416</v>
      </c>
      <c r="AO194" s="59">
        <f t="shared" si="144"/>
        <v>250.60365718208192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183.59229072678687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183.59229072678687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2.4474502424709499E-13</v>
      </c>
      <c r="BF194" s="13">
        <f t="shared" si="167"/>
        <v>3.3129863113888576E-12</v>
      </c>
      <c r="BG194" s="20">
        <f t="shared" si="168"/>
        <v>6.1963820762326169E-12</v>
      </c>
      <c r="BH194" s="59">
        <f t="shared" si="116"/>
        <v>293.33333333333951</v>
      </c>
      <c r="BI194" s="59">
        <f ca="1">AVERAGE(OFFSET($BH$3,0,0,'Données projet'!$E$11+1,1))-AVERAGE(OFFSET($H$3,0,0,'Données projet'!$E$11+1,1))</f>
        <v>465.70042953569703</v>
      </c>
      <c r="BJ194" s="59">
        <f t="shared" si="146"/>
        <v>97.459164776269915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200.82489709961436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200.82489709961436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1.5252226148732008E-13</v>
      </c>
      <c r="CA194" s="13">
        <f t="shared" si="170"/>
        <v>2.1814502464536512E-12</v>
      </c>
      <c r="CB194" s="20">
        <f t="shared" si="171"/>
        <v>4.0650021179971913E-12</v>
      </c>
      <c r="CC194" s="59">
        <f t="shared" si="119"/>
        <v>293.33333333333741</v>
      </c>
      <c r="CD194" s="59">
        <f ca="1">AVERAGE(OFFSET($CC$3,0,0,'Données projet'!$E$12+1,1))-AVERAGE(OFFSET($H$3,0,0,'Données projet'!$E$12+1,1))</f>
        <v>305.81696680347807</v>
      </c>
      <c r="CE194" s="59">
        <f t="shared" si="148"/>
        <v>75.064936438329426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154.25680501854438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154.25680501854438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2.2737367544323206E-13</v>
      </c>
      <c r="CU194" s="17">
        <f>CT194*VLOOKUP('Données projet'!$B$13,Paramètres!$A$1:$I$89,3,0)*VLOOKUP('Données projet'!$B$13,Paramètres!$A$1:$I$89,5,0)</f>
        <v>2.1991581888869406E-13</v>
      </c>
      <c r="CV194" s="13">
        <f t="shared" si="173"/>
        <v>3.0141848436827279E-12</v>
      </c>
      <c r="CW194" s="20">
        <f t="shared" si="174"/>
        <v>5.6327253206452266E-12</v>
      </c>
      <c r="CX194" s="59">
        <f t="shared" si="122"/>
        <v>293.33333333333894</v>
      </c>
      <c r="CY194" s="59">
        <f ca="1">AVERAGE(OFFSET($CX$3,0,0,'Données projet'!$E$13+1,1))-AVERAGE(OFFSET($H$3,0,0,'Données projet'!$E$13+1,1))</f>
        <v>422.80313962874982</v>
      </c>
      <c r="CZ194" s="59">
        <f t="shared" si="150"/>
        <v>91.455608678290844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180.45135681414624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180.45135681414624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1.7735146684572101E-13</v>
      </c>
      <c r="DQ194" s="13">
        <f t="shared" si="176"/>
        <v>2.4924271921531257E-12</v>
      </c>
      <c r="DR194" s="20">
        <f t="shared" si="177"/>
        <v>4.6498644977563242E-12</v>
      </c>
      <c r="DS194" s="59">
        <f t="shared" si="125"/>
        <v>293.33333333333798</v>
      </c>
      <c r="DT194" s="59">
        <f ca="1">AVERAGE(OFFSET($DS$3,0,0,'Données projet'!$E$14+1,1))-AVERAGE(OFFSET($H$3,0,0,'Données projet'!$E$14+1,1))</f>
        <v>349.02319955271696</v>
      </c>
      <c r="DU194" s="59">
        <f t="shared" si="152"/>
        <v>81.121961804737509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145.52528775334375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145.52528775334375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1.7053025658242404E-13</v>
      </c>
      <c r="EK194" s="17">
        <f>EJ194*VLOOKUP('Données projet'!$B$15,Paramètres!$A$1:$I$89,3,0)*VLOOKUP('Données projet'!$B$15,Paramètres!$A$1:$I$89,5,0)</f>
        <v>1.250327841262333E-13</v>
      </c>
      <c r="EL194" s="13">
        <f t="shared" si="179"/>
        <v>1.8301318724634299E-12</v>
      </c>
      <c r="EM194" s="20">
        <f t="shared" si="180"/>
        <v>3.405245110226996E-12</v>
      </c>
      <c r="EN194" s="59">
        <f t="shared" si="128"/>
        <v>293.33333333333672</v>
      </c>
      <c r="EO194" s="59">
        <f ca="1">AVERAGE(OFFSET($EN$3,0,0,'Données projet'!$E$15+1,1))-AVERAGE(OFFSET($H$3,0,0,'Données projet'!$E$15+1,1))</f>
        <v>197.34725966440715</v>
      </c>
      <c r="EP194" s="59">
        <f t="shared" si="154"/>
        <v>240.16326570529532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3.7879677572179906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3.7879677572179906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1.0286385077051818E-13</v>
      </c>
      <c r="P195" s="13">
        <f t="shared" si="141"/>
        <v>1.5402366592183556E-12</v>
      </c>
      <c r="Q195" s="20">
        <f t="shared" si="162"/>
        <v>2.8617333882306215E-12</v>
      </c>
      <c r="R195" s="59">
        <f t="shared" ref="R195:R203" si="191">Q195+(I195+J195)*44/12</f>
        <v>293.33333333333616</v>
      </c>
      <c r="S195" s="59">
        <f ca="1">AVERAGE(OFFSET($R$3,0,0,'Données projet'!$E$9+1,1))-AVERAGE(OFFSET($H$3,0,0,'Données projet'!$E$9+1,1))</f>
        <v>503.03615331676451</v>
      </c>
      <c r="T195" s="59">
        <f t="shared" si="142"/>
        <v>228.10723445837942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160.60838703662674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160.60838703662674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1.1527845344971866E-13</v>
      </c>
      <c r="AK195" s="13">
        <f t="shared" si="164"/>
        <v>1.7033846239409443E-12</v>
      </c>
      <c r="AL195" s="20">
        <f t="shared" si="165"/>
        <v>3.1675048597887374E-12</v>
      </c>
      <c r="AM195" s="59">
        <f t="shared" si="113"/>
        <v>293.3333333333365</v>
      </c>
      <c r="AN195" s="59">
        <f ca="1">AVERAGE(OFFSET($AM$3,0,0,'Données projet'!$E$10+1,1))-AVERAGE(OFFSET($H$3,0,0,'Données projet'!$E$10+1,1))</f>
        <v>558.37211180917416</v>
      </c>
      <c r="AO195" s="59">
        <f t="shared" si="144"/>
        <v>250.60365718208192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179.9921578858748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179.9921578858748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2.4474502424709499E-13</v>
      </c>
      <c r="BF195" s="13">
        <f t="shared" si="167"/>
        <v>3.3129863113888576E-12</v>
      </c>
      <c r="BG195" s="20">
        <f t="shared" si="168"/>
        <v>6.1963820762326169E-12</v>
      </c>
      <c r="BH195" s="59">
        <f t="shared" si="116"/>
        <v>293.33333333333951</v>
      </c>
      <c r="BI195" s="59">
        <f ca="1">AVERAGE(OFFSET($BH$3,0,0,'Données projet'!$E$11+1,1))-AVERAGE(OFFSET($H$3,0,0,'Données projet'!$E$11+1,1))</f>
        <v>465.70042953569703</v>
      </c>
      <c r="BJ195" s="59">
        <f t="shared" si="146"/>
        <v>97.459164776269915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196.88684335858315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196.88684335858315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1.5252226148732008E-13</v>
      </c>
      <c r="CA195" s="13">
        <f t="shared" si="170"/>
        <v>2.1814502464536512E-12</v>
      </c>
      <c r="CB195" s="20">
        <f t="shared" si="171"/>
        <v>4.0650021179971913E-12</v>
      </c>
      <c r="CC195" s="59">
        <f t="shared" si="119"/>
        <v>293.33333333333741</v>
      </c>
      <c r="CD195" s="59">
        <f ca="1">AVERAGE(OFFSET($CC$3,0,0,'Données projet'!$E$12+1,1))-AVERAGE(OFFSET($H$3,0,0,'Données projet'!$E$12+1,1))</f>
        <v>305.81696680347807</v>
      </c>
      <c r="CE195" s="59">
        <f t="shared" si="148"/>
        <v>75.064936438329426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151.23192315949143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151.23192315949143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2.2737367544323206E-13</v>
      </c>
      <c r="CU195" s="17">
        <f>CT195*VLOOKUP('Données projet'!$B$13,Paramètres!$A$1:$I$89,3,0)*VLOOKUP('Données projet'!$B$13,Paramètres!$A$1:$I$89,5,0)</f>
        <v>2.1991581888869406E-13</v>
      </c>
      <c r="CV195" s="13">
        <f t="shared" si="173"/>
        <v>3.0141848436827279E-12</v>
      </c>
      <c r="CW195" s="20">
        <f t="shared" si="174"/>
        <v>5.6327253206452266E-12</v>
      </c>
      <c r="CX195" s="59">
        <f t="shared" si="122"/>
        <v>293.33333333333894</v>
      </c>
      <c r="CY195" s="59">
        <f ca="1">AVERAGE(OFFSET($CX$3,0,0,'Données projet'!$E$13+1,1))-AVERAGE(OFFSET($H$3,0,0,'Données projet'!$E$13+1,1))</f>
        <v>422.80313962874982</v>
      </c>
      <c r="CZ195" s="59">
        <f t="shared" si="150"/>
        <v>91.455608678290844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176.91281577148052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176.91281577148052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1.7735146684572101E-13</v>
      </c>
      <c r="DQ195" s="13">
        <f t="shared" si="176"/>
        <v>2.4924271921531257E-12</v>
      </c>
      <c r="DR195" s="20">
        <f t="shared" si="177"/>
        <v>4.6498644977563242E-12</v>
      </c>
      <c r="DS195" s="59">
        <f t="shared" si="125"/>
        <v>293.33333333333798</v>
      </c>
      <c r="DT195" s="59">
        <f ca="1">AVERAGE(OFFSET($DS$3,0,0,'Données projet'!$E$14+1,1))-AVERAGE(OFFSET($H$3,0,0,'Données projet'!$E$14+1,1))</f>
        <v>349.02319955271696</v>
      </c>
      <c r="DU195" s="59">
        <f t="shared" si="152"/>
        <v>81.121961804737509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142.67162562216171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142.67162562216171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1.7053025658242404E-13</v>
      </c>
      <c r="EK195" s="17">
        <f>EJ195*VLOOKUP('Données projet'!$B$15,Paramètres!$A$1:$I$89,3,0)*VLOOKUP('Données projet'!$B$15,Paramètres!$A$1:$I$89,5,0)</f>
        <v>1.250327841262333E-13</v>
      </c>
      <c r="EL195" s="13">
        <f t="shared" si="179"/>
        <v>1.8301318724634299E-12</v>
      </c>
      <c r="EM195" s="20">
        <f t="shared" si="180"/>
        <v>3.405245110226996E-12</v>
      </c>
      <c r="EN195" s="59">
        <f t="shared" si="128"/>
        <v>293.33333333333672</v>
      </c>
      <c r="EO195" s="59">
        <f ca="1">AVERAGE(OFFSET($EN$3,0,0,'Données projet'!$E$15+1,1))-AVERAGE(OFFSET($H$3,0,0,'Données projet'!$E$15+1,1))</f>
        <v>197.34725966440715</v>
      </c>
      <c r="EP195" s="59">
        <f t="shared" si="154"/>
        <v>240.16326570529532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3.7136880199311415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3.7136880199311415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1.0286385077051818E-13</v>
      </c>
      <c r="P196" s="13">
        <f t="shared" si="141"/>
        <v>1.5402366592183556E-12</v>
      </c>
      <c r="Q196" s="20">
        <f t="shared" si="162"/>
        <v>2.8617333882306215E-12</v>
      </c>
      <c r="R196" s="59">
        <f t="shared" si="191"/>
        <v>293.33333333333616</v>
      </c>
      <c r="S196" s="59">
        <f ca="1">AVERAGE(OFFSET($R$3,0,0,'Données projet'!$E$9+1,1))-AVERAGE(OFFSET($H$3,0,0,'Données projet'!$E$9+1,1))</f>
        <v>503.03615331676451</v>
      </c>
      <c r="T196" s="59">
        <f t="shared" si="142"/>
        <v>228.10723445837942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157.45895452828168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157.45895452828168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1.1527845344971866E-13</v>
      </c>
      <c r="AK196" s="13">
        <f t="shared" si="164"/>
        <v>1.7033846239409443E-12</v>
      </c>
      <c r="AL196" s="20">
        <f t="shared" si="165"/>
        <v>3.1675048597887374E-12</v>
      </c>
      <c r="AM196" s="59">
        <f t="shared" ref="AM196:AM203" si="193">AL196+(AD196+AE196)*44/12</f>
        <v>293.3333333333365</v>
      </c>
      <c r="AN196" s="59">
        <f ca="1">AVERAGE(OFFSET($AM$3,0,0,'Données projet'!$E$10+1,1))-AVERAGE(OFFSET($H$3,0,0,'Données projet'!$E$10+1,1))</f>
        <v>558.37211180917416</v>
      </c>
      <c r="AO196" s="59">
        <f t="shared" si="144"/>
        <v>250.60365718208192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176.46262145410881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176.46262145410881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2.4474502424709499E-13</v>
      </c>
      <c r="BF196" s="13">
        <f t="shared" si="167"/>
        <v>3.3129863113888576E-12</v>
      </c>
      <c r="BG196" s="20">
        <f t="shared" si="168"/>
        <v>6.1963820762326169E-12</v>
      </c>
      <c r="BH196" s="59">
        <f t="shared" ref="BH196:BH203" si="194">BG196+(AY196+AZ196)*44/12</f>
        <v>293.33333333333951</v>
      </c>
      <c r="BI196" s="59">
        <f ca="1">AVERAGE(OFFSET($BH$3,0,0,'Données projet'!$E$11+1,1))-AVERAGE(OFFSET($H$3,0,0,'Données projet'!$E$11+1,1))</f>
        <v>465.70042953569703</v>
      </c>
      <c r="BJ196" s="59">
        <f t="shared" si="146"/>
        <v>97.459164776269915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193.02601244943796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193.02601244943796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1.5252226148732008E-13</v>
      </c>
      <c r="CA196" s="13">
        <f t="shared" si="170"/>
        <v>2.1814502464536512E-12</v>
      </c>
      <c r="CB196" s="20">
        <f t="shared" si="171"/>
        <v>4.0650021179971913E-12</v>
      </c>
      <c r="CC196" s="59">
        <f t="shared" ref="CC196:CC203" si="195">CB196+(BT196+BU196)*44/12</f>
        <v>293.33333333333741</v>
      </c>
      <c r="CD196" s="59">
        <f ca="1">AVERAGE(OFFSET($CC$3,0,0,'Données projet'!$E$12+1,1))-AVERAGE(OFFSET($H$3,0,0,'Données projet'!$E$12+1,1))</f>
        <v>305.81696680347807</v>
      </c>
      <c r="CE196" s="59">
        <f t="shared" si="148"/>
        <v>75.064936438329426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148.26635738869876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148.26635738869876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2.2737367544323206E-13</v>
      </c>
      <c r="CU196" s="17">
        <f>CT196*VLOOKUP('Données projet'!$B$13,Paramètres!$A$1:$I$89,3,0)*VLOOKUP('Données projet'!$B$13,Paramètres!$A$1:$I$89,5,0)</f>
        <v>2.1991581888869406E-13</v>
      </c>
      <c r="CV196" s="13">
        <f t="shared" si="173"/>
        <v>3.0141848436827279E-12</v>
      </c>
      <c r="CW196" s="20">
        <f t="shared" si="174"/>
        <v>5.6327253206452266E-12</v>
      </c>
      <c r="CX196" s="59">
        <f t="shared" ref="CX196:CX203" si="196">CW196+(CO196+CP196)*44/12</f>
        <v>293.33333333333894</v>
      </c>
      <c r="CY196" s="59">
        <f ca="1">AVERAGE(OFFSET($CX$3,0,0,'Données projet'!$E$13+1,1))-AVERAGE(OFFSET($H$3,0,0,'Données projet'!$E$13+1,1))</f>
        <v>422.80313962874982</v>
      </c>
      <c r="CZ196" s="59">
        <f t="shared" si="150"/>
        <v>91.455608678290844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173.44366336036455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173.44366336036455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1.7735146684572101E-13</v>
      </c>
      <c r="DQ196" s="13">
        <f t="shared" si="176"/>
        <v>2.4924271921531257E-12</v>
      </c>
      <c r="DR196" s="20">
        <f t="shared" si="177"/>
        <v>4.6498644977563242E-12</v>
      </c>
      <c r="DS196" s="59">
        <f t="shared" ref="DS196:DS203" si="197">DR196+(DJ196+DK196)*44/12</f>
        <v>293.33333333333798</v>
      </c>
      <c r="DT196" s="59">
        <f ca="1">AVERAGE(OFFSET($DS$3,0,0,'Données projet'!$E$14+1,1))-AVERAGE(OFFSET($H$3,0,0,'Données projet'!$E$14+1,1))</f>
        <v>349.02319955271696</v>
      </c>
      <c r="DU196" s="59">
        <f t="shared" si="152"/>
        <v>81.121961804737509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139.87392206481013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139.87392206481013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1.7053025658242404E-13</v>
      </c>
      <c r="EK196" s="17">
        <f>EJ196*VLOOKUP('Données projet'!$B$15,Paramètres!$A$1:$I$89,3,0)*VLOOKUP('Données projet'!$B$15,Paramètres!$A$1:$I$89,5,0)</f>
        <v>1.250327841262333E-13</v>
      </c>
      <c r="EL196" s="13">
        <f t="shared" si="179"/>
        <v>1.8301318724634299E-12</v>
      </c>
      <c r="EM196" s="20">
        <f t="shared" si="180"/>
        <v>3.405245110226996E-12</v>
      </c>
      <c r="EN196" s="59">
        <f t="shared" ref="EN196:EN203" si="198">EM196+(EE196+EF196)*44/12</f>
        <v>293.33333333333672</v>
      </c>
      <c r="EO196" s="59">
        <f ca="1">AVERAGE(OFFSET($EN$3,0,0,'Données projet'!$E$15+1,1))-AVERAGE(OFFSET($H$3,0,0,'Données projet'!$E$15+1,1))</f>
        <v>197.34725966440715</v>
      </c>
      <c r="EP196" s="59">
        <f t="shared" si="154"/>
        <v>240.16326570529532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3.6408648629863212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3.6408648629863212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1.0286385077051818E-13</v>
      </c>
      <c r="P197" s="13">
        <f t="shared" ref="P197:P203" si="203">EXP(-1.0587+0.8836*LN(O197)+0.284)</f>
        <v>1.5402366592183556E-12</v>
      </c>
      <c r="Q197" s="20">
        <f t="shared" si="162"/>
        <v>2.8617333882306215E-12</v>
      </c>
      <c r="R197" s="59">
        <f t="shared" si="191"/>
        <v>293.33333333333616</v>
      </c>
      <c r="S197" s="59">
        <f ca="1">AVERAGE(OFFSET($R$3,0,0,'Données projet'!$E$9+1,1))-AVERAGE(OFFSET($H$3,0,0,'Données projet'!$E$9+1,1))</f>
        <v>503.03615331676451</v>
      </c>
      <c r="T197" s="59">
        <f t="shared" ref="T197:T203" si="204">$T$3</f>
        <v>228.10723445837942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154.37128047046113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154.37128047046113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1.1527845344971866E-13</v>
      </c>
      <c r="AK197" s="13">
        <f t="shared" si="164"/>
        <v>1.7033846239409443E-12</v>
      </c>
      <c r="AL197" s="20">
        <f t="shared" si="165"/>
        <v>3.1675048597887374E-12</v>
      </c>
      <c r="AM197" s="59">
        <f t="shared" si="193"/>
        <v>293.3333333333365</v>
      </c>
      <c r="AN197" s="59">
        <f ca="1">AVERAGE(OFFSET($AM$3,0,0,'Données projet'!$E$10+1,1))-AVERAGE(OFFSET($H$3,0,0,'Données projet'!$E$10+1,1))</f>
        <v>558.37211180917416</v>
      </c>
      <c r="AO197" s="59">
        <f t="shared" ref="AO197:AO203" si="205">$AO$3</f>
        <v>250.60365718208192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173.00229707896509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173.00229707896509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2.4474502424709499E-13</v>
      </c>
      <c r="BF197" s="13">
        <f t="shared" si="167"/>
        <v>3.3129863113888576E-12</v>
      </c>
      <c r="BG197" s="20">
        <f t="shared" si="168"/>
        <v>6.1963820762326169E-12</v>
      </c>
      <c r="BH197" s="59">
        <f t="shared" si="194"/>
        <v>293.33333333333951</v>
      </c>
      <c r="BI197" s="59">
        <f ca="1">AVERAGE(OFFSET($BH$3,0,0,'Données projet'!$E$11+1,1))-AVERAGE(OFFSET($H$3,0,0,'Données projet'!$E$11+1,1))</f>
        <v>465.70042953569703</v>
      </c>
      <c r="BJ197" s="59">
        <f t="shared" ref="BJ197:BJ203" si="206">$BJ$3</f>
        <v>97.459164776269915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189.24089007954677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189.24089007954677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1.5252226148732008E-13</v>
      </c>
      <c r="CA197" s="13">
        <f t="shared" si="170"/>
        <v>2.1814502464536512E-12</v>
      </c>
      <c r="CB197" s="20">
        <f t="shared" si="171"/>
        <v>4.0650021179971913E-12</v>
      </c>
      <c r="CC197" s="59">
        <f t="shared" si="195"/>
        <v>293.33333333333741</v>
      </c>
      <c r="CD197" s="59">
        <f ca="1">AVERAGE(OFFSET($CC$3,0,0,'Données projet'!$E$12+1,1))-AVERAGE(OFFSET($H$3,0,0,'Données projet'!$E$12+1,1))</f>
        <v>305.81696680347807</v>
      </c>
      <c r="CE197" s="59">
        <f t="shared" ref="CE197:CE203" si="207">$CE$3</f>
        <v>75.064936438329426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145.35894455385483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145.35894455385483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2.2737367544323206E-13</v>
      </c>
      <c r="CU197" s="17">
        <f>CT197*VLOOKUP('Données projet'!$B$13,Paramètres!$A$1:$I$89,3,0)*VLOOKUP('Données projet'!$B$13,Paramètres!$A$1:$I$89,5,0)</f>
        <v>2.1991581888869406E-13</v>
      </c>
      <c r="CV197" s="13">
        <f t="shared" si="173"/>
        <v>3.0141848436827279E-12</v>
      </c>
      <c r="CW197" s="20">
        <f t="shared" si="174"/>
        <v>5.6327253206452266E-12</v>
      </c>
      <c r="CX197" s="59">
        <f t="shared" si="196"/>
        <v>293.33333333333894</v>
      </c>
      <c r="CY197" s="59">
        <f ca="1">AVERAGE(OFFSET($CX$3,0,0,'Données projet'!$E$13+1,1))-AVERAGE(OFFSET($H$3,0,0,'Données projet'!$E$13+1,1))</f>
        <v>422.80313962874982</v>
      </c>
      <c r="CZ197" s="59">
        <f t="shared" ref="CZ197:CZ203" si="208">$CZ$3</f>
        <v>91.455608678290844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170.04253891205653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170.04253891205653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1.7735146684572101E-13</v>
      </c>
      <c r="DQ197" s="13">
        <f t="shared" si="176"/>
        <v>2.4924271921531257E-12</v>
      </c>
      <c r="DR197" s="20">
        <f t="shared" si="177"/>
        <v>4.6498644977563242E-12</v>
      </c>
      <c r="DS197" s="59">
        <f t="shared" si="197"/>
        <v>293.33333333333798</v>
      </c>
      <c r="DT197" s="59">
        <f ca="1">AVERAGE(OFFSET($DS$3,0,0,'Données projet'!$E$14+1,1))-AVERAGE(OFFSET($H$3,0,0,'Données projet'!$E$14+1,1))</f>
        <v>349.02319955271696</v>
      </c>
      <c r="DU197" s="59">
        <f t="shared" ref="DU197:DU203" si="209">$DU$3</f>
        <v>81.121961804737509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137.13107976778755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137.13107976778755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1.7053025658242404E-13</v>
      </c>
      <c r="EK197" s="17">
        <f>EJ197*VLOOKUP('Données projet'!$B$15,Paramètres!$A$1:$I$89,3,0)*VLOOKUP('Données projet'!$B$15,Paramètres!$A$1:$I$89,5,0)</f>
        <v>1.250327841262333E-13</v>
      </c>
      <c r="EL197" s="13">
        <f t="shared" si="179"/>
        <v>1.8301318724634299E-12</v>
      </c>
      <c r="EM197" s="20">
        <f t="shared" si="180"/>
        <v>3.405245110226996E-12</v>
      </c>
      <c r="EN197" s="59">
        <f t="shared" si="198"/>
        <v>293.33333333333672</v>
      </c>
      <c r="EO197" s="59">
        <f ca="1">AVERAGE(OFFSET($EN$3,0,0,'Données projet'!$E$15+1,1))-AVERAGE(OFFSET($H$3,0,0,'Données projet'!$E$15+1,1))</f>
        <v>197.34725966440715</v>
      </c>
      <c r="EP197" s="59">
        <f t="shared" ref="EP197:EP203" si="210">$EP$3</f>
        <v>240.16326570529532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3.5694697237314492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3.5694697237314492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1.0286385077051818E-13</v>
      </c>
      <c r="P198" s="13">
        <f t="shared" si="203"/>
        <v>1.5402366592183556E-12</v>
      </c>
      <c r="Q198" s="20">
        <f t="shared" si="162"/>
        <v>2.8617333882306215E-12</v>
      </c>
      <c r="R198" s="59">
        <f t="shared" si="191"/>
        <v>293.33333333333616</v>
      </c>
      <c r="S198" s="59">
        <f ca="1">AVERAGE(OFFSET($R$3,0,0,'Données projet'!$E$9+1,1))-AVERAGE(OFFSET($H$3,0,0,'Données projet'!$E$9+1,1))</f>
        <v>503.03615331676451</v>
      </c>
      <c r="T198" s="59">
        <f t="shared" si="204"/>
        <v>228.10723445837942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151.34415381761923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151.34415381761923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1.1527845344971866E-13</v>
      </c>
      <c r="AK198" s="13">
        <f t="shared" si="164"/>
        <v>1.7033846239409443E-12</v>
      </c>
      <c r="AL198" s="20">
        <f t="shared" si="165"/>
        <v>3.1675048597887374E-12</v>
      </c>
      <c r="AM198" s="59">
        <f t="shared" si="193"/>
        <v>293.3333333333365</v>
      </c>
      <c r="AN198" s="59">
        <f ca="1">AVERAGE(OFFSET($AM$3,0,0,'Données projet'!$E$10+1,1))-AVERAGE(OFFSET($H$3,0,0,'Données projet'!$E$10+1,1))</f>
        <v>558.37211180917416</v>
      </c>
      <c r="AO198" s="59">
        <f t="shared" si="205"/>
        <v>250.60365718208192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169.60982755422847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169.60982755422847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2.4474502424709499E-13</v>
      </c>
      <c r="BF198" s="13">
        <f t="shared" si="167"/>
        <v>3.3129863113888576E-12</v>
      </c>
      <c r="BG198" s="20">
        <f t="shared" si="168"/>
        <v>6.1963820762326169E-12</v>
      </c>
      <c r="BH198" s="59">
        <f t="shared" si="194"/>
        <v>293.33333333333951</v>
      </c>
      <c r="BI198" s="59">
        <f ca="1">AVERAGE(OFFSET($BH$3,0,0,'Données projet'!$E$11+1,1))-AVERAGE(OFFSET($H$3,0,0,'Données projet'!$E$11+1,1))</f>
        <v>465.70042953569703</v>
      </c>
      <c r="BJ198" s="59">
        <f t="shared" si="206"/>
        <v>97.459164776269915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185.5299916506325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185.5299916506325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1.5252226148732008E-13</v>
      </c>
      <c r="CA198" s="13">
        <f t="shared" si="170"/>
        <v>2.1814502464536512E-12</v>
      </c>
      <c r="CB198" s="20">
        <f t="shared" si="171"/>
        <v>4.0650021179971913E-12</v>
      </c>
      <c r="CC198" s="59">
        <f t="shared" si="195"/>
        <v>293.33333333333741</v>
      </c>
      <c r="CD198" s="59">
        <f ca="1">AVERAGE(OFFSET($CC$3,0,0,'Données projet'!$E$12+1,1))-AVERAGE(OFFSET($H$3,0,0,'Données projet'!$E$12+1,1))</f>
        <v>305.81696680347807</v>
      </c>
      <c r="CE198" s="59">
        <f t="shared" si="207"/>
        <v>75.064936438329426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142.50854431135545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142.50854431135545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2.2737367544323206E-13</v>
      </c>
      <c r="CU198" s="17">
        <f>CT198*VLOOKUP('Données projet'!$B$13,Paramètres!$A$1:$I$89,3,0)*VLOOKUP('Données projet'!$B$13,Paramètres!$A$1:$I$89,5,0)</f>
        <v>2.1991581888869406E-13</v>
      </c>
      <c r="CV198" s="13">
        <f t="shared" si="173"/>
        <v>3.0141848436827279E-12</v>
      </c>
      <c r="CW198" s="20">
        <f t="shared" si="174"/>
        <v>5.6327253206452266E-12</v>
      </c>
      <c r="CX198" s="59">
        <f t="shared" si="196"/>
        <v>293.33333333333894</v>
      </c>
      <c r="CY198" s="59">
        <f ca="1">AVERAGE(OFFSET($CX$3,0,0,'Données projet'!$E$13+1,1))-AVERAGE(OFFSET($H$3,0,0,'Données projet'!$E$13+1,1))</f>
        <v>422.80313962874982</v>
      </c>
      <c r="CZ198" s="59">
        <f t="shared" si="208"/>
        <v>91.455608678290844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166.70810843969875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166.70810843969875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1.7735146684572101E-13</v>
      </c>
      <c r="DQ198" s="13">
        <f t="shared" si="176"/>
        <v>2.4924271921531257E-12</v>
      </c>
      <c r="DR198" s="20">
        <f t="shared" si="177"/>
        <v>4.6498644977563242E-12</v>
      </c>
      <c r="DS198" s="59">
        <f t="shared" si="197"/>
        <v>293.33333333333798</v>
      </c>
      <c r="DT198" s="59">
        <f ca="1">AVERAGE(OFFSET($DS$3,0,0,'Données projet'!$E$14+1,1))-AVERAGE(OFFSET($H$3,0,0,'Données projet'!$E$14+1,1))</f>
        <v>349.02319955271696</v>
      </c>
      <c r="DU198" s="59">
        <f t="shared" si="209"/>
        <v>81.121961804737509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134.44202293524097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134.44202293524097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1.7053025658242404E-13</v>
      </c>
      <c r="EK198" s="17">
        <f>EJ198*VLOOKUP('Données projet'!$B$15,Paramètres!$A$1:$I$89,3,0)*VLOOKUP('Données projet'!$B$15,Paramètres!$A$1:$I$89,5,0)</f>
        <v>1.250327841262333E-13</v>
      </c>
      <c r="EL198" s="13">
        <f t="shared" si="179"/>
        <v>1.8301318724634299E-12</v>
      </c>
      <c r="EM198" s="20">
        <f t="shared" si="180"/>
        <v>3.405245110226996E-12</v>
      </c>
      <c r="EN198" s="59">
        <f t="shared" si="198"/>
        <v>293.33333333333672</v>
      </c>
      <c r="EO198" s="59">
        <f ca="1">AVERAGE(OFFSET($EN$3,0,0,'Données projet'!$E$15+1,1))-AVERAGE(OFFSET($H$3,0,0,'Données projet'!$E$15+1,1))</f>
        <v>197.34725966440715</v>
      </c>
      <c r="EP198" s="59">
        <f t="shared" si="210"/>
        <v>240.16326570529532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3.4994745996106302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3.4994745996106302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1.0286385077051818E-13</v>
      </c>
      <c r="P199" s="13">
        <f t="shared" si="203"/>
        <v>1.5402366592183556E-12</v>
      </c>
      <c r="Q199" s="20">
        <f t="shared" si="162"/>
        <v>2.8617333882306215E-12</v>
      </c>
      <c r="R199" s="59">
        <f t="shared" si="191"/>
        <v>293.33333333333616</v>
      </c>
      <c r="S199" s="59">
        <f ca="1">AVERAGE(OFFSET($R$3,0,0,'Données projet'!$E$9+1,1))-AVERAGE(OFFSET($H$3,0,0,'Données projet'!$E$9+1,1))</f>
        <v>503.03615331676451</v>
      </c>
      <c r="T199" s="59">
        <f t="shared" si="204"/>
        <v>228.10723445837942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148.3763872720746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148.3763872720746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1.1527845344971866E-13</v>
      </c>
      <c r="AK199" s="13">
        <f t="shared" si="164"/>
        <v>1.7033846239409443E-12</v>
      </c>
      <c r="AL199" s="20">
        <f t="shared" si="165"/>
        <v>3.1675048597887374E-12</v>
      </c>
      <c r="AM199" s="59">
        <f t="shared" si="193"/>
        <v>293.3333333333365</v>
      </c>
      <c r="AN199" s="59">
        <f ca="1">AVERAGE(OFFSET($AM$3,0,0,'Données projet'!$E$10+1,1))-AVERAGE(OFFSET($H$3,0,0,'Données projet'!$E$10+1,1))</f>
        <v>558.37211180917416</v>
      </c>
      <c r="AO199" s="59">
        <f t="shared" si="205"/>
        <v>250.60365718208192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166.28388228766985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166.28388228766985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2.4474502424709499E-13</v>
      </c>
      <c r="BF199" s="13">
        <f t="shared" si="167"/>
        <v>3.3129863113888576E-12</v>
      </c>
      <c r="BG199" s="20">
        <f t="shared" si="168"/>
        <v>6.1963820762326169E-12</v>
      </c>
      <c r="BH199" s="59">
        <f t="shared" si="194"/>
        <v>293.33333333333951</v>
      </c>
      <c r="BI199" s="59">
        <f ca="1">AVERAGE(OFFSET($BH$3,0,0,'Données projet'!$E$11+1,1))-AVERAGE(OFFSET($H$3,0,0,'Données projet'!$E$11+1,1))</f>
        <v>465.70042953569703</v>
      </c>
      <c r="BJ199" s="59">
        <f t="shared" si="206"/>
        <v>97.459164776269915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181.89186167648467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181.89186167648467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1.5252226148732008E-13</v>
      </c>
      <c r="CA199" s="13">
        <f t="shared" si="170"/>
        <v>2.1814502464536512E-12</v>
      </c>
      <c r="CB199" s="20">
        <f t="shared" si="171"/>
        <v>4.0650021179971913E-12</v>
      </c>
      <c r="CC199" s="59">
        <f t="shared" si="195"/>
        <v>293.33333333333741</v>
      </c>
      <c r="CD199" s="59">
        <f ca="1">AVERAGE(OFFSET($CC$3,0,0,'Données projet'!$E$12+1,1))-AVERAGE(OFFSET($H$3,0,0,'Données projet'!$E$12+1,1))</f>
        <v>305.81696680347807</v>
      </c>
      <c r="CE199" s="59">
        <f t="shared" si="207"/>
        <v>75.064936438329426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139.71403867903899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139.71403867903899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2.2737367544323206E-13</v>
      </c>
      <c r="CU199" s="17">
        <f>CT199*VLOOKUP('Données projet'!$B$13,Paramètres!$A$1:$I$89,3,0)*VLOOKUP('Données projet'!$B$13,Paramètres!$A$1:$I$89,5,0)</f>
        <v>2.1991581888869406E-13</v>
      </c>
      <c r="CV199" s="13">
        <f t="shared" si="173"/>
        <v>3.0141848436827279E-12</v>
      </c>
      <c r="CW199" s="20">
        <f t="shared" si="174"/>
        <v>5.6327253206452266E-12</v>
      </c>
      <c r="CX199" s="59">
        <f t="shared" si="196"/>
        <v>293.33333333333894</v>
      </c>
      <c r="CY199" s="59">
        <f ca="1">AVERAGE(OFFSET($CX$3,0,0,'Données projet'!$E$13+1,1))-AVERAGE(OFFSET($H$3,0,0,'Données projet'!$E$13+1,1))</f>
        <v>422.80313962874982</v>
      </c>
      <c r="CZ199" s="59">
        <f t="shared" si="208"/>
        <v>91.455608678290844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163.43906411510216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163.43906411510216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1.7735146684572101E-13</v>
      </c>
      <c r="DQ199" s="13">
        <f t="shared" si="176"/>
        <v>2.4924271921531257E-12</v>
      </c>
      <c r="DR199" s="20">
        <f t="shared" si="177"/>
        <v>4.6498644977563242E-12</v>
      </c>
      <c r="DS199" s="59">
        <f t="shared" si="197"/>
        <v>293.33333333333798</v>
      </c>
      <c r="DT199" s="59">
        <f ca="1">AVERAGE(OFFSET($DS$3,0,0,'Données projet'!$E$14+1,1))-AVERAGE(OFFSET($H$3,0,0,'Données projet'!$E$14+1,1))</f>
        <v>349.02319955271696</v>
      </c>
      <c r="DU199" s="59">
        <f t="shared" si="209"/>
        <v>81.121961804737509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131.8056968670179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131.8056968670179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1.7053025658242404E-13</v>
      </c>
      <c r="EK199" s="17">
        <f>EJ199*VLOOKUP('Données projet'!$B$15,Paramètres!$A$1:$I$89,3,0)*VLOOKUP('Données projet'!$B$15,Paramètres!$A$1:$I$89,5,0)</f>
        <v>1.250327841262333E-13</v>
      </c>
      <c r="EL199" s="13">
        <f t="shared" si="179"/>
        <v>1.8301318724634299E-12</v>
      </c>
      <c r="EM199" s="20">
        <f t="shared" si="180"/>
        <v>3.405245110226996E-12</v>
      </c>
      <c r="EN199" s="59">
        <f t="shared" si="198"/>
        <v>293.33333333333672</v>
      </c>
      <c r="EO199" s="59">
        <f ca="1">AVERAGE(OFFSET($EN$3,0,0,'Données projet'!$E$15+1,1))-AVERAGE(OFFSET($H$3,0,0,'Données projet'!$E$15+1,1))</f>
        <v>197.34725966440715</v>
      </c>
      <c r="EP199" s="59">
        <f t="shared" si="210"/>
        <v>240.16326570529532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3.4308520371810101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3.4308520371810101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1.0286385077051818E-13</v>
      </c>
      <c r="P200" s="13">
        <f t="shared" si="203"/>
        <v>1.5402366592183556E-12</v>
      </c>
      <c r="Q200" s="20">
        <f t="shared" si="162"/>
        <v>2.8617333882306215E-12</v>
      </c>
      <c r="R200" s="59">
        <f t="shared" si="191"/>
        <v>293.33333333333616</v>
      </c>
      <c r="S200" s="59">
        <f ca="1">AVERAGE(OFFSET($R$3,0,0,'Données projet'!$E$9+1,1))-AVERAGE(OFFSET($H$3,0,0,'Données projet'!$E$9+1,1))</f>
        <v>503.03615331676451</v>
      </c>
      <c r="T200" s="59">
        <f t="shared" si="204"/>
        <v>228.10723445837942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145.46681681832925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145.46681681832925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1.1527845344971866E-13</v>
      </c>
      <c r="AK200" s="13">
        <f t="shared" si="164"/>
        <v>1.7033846239409443E-12</v>
      </c>
      <c r="AL200" s="20">
        <f t="shared" si="165"/>
        <v>3.1675048597887374E-12</v>
      </c>
      <c r="AM200" s="59">
        <f t="shared" si="193"/>
        <v>293.3333333333365</v>
      </c>
      <c r="AN200" s="59">
        <f ca="1">AVERAGE(OFFSET($AM$3,0,0,'Données projet'!$E$10+1,1))-AVERAGE(OFFSET($H$3,0,0,'Données projet'!$E$10+1,1))</f>
        <v>558.37211180917416</v>
      </c>
      <c r="AO200" s="59">
        <f t="shared" si="205"/>
        <v>250.60365718208192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163.02315677916215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163.02315677916215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2.4474502424709499E-13</v>
      </c>
      <c r="BF200" s="13">
        <f t="shared" si="167"/>
        <v>3.3129863113888576E-12</v>
      </c>
      <c r="BG200" s="20">
        <f t="shared" si="168"/>
        <v>6.1963820762326169E-12</v>
      </c>
      <c r="BH200" s="59">
        <f t="shared" si="194"/>
        <v>293.33333333333951</v>
      </c>
      <c r="BI200" s="59">
        <f ca="1">AVERAGE(OFFSET($BH$3,0,0,'Données projet'!$E$11+1,1))-AVERAGE(OFFSET($H$3,0,0,'Données projet'!$E$11+1,1))</f>
        <v>465.70042953569703</v>
      </c>
      <c r="BJ200" s="59">
        <f t="shared" si="206"/>
        <v>97.459164776269915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178.32507321208971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178.32507321208971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1.5252226148732008E-13</v>
      </c>
      <c r="CA200" s="13">
        <f t="shared" si="170"/>
        <v>2.1814502464536512E-12</v>
      </c>
      <c r="CB200" s="20">
        <f t="shared" si="171"/>
        <v>4.0650021179971913E-12</v>
      </c>
      <c r="CC200" s="59">
        <f t="shared" si="195"/>
        <v>293.33333333333741</v>
      </c>
      <c r="CD200" s="59">
        <f ca="1">AVERAGE(OFFSET($CC$3,0,0,'Données projet'!$E$12+1,1))-AVERAGE(OFFSET($H$3,0,0,'Données projet'!$E$12+1,1))</f>
        <v>305.81696680347807</v>
      </c>
      <c r="CE200" s="59">
        <f t="shared" si="207"/>
        <v>75.064936438329426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136.97433159769213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136.97433159769213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2.2737367544323206E-13</v>
      </c>
      <c r="CU200" s="17">
        <f>CT200*VLOOKUP('Données projet'!$B$13,Paramètres!$A$1:$I$89,3,0)*VLOOKUP('Données projet'!$B$13,Paramètres!$A$1:$I$89,5,0)</f>
        <v>2.1991581888869406E-13</v>
      </c>
      <c r="CV200" s="13">
        <f t="shared" si="173"/>
        <v>3.0141848436827279E-12</v>
      </c>
      <c r="CW200" s="20">
        <f t="shared" si="174"/>
        <v>5.6327253206452266E-12</v>
      </c>
      <c r="CX200" s="59">
        <f t="shared" si="196"/>
        <v>293.33333333333894</v>
      </c>
      <c r="CY200" s="59">
        <f ca="1">AVERAGE(OFFSET($CX$3,0,0,'Données projet'!$E$13+1,1))-AVERAGE(OFFSET($H$3,0,0,'Données projet'!$E$13+1,1))</f>
        <v>422.80313962874982</v>
      </c>
      <c r="CZ200" s="59">
        <f t="shared" si="208"/>
        <v>91.455608678290844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160.23412375579073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160.23412375579073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1.7735146684572101E-13</v>
      </c>
      <c r="DQ200" s="13">
        <f t="shared" si="176"/>
        <v>2.4924271921531257E-12</v>
      </c>
      <c r="DR200" s="20">
        <f t="shared" si="177"/>
        <v>4.6498644977563242E-12</v>
      </c>
      <c r="DS200" s="59">
        <f t="shared" si="197"/>
        <v>293.33333333333798</v>
      </c>
      <c r="DT200" s="59">
        <f ca="1">AVERAGE(OFFSET($DS$3,0,0,'Données projet'!$E$14+1,1))-AVERAGE(OFFSET($H$3,0,0,'Données projet'!$E$14+1,1))</f>
        <v>349.02319955271696</v>
      </c>
      <c r="DU200" s="59">
        <f t="shared" si="209"/>
        <v>81.121961804737509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129.22106754499256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129.22106754499256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1.7053025658242404E-13</v>
      </c>
      <c r="EK200" s="17">
        <f>EJ200*VLOOKUP('Données projet'!$B$15,Paramètres!$A$1:$I$89,3,0)*VLOOKUP('Données projet'!$B$15,Paramètres!$A$1:$I$89,5,0)</f>
        <v>1.250327841262333E-13</v>
      </c>
      <c r="EL200" s="13">
        <f t="shared" si="179"/>
        <v>1.8301318724634299E-12</v>
      </c>
      <c r="EM200" s="20">
        <f t="shared" si="180"/>
        <v>3.405245110226996E-12</v>
      </c>
      <c r="EN200" s="59">
        <f t="shared" si="198"/>
        <v>293.33333333333672</v>
      </c>
      <c r="EO200" s="59">
        <f ca="1">AVERAGE(OFFSET($EN$3,0,0,'Données projet'!$E$15+1,1))-AVERAGE(OFFSET($H$3,0,0,'Données projet'!$E$15+1,1))</f>
        <v>197.34725966440715</v>
      </c>
      <c r="EP200" s="59">
        <f t="shared" si="210"/>
        <v>240.16326570529532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3.3635751213450047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3.3635751213450047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1.0286385077051818E-13</v>
      </c>
      <c r="P201" s="13">
        <f t="shared" si="203"/>
        <v>1.5402366592183556E-12</v>
      </c>
      <c r="Q201" s="20">
        <f t="shared" si="162"/>
        <v>2.8617333882306215E-12</v>
      </c>
      <c r="R201" s="59">
        <f t="shared" si="191"/>
        <v>293.33333333333616</v>
      </c>
      <c r="S201" s="59">
        <f ca="1">AVERAGE(OFFSET($R$3,0,0,'Données projet'!$E$9+1,1))-AVERAGE(OFFSET($H$3,0,0,'Données projet'!$E$9+1,1))</f>
        <v>503.03615331676451</v>
      </c>
      <c r="T201" s="59">
        <f t="shared" si="204"/>
        <v>228.10723445837942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142.61430126651911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142.61430126651911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1.1527845344971866E-13</v>
      </c>
      <c r="AK201" s="13">
        <f t="shared" si="164"/>
        <v>1.7033846239409443E-12</v>
      </c>
      <c r="AL201" s="20">
        <f t="shared" si="165"/>
        <v>3.1675048597887374E-12</v>
      </c>
      <c r="AM201" s="59">
        <f t="shared" si="193"/>
        <v>293.3333333333365</v>
      </c>
      <c r="AN201" s="59">
        <f ca="1">AVERAGE(OFFSET($AM$3,0,0,'Données projet'!$E$10+1,1))-AVERAGE(OFFSET($H$3,0,0,'Données projet'!$E$10+1,1))</f>
        <v>558.37211180917416</v>
      </c>
      <c r="AO201" s="59">
        <f t="shared" si="205"/>
        <v>250.60365718208192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159.8263721090301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159.8263721090301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2.4474502424709499E-13</v>
      </c>
      <c r="BF201" s="13">
        <f t="shared" si="167"/>
        <v>3.3129863113888576E-12</v>
      </c>
      <c r="BG201" s="20">
        <f t="shared" si="168"/>
        <v>6.1963820762326169E-12</v>
      </c>
      <c r="BH201" s="59">
        <f t="shared" si="194"/>
        <v>293.33333333333951</v>
      </c>
      <c r="BI201" s="59">
        <f ca="1">AVERAGE(OFFSET($BH$3,0,0,'Données projet'!$E$11+1,1))-AVERAGE(OFFSET($H$3,0,0,'Données projet'!$E$11+1,1))</f>
        <v>465.70042953569703</v>
      </c>
      <c r="BJ201" s="59">
        <f t="shared" si="206"/>
        <v>97.459164776269915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174.82822729395539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174.82822729395539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1.5252226148732008E-13</v>
      </c>
      <c r="CA201" s="13">
        <f t="shared" si="170"/>
        <v>2.1814502464536512E-12</v>
      </c>
      <c r="CB201" s="20">
        <f t="shared" si="171"/>
        <v>4.0650021179971913E-12</v>
      </c>
      <c r="CC201" s="59">
        <f t="shared" si="195"/>
        <v>293.33333333333741</v>
      </c>
      <c r="CD201" s="59">
        <f ca="1">AVERAGE(OFFSET($CC$3,0,0,'Données projet'!$E$12+1,1))-AVERAGE(OFFSET($H$3,0,0,'Données projet'!$E$12+1,1))</f>
        <v>305.81696680347807</v>
      </c>
      <c r="CE201" s="59">
        <f t="shared" si="207"/>
        <v>75.064936438329426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134.28834850115416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134.28834850115416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2.2737367544323206E-13</v>
      </c>
      <c r="CU201" s="17">
        <f>CT201*VLOOKUP('Données projet'!$B$13,Paramètres!$A$1:$I$89,3,0)*VLOOKUP('Données projet'!$B$13,Paramètres!$A$1:$I$89,5,0)</f>
        <v>2.1991581888869406E-13</v>
      </c>
      <c r="CV201" s="13">
        <f t="shared" si="173"/>
        <v>3.0141848436827279E-12</v>
      </c>
      <c r="CW201" s="20">
        <f t="shared" si="174"/>
        <v>5.6327253206452266E-12</v>
      </c>
      <c r="CX201" s="59">
        <f t="shared" si="196"/>
        <v>293.33333333333894</v>
      </c>
      <c r="CY201" s="59">
        <f ca="1">AVERAGE(OFFSET($CX$3,0,0,'Données projet'!$E$13+1,1))-AVERAGE(OFFSET($H$3,0,0,'Données projet'!$E$13+1,1))</f>
        <v>422.80313962874982</v>
      </c>
      <c r="CZ201" s="59">
        <f t="shared" si="208"/>
        <v>91.455608678290844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157.09203032210482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157.09203032210482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1.7735146684572101E-13</v>
      </c>
      <c r="DQ201" s="13">
        <f t="shared" si="176"/>
        <v>2.4924271921531257E-12</v>
      </c>
      <c r="DR201" s="20">
        <f t="shared" si="177"/>
        <v>4.6498644977563242E-12</v>
      </c>
      <c r="DS201" s="59">
        <f t="shared" si="197"/>
        <v>293.33333333333798</v>
      </c>
      <c r="DT201" s="59">
        <f ca="1">AVERAGE(OFFSET($DS$3,0,0,'Données projet'!$E$14+1,1))-AVERAGE(OFFSET($H$3,0,0,'Données projet'!$E$14+1,1))</f>
        <v>349.02319955271696</v>
      </c>
      <c r="DU201" s="59">
        <f t="shared" si="209"/>
        <v>81.121961804737509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126.68712122750392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126.68712122750392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1.7053025658242404E-13</v>
      </c>
      <c r="EK201" s="17">
        <f>EJ201*VLOOKUP('Données projet'!$B$15,Paramètres!$A$1:$I$89,3,0)*VLOOKUP('Données projet'!$B$15,Paramètres!$A$1:$I$89,5,0)</f>
        <v>1.250327841262333E-13</v>
      </c>
      <c r="EL201" s="13">
        <f t="shared" si="179"/>
        <v>1.8301318724634299E-12</v>
      </c>
      <c r="EM201" s="20">
        <f t="shared" si="180"/>
        <v>3.405245110226996E-12</v>
      </c>
      <c r="EN201" s="59">
        <f t="shared" si="198"/>
        <v>293.33333333333672</v>
      </c>
      <c r="EO201" s="59">
        <f ca="1">AVERAGE(OFFSET($EN$3,0,0,'Données projet'!$E$15+1,1))-AVERAGE(OFFSET($H$3,0,0,'Données projet'!$E$15+1,1))</f>
        <v>197.34725966440715</v>
      </c>
      <c r="EP201" s="59">
        <f t="shared" si="210"/>
        <v>240.16326570529532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3.2976174647936767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3.2976174647936767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1.0286385077051818E-13</v>
      </c>
      <c r="P202" s="13">
        <f t="shared" si="203"/>
        <v>1.5402366592183556E-12</v>
      </c>
      <c r="Q202" s="20">
        <f t="shared" si="162"/>
        <v>2.8617333882306215E-12</v>
      </c>
      <c r="R202" s="59">
        <f t="shared" si="191"/>
        <v>293.33333333333616</v>
      </c>
      <c r="S202" s="59">
        <f ca="1">AVERAGE(OFFSET($R$3,0,0,'Données projet'!$E$9+1,1))-AVERAGE(OFFSET($H$3,0,0,'Données projet'!$E$9+1,1))</f>
        <v>503.03615331676451</v>
      </c>
      <c r="T202" s="59">
        <f t="shared" si="204"/>
        <v>228.10723445837942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139.81772180481727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139.81772180481727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1.1527845344971866E-13</v>
      </c>
      <c r="AK202" s="13">
        <f t="shared" si="164"/>
        <v>1.7033846239409443E-12</v>
      </c>
      <c r="AL202" s="20">
        <f t="shared" si="165"/>
        <v>3.1675048597887374E-12</v>
      </c>
      <c r="AM202" s="59">
        <f t="shared" si="193"/>
        <v>293.3333333333365</v>
      </c>
      <c r="AN202" s="59">
        <f ca="1">AVERAGE(OFFSET($AM$3,0,0,'Données projet'!$E$10+1,1))-AVERAGE(OFFSET($H$3,0,0,'Données projet'!$E$10+1,1))</f>
        <v>558.37211180917416</v>
      </c>
      <c r="AO202" s="59">
        <f t="shared" si="205"/>
        <v>250.60365718208192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156.69227443643322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156.69227443643322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2.4474502424709499E-13</v>
      </c>
      <c r="BF202" s="13">
        <f t="shared" si="167"/>
        <v>3.3129863113888576E-12</v>
      </c>
      <c r="BG202" s="20">
        <f t="shared" si="168"/>
        <v>6.1963820762326169E-12</v>
      </c>
      <c r="BH202" s="59">
        <f t="shared" si="194"/>
        <v>293.33333333333951</v>
      </c>
      <c r="BI202" s="59">
        <f ca="1">AVERAGE(OFFSET($BH$3,0,0,'Données projet'!$E$11+1,1))-AVERAGE(OFFSET($H$3,0,0,'Données projet'!$E$11+1,1))</f>
        <v>465.70042953569703</v>
      </c>
      <c r="BJ202" s="59">
        <f t="shared" si="206"/>
        <v>97.459164776269915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171.39995239141027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171.39995239141027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1.5252226148732008E-13</v>
      </c>
      <c r="CA202" s="13">
        <f t="shared" si="170"/>
        <v>2.1814502464536512E-12</v>
      </c>
      <c r="CB202" s="20">
        <f t="shared" si="171"/>
        <v>4.0650021179971913E-12</v>
      </c>
      <c r="CC202" s="59">
        <f t="shared" si="195"/>
        <v>293.33333333333741</v>
      </c>
      <c r="CD202" s="59">
        <f ca="1">AVERAGE(OFFSET($CC$3,0,0,'Données projet'!$E$12+1,1))-AVERAGE(OFFSET($H$3,0,0,'Données projet'!$E$12+1,1))</f>
        <v>305.81696680347807</v>
      </c>
      <c r="CE202" s="59">
        <f t="shared" si="207"/>
        <v>75.064936438329426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131.65503589485138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131.65503589485138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2.2737367544323206E-13</v>
      </c>
      <c r="CU202" s="17">
        <f>CT202*VLOOKUP('Données projet'!$B$13,Paramètres!$A$1:$I$89,3,0)*VLOOKUP('Données projet'!$B$13,Paramètres!$A$1:$I$89,5,0)</f>
        <v>2.1991581888869406E-13</v>
      </c>
      <c r="CV202" s="13">
        <f t="shared" si="173"/>
        <v>3.0141848436827279E-12</v>
      </c>
      <c r="CW202" s="20">
        <f t="shared" si="174"/>
        <v>5.6327253206452266E-12</v>
      </c>
      <c r="CX202" s="59">
        <f t="shared" si="196"/>
        <v>293.33333333333894</v>
      </c>
      <c r="CY202" s="59">
        <f ca="1">AVERAGE(OFFSET($CX$3,0,0,'Données projet'!$E$13+1,1))-AVERAGE(OFFSET($H$3,0,0,'Données projet'!$E$13+1,1))</f>
        <v>422.80313962874982</v>
      </c>
      <c r="CZ202" s="59">
        <f t="shared" si="208"/>
        <v>91.455608678290844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154.01155142416573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154.01155142416573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1.7735146684572101E-13</v>
      </c>
      <c r="DQ202" s="13">
        <f t="shared" si="176"/>
        <v>2.4924271921531257E-12</v>
      </c>
      <c r="DR202" s="20">
        <f t="shared" si="177"/>
        <v>4.6498644977563242E-12</v>
      </c>
      <c r="DS202" s="59">
        <f t="shared" si="197"/>
        <v>293.33333333333798</v>
      </c>
      <c r="DT202" s="59">
        <f ca="1">AVERAGE(OFFSET($DS$3,0,0,'Données projet'!$E$14+1,1))-AVERAGE(OFFSET($H$3,0,0,'Données projet'!$E$14+1,1))</f>
        <v>349.02319955271696</v>
      </c>
      <c r="DU202" s="59">
        <f t="shared" si="209"/>
        <v>81.121961804737509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124.20286405174659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124.20286405174659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1.7053025658242404E-13</v>
      </c>
      <c r="EK202" s="17">
        <f>EJ202*VLOOKUP('Données projet'!$B$15,Paramètres!$A$1:$I$89,3,0)*VLOOKUP('Données projet'!$B$15,Paramètres!$A$1:$I$89,5,0)</f>
        <v>1.250327841262333E-13</v>
      </c>
      <c r="EL202" s="13">
        <f t="shared" si="179"/>
        <v>1.8301318724634299E-12</v>
      </c>
      <c r="EM202" s="20">
        <f t="shared" si="180"/>
        <v>3.405245110226996E-12</v>
      </c>
      <c r="EN202" s="59">
        <f t="shared" si="198"/>
        <v>293.33333333333672</v>
      </c>
      <c r="EO202" s="59">
        <f ca="1">AVERAGE(OFFSET($EN$3,0,0,'Données projet'!$E$15+1,1))-AVERAGE(OFFSET($H$3,0,0,'Données projet'!$E$15+1,1))</f>
        <v>197.34725966440715</v>
      </c>
      <c r="EP202" s="59">
        <f t="shared" si="210"/>
        <v>240.16326570529532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3.232953197657122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3.232953197657122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1.0286385077051818E-13</v>
      </c>
      <c r="P203" s="13">
        <f t="shared" si="203"/>
        <v>1.5402366592183556E-12</v>
      </c>
      <c r="Q203" s="20">
        <f t="shared" si="162"/>
        <v>2.8617333882306215E-12</v>
      </c>
      <c r="R203" s="59">
        <f t="shared" si="191"/>
        <v>293.33333333333616</v>
      </c>
      <c r="S203" s="59">
        <f ca="1">AVERAGE(OFFSET($R$3,0,0,'Données projet'!$E$9+1,1))-AVERAGE(OFFSET($H$3,0,0,'Données projet'!$E$9+1,1))</f>
        <v>503.03615331676451</v>
      </c>
      <c r="T203" s="59">
        <f t="shared" si="204"/>
        <v>228.10723445837942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137.07598156061437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137.07598156061437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1.1527845344971866E-13</v>
      </c>
      <c r="AK203" s="13">
        <f t="shared" si="164"/>
        <v>1.7033846239409443E-12</v>
      </c>
      <c r="AL203" s="20">
        <f t="shared" si="165"/>
        <v>3.1675048597887374E-12</v>
      </c>
      <c r="AM203" s="59">
        <f t="shared" si="193"/>
        <v>293.3333333333365</v>
      </c>
      <c r="AN203" s="59">
        <f ca="1">AVERAGE(OFFSET($AM$3,0,0,'Données projet'!$E$10+1,1))-AVERAGE(OFFSET($H$3,0,0,'Données projet'!$E$10+1,1))</f>
        <v>558.37211180917416</v>
      </c>
      <c r="AO203" s="59">
        <f t="shared" si="205"/>
        <v>250.60365718208192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153.61963450758515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153.61963450758515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2.4474502424709499E-13</v>
      </c>
      <c r="BF203" s="13">
        <f t="shared" si="167"/>
        <v>3.3129863113888576E-12</v>
      </c>
      <c r="BG203" s="20">
        <f t="shared" si="168"/>
        <v>6.1963820762326169E-12</v>
      </c>
      <c r="BH203" s="59">
        <f t="shared" si="194"/>
        <v>293.33333333333951</v>
      </c>
      <c r="BI203" s="59">
        <f ca="1">AVERAGE(OFFSET($BH$3,0,0,'Données projet'!$E$11+1,1))-AVERAGE(OFFSET($H$3,0,0,'Données projet'!$E$11+1,1))</f>
        <v>465.70042953569703</v>
      </c>
      <c r="BJ203" s="59">
        <f t="shared" si="206"/>
        <v>97.459164776269915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168.03890386866283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168.03890386866283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1.5252226148732008E-13</v>
      </c>
      <c r="CA203" s="13">
        <f t="shared" si="170"/>
        <v>2.1814502464536512E-12</v>
      </c>
      <c r="CB203" s="20">
        <f t="shared" si="171"/>
        <v>4.0650021179971913E-12</v>
      </c>
      <c r="CC203" s="59">
        <f t="shared" si="195"/>
        <v>293.33333333333741</v>
      </c>
      <c r="CD203" s="59">
        <f ca="1">AVERAGE(OFFSET($CC$3,0,0,'Données projet'!$E$12+1,1))-AVERAGE(OFFSET($H$3,0,0,'Données projet'!$E$12+1,1))</f>
        <v>305.81696680347807</v>
      </c>
      <c r="CE203" s="59">
        <f t="shared" si="207"/>
        <v>75.064936438329426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129.07336094259611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129.07336094259611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2.2737367544323206E-13</v>
      </c>
      <c r="CU203" s="17">
        <f>CT203*VLOOKUP('Données projet'!$B$13,Paramètres!$A$1:$I$89,3,0)*VLOOKUP('Données projet'!$B$13,Paramètres!$A$1:$I$89,5,0)</f>
        <v>2.1991581888869406E-13</v>
      </c>
      <c r="CV203" s="13">
        <f t="shared" si="173"/>
        <v>3.0141848436827279E-12</v>
      </c>
      <c r="CW203" s="20">
        <f t="shared" si="174"/>
        <v>5.6327253206452266E-12</v>
      </c>
      <c r="CX203" s="59">
        <f t="shared" si="196"/>
        <v>293.33333333333894</v>
      </c>
      <c r="CY203" s="59">
        <f ca="1">AVERAGE(OFFSET($CX$3,0,0,'Données projet'!$E$13+1,1))-AVERAGE(OFFSET($H$3,0,0,'Données projet'!$E$13+1,1))</f>
        <v>422.80313962874982</v>
      </c>
      <c r="CZ203" s="59">
        <f t="shared" si="208"/>
        <v>91.455608678290844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150.99147883850861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150.99147883850861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1.7735146684572101E-13</v>
      </c>
      <c r="DQ203" s="13">
        <f t="shared" si="176"/>
        <v>2.4924271921531257E-12</v>
      </c>
      <c r="DR203" s="20">
        <f t="shared" si="177"/>
        <v>4.6498644977563242E-12</v>
      </c>
      <c r="DS203" s="59">
        <f t="shared" si="197"/>
        <v>293.33333333333798</v>
      </c>
      <c r="DT203" s="59">
        <f ca="1">AVERAGE(OFFSET($DS$3,0,0,'Données projet'!$E$14+1,1))-AVERAGE(OFFSET($H$3,0,0,'Données projet'!$E$14+1,1))</f>
        <v>349.02319955271696</v>
      </c>
      <c r="DU203" s="59">
        <f t="shared" si="209"/>
        <v>81.121961804737509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121.7673216439586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121.7673216439586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1.7053025658242404E-13</v>
      </c>
      <c r="EK203" s="17">
        <f>EJ203*VLOOKUP('Données projet'!$B$15,Paramètres!$A$1:$I$89,3,0)*VLOOKUP('Données projet'!$B$15,Paramètres!$A$1:$I$89,5,0)</f>
        <v>1.250327841262333E-13</v>
      </c>
      <c r="EL203" s="13">
        <f t="shared" si="179"/>
        <v>1.8301318724634299E-12</v>
      </c>
      <c r="EM203" s="20">
        <f t="shared" si="180"/>
        <v>3.405245110226996E-12</v>
      </c>
      <c r="EN203" s="59">
        <f t="shared" si="198"/>
        <v>293.33333333333672</v>
      </c>
      <c r="EO203" s="59">
        <f ca="1">AVERAGE(OFFSET($EN$3,0,0,'Données projet'!$E$15+1,1))-AVERAGE(OFFSET($H$3,0,0,'Données projet'!$E$15+1,1))</f>
        <v>197.34725966440715</v>
      </c>
      <c r="EP203" s="59">
        <f t="shared" si="210"/>
        <v>240.16326570529532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3.1695569573578068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3.1695569573578068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1.1165967421387575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1.1165967421387575</v>
      </c>
      <c r="BA205" s="82">
        <f>EXP(LN('Données projet'!B88)/'Données projet'!A88)</f>
        <v>1.0835499269739119</v>
      </c>
      <c r="BV205" s="82">
        <f>EXP(LN('Données projet'!B114)/'Données projet'!A114)</f>
        <v>1.0835499269739119</v>
      </c>
      <c r="CQ205" s="82">
        <f>EXP(LN('Données projet'!B140)/'Données projet'!A140)</f>
        <v>1.0835499269739119</v>
      </c>
      <c r="DL205" s="82">
        <f>EXP(LN('Données projet'!B166)/'Données projet'!A166)</f>
        <v>1.0835499269739119</v>
      </c>
      <c r="EG205" s="82">
        <f>EXP(LN('Données projet'!B192)/'Données projet'!A192)</f>
        <v>1.6071994829923506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1" sqref="L11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8.9640000000000022</v>
      </c>
      <c r="C6" s="147">
        <f ca="1">IF(OR('Données projet'!B9="",'Données projet'!C9="",'Données projet'!C9=0%),0,Calculateur!S3)</f>
        <v>503.03615331676451</v>
      </c>
      <c r="D6" s="147">
        <f>IF(OR('Données projet'!B9="",'Données projet'!C9="",'Données projet'!C9=0%),0,Calculateur!T3)</f>
        <v>228.10723445837942</v>
      </c>
      <c r="E6" s="147">
        <f ca="1">MIN(C6,D6)</f>
        <v>228.10723445837942</v>
      </c>
      <c r="F6" s="147">
        <f ca="1">E6*B6</f>
        <v>2044.7532496849137</v>
      </c>
      <c r="G6" s="147">
        <f ca="1">F6*(100%-'Données projet'!$C$24)*(100%-'Données projet'!$C$25)*(100%-'Données projet'!$C$26)*(100%-'Données projet'!$C$27)</f>
        <v>1840.2779247164224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1840.2779247164224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4.9800000000000004</v>
      </c>
      <c r="C7" s="147">
        <f ca="1">IF(OR('Données projet'!B10="",'Données projet'!C10="",'Données projet'!C10=0%),0,Calculateur!AN3)</f>
        <v>558.37211180917416</v>
      </c>
      <c r="D7" s="147">
        <f>IF(OR('Données projet'!B10="",'Données projet'!C10="",'Données projet'!C10=0%),0,Calculateur!AO3)</f>
        <v>250.60365718208192</v>
      </c>
      <c r="E7" s="147">
        <f t="shared" ref="E7:E15" ca="1" si="0">MIN(C7,D7)</f>
        <v>250.60365718208192</v>
      </c>
      <c r="F7" s="147">
        <f t="shared" ref="F7:F15" ca="1" si="1">E7*B7</f>
        <v>1248.0062127667682</v>
      </c>
      <c r="G7" s="147">
        <f ca="1">F7*(100%-'Données projet'!$C$24)*(100%-'Données projet'!$C$25)*(100%-'Données projet'!$C$26)*(100%-'Données projet'!$C$27)</f>
        <v>1123.2055914900914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1123.2055914900914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Cormier</v>
      </c>
      <c r="B8" s="154">
        <f>'Données projet'!D11</f>
        <v>0.66400000000000003</v>
      </c>
      <c r="C8" s="147">
        <f ca="1">IF(OR('Données projet'!B11="",'Données projet'!C11="",'Données projet'!C11=0%),0,Calculateur!BI3)</f>
        <v>465.70042953569703</v>
      </c>
      <c r="D8" s="147">
        <f>IF(OR('Données projet'!B11="",'Données projet'!C11="",'Données projet'!C11=0%),0,Calculateur!BJ3)</f>
        <v>97.459164776269915</v>
      </c>
      <c r="E8" s="147">
        <f t="shared" ca="1" si="0"/>
        <v>97.459164776269915</v>
      </c>
      <c r="F8" s="147">
        <f t="shared" ca="1" si="1"/>
        <v>64.712885411443224</v>
      </c>
      <c r="G8" s="147">
        <f ca="1">F8*(100%-'Données projet'!$C$24)*(100%-'Données projet'!$C$25)*(100%-'Données projet'!$C$26)*(100%-'Données projet'!$C$27)</f>
        <v>58.241596870298906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58.241596870298906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Tilleul</v>
      </c>
      <c r="B9" s="154">
        <f>'Données projet'!D12</f>
        <v>0.66400000000000003</v>
      </c>
      <c r="C9" s="147">
        <f ca="1">IF(OR('Données projet'!B12="",'Données projet'!C12="",'Données projet'!C12=0%),0,Calculateur!CD3)</f>
        <v>305.81696680347807</v>
      </c>
      <c r="D9" s="147">
        <f>IF(OR('Données projet'!B12="",'Données projet'!C12="",'Données projet'!C12=0%),0,Calculateur!CE3)</f>
        <v>75.064936438329426</v>
      </c>
      <c r="E9" s="147">
        <f t="shared" ca="1" si="0"/>
        <v>75.064936438329426</v>
      </c>
      <c r="F9" s="147">
        <f t="shared" ca="1" si="1"/>
        <v>49.843117795050745</v>
      </c>
      <c r="G9" s="147">
        <f ca="1">F9*(100%-'Données projet'!$C$24)*(100%-'Données projet'!$C$25)*(100%-'Données projet'!$C$26)*(100%-'Données projet'!$C$27)</f>
        <v>44.858806015545674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44.858806015545674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Alisier torminal</v>
      </c>
      <c r="B10" s="154">
        <f>'Données projet'!D13</f>
        <v>0.66400000000000003</v>
      </c>
      <c r="C10" s="147">
        <f ca="1">IF(OR('Données projet'!B13="",'Données projet'!C13="",'Données projet'!C13=0%),0,Calculateur!CY3)</f>
        <v>422.80313962874982</v>
      </c>
      <c r="D10" s="147">
        <f>IF(OR('Données projet'!B13="",'Données projet'!C13="",'Données projet'!C13=0%),0,Calculateur!CZ3)</f>
        <v>91.455608678290844</v>
      </c>
      <c r="E10" s="147">
        <f t="shared" ca="1" si="0"/>
        <v>91.455608678290844</v>
      </c>
      <c r="F10" s="147">
        <f t="shared" ca="1" si="1"/>
        <v>60.726524162385125</v>
      </c>
      <c r="G10" s="147">
        <f ca="1">F10*(100%-'Données projet'!$C$24)*(100%-'Données projet'!$C$25)*(100%-'Données projet'!$C$26)*(100%-'Données projet'!$C$27)</f>
        <v>54.653871746146613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54.653871746146613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Merisier</v>
      </c>
      <c r="B11" s="154">
        <f>'Données projet'!D14</f>
        <v>0.498</v>
      </c>
      <c r="C11" s="147">
        <f ca="1">IF(OR('Données projet'!B14="",'Données projet'!C14="",'Données projet'!C14=0%),0,Calculateur!DT3)</f>
        <v>349.02319955271696</v>
      </c>
      <c r="D11" s="147">
        <f>IF(OR('Données projet'!B14="",'Données projet'!C14="",'Données projet'!C14=0%),0,Calculateur!DU3)</f>
        <v>81.121961804737509</v>
      </c>
      <c r="E11" s="147">
        <f t="shared" ca="1" si="0"/>
        <v>81.121961804737509</v>
      </c>
      <c r="F11" s="147">
        <f t="shared" ca="1" si="1"/>
        <v>40.398736978759281</v>
      </c>
      <c r="G11" s="147">
        <f ca="1">F11*(100%-'Données projet'!$C$24)*(100%-'Données projet'!$C$25)*(100%-'Données projet'!$C$26)*(100%-'Données projet'!$C$27)</f>
        <v>36.358863280883355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36.358863280883355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Châtaignier</v>
      </c>
      <c r="B12" s="154">
        <f>'Données projet'!D15</f>
        <v>0.16600000000000001</v>
      </c>
      <c r="C12" s="147">
        <f ca="1">IF(OR('Données projet'!B15="",'Données projet'!C15="",'Données projet'!C15=0%),0,Calculateur!EO3)</f>
        <v>197.34725966440715</v>
      </c>
      <c r="D12" s="147">
        <f>IF(OR('Données projet'!B15="",'Données projet'!C15="",'Données projet'!C15=0%),0,Calculateur!EP3)</f>
        <v>240.16326570529532</v>
      </c>
      <c r="E12" s="147">
        <f t="shared" ca="1" si="0"/>
        <v>197.34725966440715</v>
      </c>
      <c r="F12" s="147">
        <f t="shared" ca="1" si="1"/>
        <v>32.759645104291586</v>
      </c>
      <c r="G12" s="147">
        <f ca="1">F12*(100%-'Données projet'!$C$24)*(100%-'Données projet'!$C$25)*(100%-'Données projet'!$C$26)*(100%-'Données projet'!$C$27)</f>
        <v>29.483680593862427</v>
      </c>
      <c r="H12" s="155">
        <f>IF(OR('Données projet'!B15="",'Données projet'!C15="",'Données projet'!C15=0%),0,AVERAGE(Calculateur!$EY$3:$EY$33)*B12)</f>
        <v>0.17487420164225362</v>
      </c>
      <c r="I12" s="149">
        <f>H12*(100%-'Données projet'!$C$24)*(100%-'Données projet'!$C$25)*(100%-'Données projet'!$C$26)*(100%-'Données projet'!$C$27)</f>
        <v>0.15738678147802826</v>
      </c>
      <c r="J12" s="150">
        <f>IF(OR('Données projet'!B15="",'Données projet'!C15="",'Données projet'!C15=0%),0,SUM(Calculateur!$ER$3:$ER$33)*VLOOKUP('Données projet'!$B$15,Paramètres!$A$1:$I$89,9,0)*B12)</f>
        <v>6.0175000000000001</v>
      </c>
      <c r="K12" s="151">
        <f>J12*(100%-'Données projet'!$C$24)*(100%-'Données projet'!$C$25)*(100%-'Données projet'!$C$26)*(100%-'Données projet'!$C$27)</f>
        <v>5.4157500000000001</v>
      </c>
      <c r="L12" s="152">
        <f t="shared" ca="1" si="2"/>
        <v>35.056817375340458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3541.2003719036111</v>
      </c>
      <c r="G16" s="166">
        <f t="shared" ca="1" si="3"/>
        <v>3187.080334713251</v>
      </c>
      <c r="H16" s="167">
        <f t="shared" si="3"/>
        <v>0.17487420164225362</v>
      </c>
      <c r="I16" s="167">
        <f t="shared" si="3"/>
        <v>0.15738678147802826</v>
      </c>
      <c r="J16" s="168">
        <f t="shared" si="3"/>
        <v>6.0175000000000001</v>
      </c>
      <c r="K16" s="168">
        <f t="shared" si="3"/>
        <v>5.4157500000000001</v>
      </c>
      <c r="L16" s="169">
        <f t="shared" ca="1" si="3"/>
        <v>3192.6534714947288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3" zoomScale="70" zoomScaleNormal="70" workbookViewId="0">
      <selection activeCell="F20" sqref="F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-1572</v>
      </c>
      <c r="U10" s="178">
        <f>'Données projet'!D9</f>
        <v>8.9640000000000022</v>
      </c>
      <c r="V10" s="177">
        <f>U10*T10</f>
        <v>-14091.408000000003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-2268</v>
      </c>
      <c r="U11" s="178">
        <f>'Données projet'!D10</f>
        <v>4.9800000000000004</v>
      </c>
      <c r="V11" s="177">
        <f t="shared" ref="V11" si="0">U11*T11</f>
        <v>-11294.640000000001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Cormier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-2841.4285714285711</v>
      </c>
      <c r="U12" s="178">
        <f>'Données projet'!D11</f>
        <v>0.66400000000000003</v>
      </c>
      <c r="V12" s="177">
        <f t="shared" ref="V12:V19" si="1">U12*T12</f>
        <v>-1886.7085714285713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-1080.8571428571429</v>
      </c>
      <c r="U13" s="178">
        <f>'Données projet'!D12</f>
        <v>0.66400000000000003</v>
      </c>
      <c r="V13" s="177">
        <f t="shared" si="1"/>
        <v>-717.68914285714288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-3264.0000000000005</v>
      </c>
      <c r="U14" s="178">
        <f>'Données projet'!D13</f>
        <v>0.66400000000000003</v>
      </c>
      <c r="V14" s="177">
        <f t="shared" si="1"/>
        <v>-2167.2960000000003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Merisier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-1740</v>
      </c>
      <c r="U15" s="178">
        <f>'Données projet'!D14</f>
        <v>0.498</v>
      </c>
      <c r="V15" s="177">
        <f t="shared" si="1"/>
        <v>-866.52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/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-1500</v>
      </c>
      <c r="U16" s="178">
        <f>'Données projet'!D15</f>
        <v>0.16600000000000001</v>
      </c>
      <c r="V16" s="177">
        <f t="shared" si="1"/>
        <v>-249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(1.31*10800)/9</f>
        <v>1572</v>
      </c>
      <c r="F17" s="312"/>
      <c r="G17" s="311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312"/>
      <c r="G18" s="311"/>
      <c r="J18" s="202"/>
      <c r="K18" s="208"/>
      <c r="L18" s="268" t="s">
        <v>255</v>
      </c>
      <c r="M18" s="270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312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11"/>
      <c r="H20" s="190">
        <v>1</v>
      </c>
      <c r="I20" s="191">
        <f>3500</f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312"/>
      <c r="H21" s="190">
        <v>2</v>
      </c>
      <c r="I21" s="191">
        <f>1000</f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45</v>
      </c>
      <c r="B23" s="181">
        <f>'Données projet'!D36</f>
        <v>25</v>
      </c>
      <c r="C23" s="193"/>
      <c r="D23" s="182">
        <f>B23*C23</f>
        <v>0</v>
      </c>
      <c r="E23" s="193"/>
      <c r="F23" s="230"/>
      <c r="H23" s="190">
        <v>4</v>
      </c>
      <c r="I23" s="191">
        <v>1000</v>
      </c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-143859.79433209836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53</v>
      </c>
      <c r="B24" s="181">
        <f>'Données projet'!D37</f>
        <v>45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>
        <v>1000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50189.305075186188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61</v>
      </c>
      <c r="B25" s="181">
        <f>'Données projet'!D38</f>
        <v>47</v>
      </c>
      <c r="C25" s="193"/>
      <c r="D25" s="182">
        <f t="shared" si="2"/>
        <v>0</v>
      </c>
      <c r="E25" s="193"/>
      <c r="F25" s="233"/>
      <c r="G25" s="264"/>
      <c r="H25" s="190"/>
      <c r="I25" s="191"/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307">
        <f ca="1">T23-T24</f>
        <v>-194049.09940728455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69</v>
      </c>
      <c r="B26" s="181">
        <f>'Données projet'!D39</f>
        <v>43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77</v>
      </c>
      <c r="B27" s="181">
        <f>'Données projet'!D40</f>
        <v>44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85</v>
      </c>
      <c r="B28" s="181">
        <f>'Données projet'!D41</f>
        <v>41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93</v>
      </c>
      <c r="B29" s="181">
        <f>'Données projet'!D42</f>
        <v>40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101</v>
      </c>
      <c r="B30" s="181">
        <f>'Données projet'!D43</f>
        <v>34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3023.452112963023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110</v>
      </c>
      <c r="B31" s="181">
        <f>'Données projet'!D44</f>
        <v>39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120</v>
      </c>
      <c r="B32" s="181">
        <f>'Données projet'!D45</f>
        <v>43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130</v>
      </c>
      <c r="B33" s="181">
        <f>'Données projet'!D46</f>
        <v>46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140</v>
      </c>
      <c r="B34" s="181">
        <f>'Données projet'!D47</f>
        <v>45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150</v>
      </c>
      <c r="B35" s="181">
        <f>'Données projet'!D48</f>
        <v>47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160</v>
      </c>
      <c r="B36" s="181">
        <f>'Données projet'!D49</f>
        <v>51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170</v>
      </c>
      <c r="B37" s="181">
        <f>'Données projet'!D50</f>
        <v>457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(1.89*6120)/5.1</f>
        <v>2268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45</v>
      </c>
      <c r="B54" s="181">
        <f>'Données projet'!D62</f>
        <v>25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53</v>
      </c>
      <c r="B55" s="181">
        <f>'Données projet'!D63</f>
        <v>45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61</v>
      </c>
      <c r="B56" s="181">
        <f>'Données projet'!D64</f>
        <v>47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69</v>
      </c>
      <c r="B57" s="181">
        <f>'Données projet'!D65</f>
        <v>43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77</v>
      </c>
      <c r="B58" s="181">
        <f>'Données projet'!D66</f>
        <v>44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85</v>
      </c>
      <c r="B59" s="181">
        <f>'Données projet'!D67</f>
        <v>41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93</v>
      </c>
      <c r="B60" s="181">
        <f>'Données projet'!D68</f>
        <v>40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101</v>
      </c>
      <c r="B61" s="181">
        <f>'Données projet'!D69</f>
        <v>34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110</v>
      </c>
      <c r="B62" s="181">
        <f>'Données projet'!D70</f>
        <v>39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120</v>
      </c>
      <c r="B63" s="181">
        <f>'Données projet'!D71</f>
        <v>43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130</v>
      </c>
      <c r="B64" s="181">
        <f>'Données projet'!D72</f>
        <v>46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140</v>
      </c>
      <c r="B65" s="181">
        <f>'Données projet'!D73</f>
        <v>45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150</v>
      </c>
      <c r="B66" s="181">
        <f>'Données projet'!D74</f>
        <v>47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160</v>
      </c>
      <c r="B67" s="181">
        <f>'Données projet'!D75</f>
        <v>51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170</v>
      </c>
      <c r="B68" s="181">
        <f>'Données projet'!D76</f>
        <v>457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Cormier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(2.55*780)/0.7</f>
        <v>2841.4285714285711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45</v>
      </c>
      <c r="B85" s="181">
        <f>'Données projet'!D88</f>
        <v>7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53</v>
      </c>
      <c r="B86" s="181">
        <f>'Données projet'!D89</f>
        <v>15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31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69</v>
      </c>
      <c r="B88" s="181">
        <f>'Données projet'!D91</f>
        <v>31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77</v>
      </c>
      <c r="B89" s="181">
        <f>'Données projet'!D92</f>
        <v>31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85</v>
      </c>
      <c r="B90" s="181">
        <f>'Données projet'!D93</f>
        <v>30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95</v>
      </c>
      <c r="B91" s="181">
        <f>'Données projet'!D94</f>
        <v>40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105</v>
      </c>
      <c r="B92" s="181">
        <f>'Données projet'!D95</f>
        <v>32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115</v>
      </c>
      <c r="B93" s="181">
        <f>'Données projet'!D96</f>
        <v>37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125</v>
      </c>
      <c r="B94" s="181">
        <f>'Données projet'!D97</f>
        <v>38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135</v>
      </c>
      <c r="B95" s="181">
        <f>'Données projet'!D98</f>
        <v>39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145</v>
      </c>
      <c r="B96" s="181">
        <f>'Données projet'!D99</f>
        <v>39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155</v>
      </c>
      <c r="B97" s="181">
        <f>'Données projet'!D100</f>
        <v>40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165</v>
      </c>
      <c r="B98" s="181">
        <f>'Données projet'!D101</f>
        <v>39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180</v>
      </c>
      <c r="B99" s="181">
        <f>'Données projet'!D102</f>
        <v>408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(0.97*780)/0.7</f>
        <v>1080.8571428571429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45</v>
      </c>
      <c r="B116" s="181">
        <f>'Données projet'!D114</f>
        <v>7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53</v>
      </c>
      <c r="B117" s="181">
        <f>'Données projet'!D115</f>
        <v>15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61</v>
      </c>
      <c r="B118" s="181">
        <f>'Données projet'!D116</f>
        <v>31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69</v>
      </c>
      <c r="B119" s="181">
        <f>'Données projet'!D117</f>
        <v>31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77</v>
      </c>
      <c r="B120" s="181">
        <f>'Données projet'!D118</f>
        <v>31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85</v>
      </c>
      <c r="B121" s="181">
        <f>'Données projet'!D119</f>
        <v>30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95</v>
      </c>
      <c r="B122" s="181">
        <f>'Données projet'!D120</f>
        <v>40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105</v>
      </c>
      <c r="B123" s="181">
        <f>'Données projet'!D121</f>
        <v>32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115</v>
      </c>
      <c r="B124" s="181">
        <f>'Données projet'!D122</f>
        <v>37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125</v>
      </c>
      <c r="B125" s="181">
        <f>'Données projet'!D123</f>
        <v>38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135</v>
      </c>
      <c r="B126" s="181">
        <f>'Données projet'!D124</f>
        <v>39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145</v>
      </c>
      <c r="B127" s="181">
        <f>'Données projet'!D125</f>
        <v>39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155</v>
      </c>
      <c r="B128" s="181">
        <f>'Données projet'!D126</f>
        <v>40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165</v>
      </c>
      <c r="B129" s="181">
        <f>'Données projet'!D127</f>
        <v>39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180</v>
      </c>
      <c r="B130" s="181">
        <f>'Données projet'!D128</f>
        <v>408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(2.72*720)/0.6</f>
        <v>3264.0000000000005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45</v>
      </c>
      <c r="B147" s="175">
        <f>'Données projet'!D140</f>
        <v>7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53</v>
      </c>
      <c r="B148" s="175">
        <f>'Données projet'!D141</f>
        <v>15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61</v>
      </c>
      <c r="B149" s="175">
        <f>'Données projet'!D142</f>
        <v>31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69</v>
      </c>
      <c r="B150" s="175">
        <f>'Données projet'!D143</f>
        <v>31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77</v>
      </c>
      <c r="B151" s="175">
        <f>'Données projet'!D144</f>
        <v>31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85</v>
      </c>
      <c r="B152" s="175">
        <f>'Données projet'!D145</f>
        <v>30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95</v>
      </c>
      <c r="B153" s="175">
        <f>'Données projet'!D146</f>
        <v>40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105</v>
      </c>
      <c r="B154" s="175">
        <f>'Données projet'!D147</f>
        <v>32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115</v>
      </c>
      <c r="B155" s="175">
        <f>'Données projet'!D148</f>
        <v>37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125</v>
      </c>
      <c r="B156" s="175">
        <f>'Données projet'!D149</f>
        <v>38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135</v>
      </c>
      <c r="B157" s="175">
        <f>'Données projet'!D150</f>
        <v>39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145</v>
      </c>
      <c r="B158" s="175">
        <f>'Données projet'!D151</f>
        <v>39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155</v>
      </c>
      <c r="B159" s="175">
        <f>'Données projet'!D152</f>
        <v>40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165</v>
      </c>
      <c r="B160" s="175">
        <f>'Données projet'!D153</f>
        <v>39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180</v>
      </c>
      <c r="B161" s="175">
        <f>'Données projet'!D154</f>
        <v>408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Merisier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(1.45*480)/0.4</f>
        <v>1740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45</v>
      </c>
      <c r="B178" s="181">
        <f>'Données projet'!D166</f>
        <v>7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53</v>
      </c>
      <c r="B179" s="181">
        <f>'Données projet'!D167</f>
        <v>15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61</v>
      </c>
      <c r="B180" s="181">
        <f>'Données projet'!D168</f>
        <v>31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69</v>
      </c>
      <c r="B181" s="181">
        <f>'Données projet'!D169</f>
        <v>31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77</v>
      </c>
      <c r="B182" s="181">
        <f>'Données projet'!D170</f>
        <v>31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85</v>
      </c>
      <c r="B183" s="181">
        <f>'Données projet'!D171</f>
        <v>30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95</v>
      </c>
      <c r="B184" s="181">
        <f>'Données projet'!D172</f>
        <v>40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105</v>
      </c>
      <c r="B185" s="181">
        <f>'Données projet'!D173</f>
        <v>32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115</v>
      </c>
      <c r="B186" s="181">
        <f>'Données projet'!D174</f>
        <v>37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125</v>
      </c>
      <c r="B187" s="181">
        <f>'Données projet'!D175</f>
        <v>38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135</v>
      </c>
      <c r="B188" s="181">
        <f>'Données projet'!D176</f>
        <v>39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145</v>
      </c>
      <c r="B189" s="181">
        <f>'Données projet'!D177</f>
        <v>39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155</v>
      </c>
      <c r="B190" s="181">
        <f>'Données projet'!D178</f>
        <v>40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165</v>
      </c>
      <c r="B191" s="181">
        <f>'Données projet'!D179</f>
        <v>39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180</v>
      </c>
      <c r="B192" s="181">
        <f>'Données projet'!D180</f>
        <v>408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(1.25*240)/0.2</f>
        <v>1500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10</v>
      </c>
      <c r="B209" s="181">
        <f>'Données projet'!D192</f>
        <v>71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16</v>
      </c>
      <c r="B210" s="181">
        <f>'Données projet'!D193</f>
        <v>33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41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45</v>
      </c>
      <c r="B212" s="181">
        <f>'Données projet'!D195</f>
        <v>231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Sarah Khatib</cp:lastModifiedBy>
  <dcterms:created xsi:type="dcterms:W3CDTF">2021-02-01T08:22:39Z</dcterms:created>
  <dcterms:modified xsi:type="dcterms:W3CDTF">2024-08-02T13:16:36Z</dcterms:modified>
</cp:coreProperties>
</file>