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MERIGNAC (17) - VIAUD-SWC A6\Dossier déposé le 04 03 2024\"/>
    </mc:Choice>
  </mc:AlternateContent>
  <xr:revisionPtr revIDLastSave="0" documentId="13_ncr:1_{5F43672B-D0F7-484D-9841-490DB454D331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  <definedName name="_xlnm.Print_Area" localSheetId="5">REE!$A$1:$M$56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EA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D184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ED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DN124" i="2" l="1" a="1"/>
  <c r="DN124" i="2" s="1"/>
  <c r="BC65" i="2" a="1"/>
  <c r="BC65" i="2" s="1"/>
  <c r="BC18" i="2" a="1"/>
  <c r="BC18" i="2" s="1"/>
  <c r="CS72" i="2" a="1"/>
  <c r="CS72" i="2" s="1"/>
  <c r="CS161" i="2" a="1"/>
  <c r="CS161" i="2" s="1"/>
  <c r="CS77" i="2" a="1"/>
  <c r="CS77" i="2" s="1"/>
  <c r="CS114" i="2" a="1"/>
  <c r="CS114" i="2" s="1"/>
  <c r="CS120" i="2" a="1"/>
  <c r="CS120" i="2" s="1"/>
  <c r="CS129" i="2" a="1"/>
  <c r="CS129" i="2" s="1"/>
  <c r="CS137" i="2" a="1"/>
  <c r="CS137" i="2" s="1"/>
  <c r="CS185" i="2" a="1"/>
  <c r="CS185" i="2" s="1"/>
  <c r="CS24" i="2" a="1"/>
  <c r="CS24" i="2" s="1"/>
  <c r="CS56" i="2" a="1"/>
  <c r="CS56" i="2" s="1"/>
  <c r="CS134" i="2" a="1"/>
  <c r="CS134" i="2" s="1"/>
  <c r="CS66" i="2" a="1"/>
  <c r="CS66" i="2" s="1"/>
  <c r="CS116" i="2" a="1"/>
  <c r="CS116" i="2" s="1"/>
  <c r="CS52" i="2" a="1"/>
  <c r="CS52" i="2" s="1"/>
  <c r="CS38" i="2" a="1"/>
  <c r="CS38" i="2" s="1"/>
  <c r="CS105" i="2" a="1"/>
  <c r="CS105" i="2" s="1"/>
  <c r="AH90" i="2" a="1"/>
  <c r="AH90" i="2" s="1"/>
  <c r="AH166" i="2" a="1"/>
  <c r="AH166" i="2" s="1"/>
  <c r="AH19" i="2" a="1"/>
  <c r="AH19" i="2" s="1"/>
  <c r="BX107" i="2" a="1"/>
  <c r="BX107" i="2" s="1"/>
  <c r="BC114" i="2" a="1"/>
  <c r="BC114" i="2" s="1"/>
  <c r="BC82" i="2" a="1"/>
  <c r="BC82" i="2" s="1"/>
  <c r="BC192" i="2" a="1"/>
  <c r="BC192" i="2" s="1"/>
  <c r="BC151" i="2" a="1"/>
  <c r="BC151" i="2" s="1"/>
  <c r="BC31" i="2" a="1"/>
  <c r="BC31" i="2" s="1"/>
  <c r="BC84" i="2" a="1"/>
  <c r="BC84" i="2" s="1"/>
  <c r="BC32" i="2" a="1"/>
  <c r="BC32" i="2" s="1"/>
  <c r="BC117" i="2" a="1"/>
  <c r="BC117" i="2" s="1"/>
  <c r="BC164" i="2" a="1"/>
  <c r="BC164" i="2" s="1"/>
  <c r="BC181" i="2" a="1"/>
  <c r="BC181" i="2" s="1"/>
  <c r="BC38" i="2" a="1"/>
  <c r="BC38" i="2" s="1"/>
  <c r="BC130" i="2" a="1"/>
  <c r="BC130" i="2" s="1"/>
  <c r="BC126" i="2" a="1"/>
  <c r="BC126" i="2" s="1"/>
  <c r="BC47" i="2" a="1"/>
  <c r="BC47" i="2" s="1"/>
  <c r="BC7" i="2" a="1"/>
  <c r="BC7" i="2" s="1"/>
  <c r="BC68" i="2" a="1"/>
  <c r="BC68" i="2" s="1"/>
  <c r="BC185" i="2" a="1"/>
  <c r="BC185" i="2" s="1"/>
  <c r="BC143" i="2" a="1"/>
  <c r="BC143" i="2" s="1"/>
  <c r="BC58" i="2" a="1"/>
  <c r="BC58" i="2" s="1"/>
  <c r="BC34" i="2" a="1"/>
  <c r="BC34" i="2" s="1"/>
  <c r="AH151" i="2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M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<sst xmlns="http://schemas.openxmlformats.org/spreadsheetml/2006/main" count="1175" uniqueCount="324">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</sst>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44.016422187733419</c:v>
                </c:pt>
                <c:pt idx="12">
                  <c:v>65.080449062797712</c:v>
                </c:pt>
                <c:pt idx="13">
                  <c:v>85.965783832884156</c:v>
                </c:pt>
                <c:pt idx="14">
                  <c:v>106.72258095191415</c:v>
                </c:pt>
                <c:pt idx="15">
                  <c:v>127.37953432582198</c:v>
                </c:pt>
                <c:pt idx="16">
                  <c:v>92.127784973737278</c:v>
                </c:pt>
                <c:pt idx="17">
                  <c:v>118.20964174983392</c:v>
                </c:pt>
                <c:pt idx="18">
                  <c:v>144.15036005266867</c:v>
                </c:pt>
                <c:pt idx="19">
                  <c:v>169.97903495411802</c:v>
                </c:pt>
                <c:pt idx="20">
                  <c:v>195.7151268464269</c:v>
                </c:pt>
                <c:pt idx="21">
                  <c:v>157.45713350059123</c:v>
                </c:pt>
                <c:pt idx="22">
                  <c:v>185.5064833232974</c:v>
                </c:pt>
                <c:pt idx="23">
                  <c:v>213.45664137520598</c:v>
                </c:pt>
                <c:pt idx="24">
                  <c:v>241.32243325977697</c:v>
                </c:pt>
                <c:pt idx="25">
                  <c:v>269.11497170292421</c:v>
                </c:pt>
                <c:pt idx="26">
                  <c:v>230.03488071825367</c:v>
                </c:pt>
                <c:pt idx="27">
                  <c:v>256.72945236768493</c:v>
                </c:pt>
                <c:pt idx="28">
                  <c:v>283.36123337871345</c:v>
                </c:pt>
                <c:pt idx="29">
                  <c:v>309.93695192564934</c:v>
                </c:pt>
                <c:pt idx="30">
                  <c:v>336.46208765640478</c:v>
                </c:pt>
                <c:pt idx="31">
                  <c:v>295.34560890488143</c:v>
                </c:pt>
                <c:pt idx="32">
                  <c:v>319.65599415471269</c:v>
                </c:pt>
                <c:pt idx="33">
                  <c:v>343.92546889640704</c:v>
                </c:pt>
                <c:pt idx="34">
                  <c:v>368.15732380156072</c:v>
                </c:pt>
                <c:pt idx="35">
                  <c:v>392.35438115419703</c:v>
                </c:pt>
                <c:pt idx="36">
                  <c:v>348.40178403373943</c:v>
                </c:pt>
                <c:pt idx="37">
                  <c:v>369.64735159591163</c:v>
                </c:pt>
                <c:pt idx="38">
                  <c:v>390.86628899650526</c:v>
                </c:pt>
                <c:pt idx="39">
                  <c:v>412.06024430985235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422.83402201018413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430.26076100517804</c:v>
                </c:pt>
                <c:pt idx="47">
                  <c:v>445.84801081476007</c:v>
                </c:pt>
                <c:pt idx="48">
                  <c:v>461.42359547407392</c:v>
                </c:pt>
                <c:pt idx="49">
                  <c:v>476.98796406826045</c:v>
                </c:pt>
                <c:pt idx="50">
                  <c:v>492.54153399430999</c:v>
                </c:pt>
                <c:pt idx="51">
                  <c:v>471.05997610454216</c:v>
                </c:pt>
                <c:pt idx="52">
                  <c:v>484.76607392519827</c:v>
                </c:pt>
                <c:pt idx="53">
                  <c:v>498.46394506809082</c:v>
                </c:pt>
                <c:pt idx="54">
                  <c:v>512.15384740014133</c:v>
                </c:pt>
                <c:pt idx="55">
                  <c:v>525.83602388197016</c:v>
                </c:pt>
                <c:pt idx="56">
                  <c:v>508.08469414781166</c:v>
                </c:pt>
                <c:pt idx="57">
                  <c:v>519.92034011757323</c:v>
                </c:pt>
                <c:pt idx="58">
                  <c:v>531.75030596498357</c:v>
                </c:pt>
                <c:pt idx="59">
                  <c:v>543.57473584939044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548.74621845390368</c:v>
                </c:pt>
                <c:pt idx="63">
                  <c:v>558.34769693411602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561.67047693164147</c:v>
                </c:pt>
                <c:pt idx="67">
                  <c:v>569.79110201977517</c:v>
                </c:pt>
                <c:pt idx="68">
                  <c:v>577.90930922868472</c:v>
                </c:pt>
                <c:pt idx="69">
                  <c:v>586.0251373170388</c:v>
                </c:pt>
                <c:pt idx="70">
                  <c:v>594.13862388231678</c:v>
                </c:pt>
                <c:pt idx="71">
                  <c:v>577.90930922868461</c:v>
                </c:pt>
                <c:pt idx="72">
                  <c:v>585.65628711786383</c:v>
                </c:pt>
                <c:pt idx="73">
                  <c:v>593.40112998449592</c:v>
                </c:pt>
                <c:pt idx="74">
                  <c:v>601.14386962669914</c:v>
                </c:pt>
                <c:pt idx="75">
                  <c:v>608.88453695659052</c:v>
                </c:pt>
                <c:pt idx="76">
                  <c:v>593.40112998449592</c:v>
                </c:pt>
                <c:pt idx="77">
                  <c:v>600.03789155140566</c:v>
                </c:pt>
                <c:pt idx="78">
                  <c:v>606.67312741145247</c:v>
                </c:pt>
                <c:pt idx="79">
                  <c:v>613.30685660796541</c:v>
                </c:pt>
                <c:pt idx="80">
                  <c:v>619.93909773864539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1" sqref="G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4.0999999999999996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9.2600000000000002E-2</v>
      </c>
      <c r="D9" s="36">
        <f t="shared" ref="D9:D18" si="0">C9*$C$5</f>
        <v>0.37966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0.33410000000000001</v>
      </c>
      <c r="D10" s="36">
        <f t="shared" si="0"/>
        <v>1.36981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38</v>
      </c>
      <c r="C11" s="35">
        <v>0.28289999999999998</v>
      </c>
      <c r="D11" s="36">
        <f t="shared" si="0"/>
        <v>1.1598899999999999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44</v>
      </c>
      <c r="C12" s="35">
        <v>6.0900000000000003E-2</v>
      </c>
      <c r="D12" s="36">
        <f t="shared" si="0"/>
        <v>0.24969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40</v>
      </c>
      <c r="C13" s="35">
        <v>0.14630000000000001</v>
      </c>
      <c r="D13" s="36">
        <f t="shared" si="0"/>
        <v>0.59982999999999997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21</v>
      </c>
      <c r="C14" s="35">
        <v>8.2900000000000001E-2</v>
      </c>
      <c r="D14" s="36">
        <f t="shared" si="0"/>
        <v>0.33988999999999997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0.99969999999999992</v>
      </c>
      <c r="D19" s="41">
        <f>SUM(D9:D18)</f>
        <v>4.09877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333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331</v>
      </c>
      <c r="C55" s="53">
        <v>20</v>
      </c>
      <c r="D55" s="53">
        <v>331</v>
      </c>
      <c r="E55" s="54"/>
      <c r="F55" s="54"/>
      <c r="G55" s="54"/>
      <c r="H55" s="54"/>
      <c r="I55" s="52">
        <f t="shared" si="1"/>
        <v>4.8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53">
        <v>158</v>
      </c>
      <c r="C62" s="53">
        <v>1</v>
      </c>
      <c r="D62" s="53">
        <v>0</v>
      </c>
      <c r="E62" s="54"/>
      <c r="F62" s="54"/>
      <c r="G62" s="54"/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53">
        <v>250</v>
      </c>
      <c r="C63" s="53">
        <v>2</v>
      </c>
      <c r="D63" s="53">
        <v>0</v>
      </c>
      <c r="E63" s="54"/>
      <c r="F63" s="54"/>
      <c r="G63" s="54"/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53">
        <v>350</v>
      </c>
      <c r="C64" s="53">
        <v>3</v>
      </c>
      <c r="D64" s="53">
        <v>88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53">
        <v>377</v>
      </c>
      <c r="C65" s="53">
        <v>4</v>
      </c>
      <c r="D65" s="53">
        <v>0</v>
      </c>
      <c r="E65" s="54"/>
      <c r="F65" s="54"/>
      <c r="G65" s="54"/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53">
        <v>512</v>
      </c>
      <c r="C66" s="53">
        <v>5</v>
      </c>
      <c r="D66" s="53">
        <v>102</v>
      </c>
      <c r="E66" s="54"/>
      <c r="F66" s="54"/>
      <c r="G66" s="54"/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53">
        <v>565</v>
      </c>
      <c r="C67" s="53">
        <v>6</v>
      </c>
      <c r="D67" s="53">
        <v>113</v>
      </c>
      <c r="E67" s="54"/>
      <c r="F67" s="54"/>
      <c r="G67" s="54"/>
      <c r="H67" s="54"/>
      <c r="I67" s="52">
        <f t="shared" si="2"/>
        <v>15.5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53">
        <v>622</v>
      </c>
      <c r="C68" s="53">
        <v>7</v>
      </c>
      <c r="D68" s="53">
        <v>124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673</v>
      </c>
      <c r="C69" s="53">
        <v>8</v>
      </c>
      <c r="D69" s="53">
        <v>135</v>
      </c>
      <c r="E69" s="54"/>
      <c r="F69" s="54"/>
      <c r="G69" s="54"/>
      <c r="H69" s="54"/>
      <c r="I69" s="52">
        <f t="shared" si="2"/>
        <v>17.5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723</v>
      </c>
      <c r="C70" s="53">
        <v>9</v>
      </c>
      <c r="D70" s="53">
        <v>723</v>
      </c>
      <c r="E70" s="54"/>
      <c r="F70" s="54"/>
      <c r="G70" s="54"/>
      <c r="H70" s="54"/>
      <c r="I70" s="52">
        <f t="shared" si="2"/>
        <v>18.5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noir d'Autriche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59</v>
      </c>
      <c r="C88" s="63">
        <v>1</v>
      </c>
      <c r="D88" s="63">
        <v>3</v>
      </c>
      <c r="E88" s="54"/>
      <c r="F88" s="54"/>
      <c r="G88" s="54">
        <v>1</v>
      </c>
      <c r="H88" s="93"/>
      <c r="I88" s="56">
        <f>IFERROR(B88/A88,"")</f>
        <v>2.95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156</v>
      </c>
      <c r="C89" s="63">
        <v>2</v>
      </c>
      <c r="D89" s="63">
        <v>12</v>
      </c>
      <c r="E89" s="54"/>
      <c r="F89" s="54"/>
      <c r="G89" s="54">
        <v>1</v>
      </c>
      <c r="H89" s="93"/>
      <c r="I89" s="56">
        <f t="shared" ref="I89:I107" si="3">IF(A89&lt;&gt;0,(B89-(B88-D88))/(A89-A88),"")</f>
        <v>10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247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10.3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321</v>
      </c>
      <c r="C91" s="63">
        <v>4</v>
      </c>
      <c r="D91" s="63">
        <v>25</v>
      </c>
      <c r="E91" s="93"/>
      <c r="F91" s="93"/>
      <c r="G91" s="93"/>
      <c r="H91" s="93"/>
      <c r="I91" s="56">
        <f t="shared" si="3"/>
        <v>9.5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379</v>
      </c>
      <c r="C92" s="63">
        <v>5</v>
      </c>
      <c r="D92" s="63">
        <v>27</v>
      </c>
      <c r="E92" s="93"/>
      <c r="F92" s="93"/>
      <c r="G92" s="93"/>
      <c r="H92" s="93"/>
      <c r="I92" s="56">
        <f t="shared" si="3"/>
        <v>8.3000000000000007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422</v>
      </c>
      <c r="C93" s="63">
        <v>6</v>
      </c>
      <c r="D93" s="63">
        <v>26</v>
      </c>
      <c r="E93" s="93"/>
      <c r="F93" s="93"/>
      <c r="G93" s="93"/>
      <c r="H93" s="93"/>
      <c r="I93" s="56">
        <f t="shared" si="3"/>
        <v>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456</v>
      </c>
      <c r="C94" s="63">
        <v>7</v>
      </c>
      <c r="D94" s="63">
        <v>24</v>
      </c>
      <c r="E94" s="93"/>
      <c r="F94" s="93"/>
      <c r="G94" s="93"/>
      <c r="H94" s="93"/>
      <c r="I94" s="56">
        <f t="shared" si="3"/>
        <v>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486</v>
      </c>
      <c r="C95" s="63">
        <v>8</v>
      </c>
      <c r="D95" s="63">
        <v>24</v>
      </c>
      <c r="E95" s="93"/>
      <c r="F95" s="93"/>
      <c r="G95" s="93"/>
      <c r="H95" s="93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515</v>
      </c>
      <c r="C96" s="63">
        <v>9</v>
      </c>
      <c r="D96" s="63">
        <v>515</v>
      </c>
      <c r="E96" s="93"/>
      <c r="F96" s="93"/>
      <c r="G96" s="93"/>
      <c r="H96" s="93"/>
      <c r="I96" s="56">
        <f t="shared" si="3"/>
        <v>5.3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5</v>
      </c>
      <c r="B114" s="63">
        <v>41</v>
      </c>
      <c r="C114" s="5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8.1999999999999993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10</v>
      </c>
      <c r="B115" s="63">
        <v>121</v>
      </c>
      <c r="C115" s="53">
        <v>2</v>
      </c>
      <c r="D115" s="63">
        <v>37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17.600000000000001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15</v>
      </c>
      <c r="B116" s="63">
        <v>169</v>
      </c>
      <c r="C116" s="53">
        <v>3</v>
      </c>
      <c r="D116" s="63">
        <v>29</v>
      </c>
      <c r="E116" s="54"/>
      <c r="F116" s="54"/>
      <c r="G116" s="54"/>
      <c r="H116" s="54">
        <v>1</v>
      </c>
      <c r="I116" s="56">
        <f t="shared" si="4"/>
        <v>17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20</v>
      </c>
      <c r="B117" s="63">
        <v>217</v>
      </c>
      <c r="C117" s="53">
        <v>4</v>
      </c>
      <c r="D117" s="63">
        <v>23</v>
      </c>
      <c r="E117" s="54">
        <v>0.6</v>
      </c>
      <c r="F117" s="54"/>
      <c r="G117" s="54"/>
      <c r="H117" s="54">
        <v>0.4</v>
      </c>
      <c r="I117" s="56">
        <f t="shared" si="4"/>
        <v>15.4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25</v>
      </c>
      <c r="B118" s="63">
        <v>259</v>
      </c>
      <c r="C118" s="53">
        <v>5</v>
      </c>
      <c r="D118" s="63">
        <v>18</v>
      </c>
      <c r="E118" s="54">
        <v>0.7</v>
      </c>
      <c r="F118" s="54"/>
      <c r="G118" s="54"/>
      <c r="H118" s="54">
        <v>0.3</v>
      </c>
      <c r="I118" s="56">
        <f t="shared" si="4"/>
        <v>13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3">
        <v>294</v>
      </c>
      <c r="C119" s="53">
        <v>6</v>
      </c>
      <c r="D119" s="63">
        <v>14</v>
      </c>
      <c r="E119" s="54">
        <v>0.8</v>
      </c>
      <c r="F119" s="54"/>
      <c r="G119" s="54"/>
      <c r="H119" s="54">
        <v>0.2</v>
      </c>
      <c r="I119" s="56">
        <f t="shared" si="4"/>
        <v>10.6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35</v>
      </c>
      <c r="B120" s="63">
        <v>323</v>
      </c>
      <c r="C120" s="63">
        <v>7</v>
      </c>
      <c r="D120" s="63">
        <v>11</v>
      </c>
      <c r="E120" s="93"/>
      <c r="F120" s="93"/>
      <c r="G120" s="93"/>
      <c r="H120" s="93"/>
      <c r="I120" s="56">
        <f t="shared" si="4"/>
        <v>8.6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40</v>
      </c>
      <c r="B121" s="63">
        <v>350</v>
      </c>
      <c r="C121" s="63">
        <v>8</v>
      </c>
      <c r="D121" s="63">
        <v>9</v>
      </c>
      <c r="E121" s="93"/>
      <c r="F121" s="93"/>
      <c r="G121" s="93"/>
      <c r="H121" s="93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45</v>
      </c>
      <c r="B122" s="63">
        <v>378</v>
      </c>
      <c r="C122" s="63">
        <v>9</v>
      </c>
      <c r="D122" s="63">
        <v>378</v>
      </c>
      <c r="E122" s="93"/>
      <c r="F122" s="93"/>
      <c r="G122" s="93"/>
      <c r="H122" s="93"/>
      <c r="I122" s="56">
        <f t="shared" si="4"/>
        <v>7.4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de Salzmann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59</v>
      </c>
      <c r="C140" s="63">
        <v>1</v>
      </c>
      <c r="D140" s="63">
        <v>3</v>
      </c>
      <c r="E140" s="54"/>
      <c r="F140" s="54"/>
      <c r="G140" s="54">
        <v>1</v>
      </c>
      <c r="H140" s="54"/>
      <c r="I140" s="60">
        <f>IFERROR(B140/A140,"")</f>
        <v>2.95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156</v>
      </c>
      <c r="C141" s="63">
        <v>2</v>
      </c>
      <c r="D141" s="63">
        <v>12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10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40</v>
      </c>
      <c r="B142" s="63">
        <v>247</v>
      </c>
      <c r="C142" s="63">
        <v>3</v>
      </c>
      <c r="D142" s="63">
        <v>21</v>
      </c>
      <c r="E142" s="93"/>
      <c r="F142" s="93"/>
      <c r="G142" s="93"/>
      <c r="H142" s="54"/>
      <c r="I142" s="60">
        <f t="shared" si="5"/>
        <v>10.3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50</v>
      </c>
      <c r="B143" s="63">
        <v>321</v>
      </c>
      <c r="C143" s="63">
        <v>4</v>
      </c>
      <c r="D143" s="63">
        <v>25</v>
      </c>
      <c r="E143" s="93"/>
      <c r="F143" s="93"/>
      <c r="G143" s="93"/>
      <c r="H143" s="54"/>
      <c r="I143" s="60">
        <f t="shared" si="5"/>
        <v>9.5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60</v>
      </c>
      <c r="B144" s="63">
        <v>379</v>
      </c>
      <c r="C144" s="63">
        <v>5</v>
      </c>
      <c r="D144" s="63">
        <v>27</v>
      </c>
      <c r="E144" s="93"/>
      <c r="F144" s="93"/>
      <c r="G144" s="93"/>
      <c r="H144" s="54"/>
      <c r="I144" s="60">
        <f t="shared" si="5"/>
        <v>8.3000000000000007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70</v>
      </c>
      <c r="B145" s="63">
        <v>422</v>
      </c>
      <c r="C145" s="63">
        <v>6</v>
      </c>
      <c r="D145" s="63">
        <v>26</v>
      </c>
      <c r="E145" s="93"/>
      <c r="F145" s="93"/>
      <c r="G145" s="93"/>
      <c r="H145" s="54"/>
      <c r="I145" s="60">
        <f t="shared" si="5"/>
        <v>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80</v>
      </c>
      <c r="B146" s="63">
        <v>456</v>
      </c>
      <c r="C146" s="63">
        <v>7</v>
      </c>
      <c r="D146" s="63">
        <v>24</v>
      </c>
      <c r="E146" s="93"/>
      <c r="F146" s="93"/>
      <c r="G146" s="93"/>
      <c r="H146" s="54"/>
      <c r="I146" s="60">
        <f t="shared" si="5"/>
        <v>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90</v>
      </c>
      <c r="B147" s="63">
        <v>486</v>
      </c>
      <c r="C147" s="63">
        <v>8</v>
      </c>
      <c r="D147" s="63">
        <v>24</v>
      </c>
      <c r="E147" s="93"/>
      <c r="F147" s="93"/>
      <c r="G147" s="93"/>
      <c r="H147" s="54"/>
      <c r="I147" s="60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100</v>
      </c>
      <c r="B148" s="63">
        <v>515</v>
      </c>
      <c r="C148" s="63">
        <v>9</v>
      </c>
      <c r="D148" s="63">
        <v>515</v>
      </c>
      <c r="E148" s="93"/>
      <c r="F148" s="93"/>
      <c r="G148" s="93"/>
      <c r="H148" s="54"/>
      <c r="I148" s="60">
        <f t="shared" si="5"/>
        <v>5.3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Erable champêtre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11</v>
      </c>
      <c r="C166" s="63">
        <v>0</v>
      </c>
      <c r="D166" s="63">
        <v>0</v>
      </c>
      <c r="E166" s="54"/>
      <c r="F166" s="54"/>
      <c r="G166" s="54"/>
      <c r="H166" s="54">
        <v>1</v>
      </c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65</v>
      </c>
      <c r="C167" s="63">
        <v>1</v>
      </c>
      <c r="D167" s="63">
        <v>32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101</v>
      </c>
      <c r="C168" s="63">
        <v>2</v>
      </c>
      <c r="D168" s="63">
        <v>35</v>
      </c>
      <c r="E168" s="54"/>
      <c r="F168" s="54"/>
      <c r="G168" s="54"/>
      <c r="H168" s="54">
        <v>1</v>
      </c>
      <c r="I168" s="52">
        <f t="shared" si="6"/>
        <v>13.6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140</v>
      </c>
      <c r="C169" s="63">
        <v>3</v>
      </c>
      <c r="D169" s="63">
        <v>35</v>
      </c>
      <c r="E169" s="54"/>
      <c r="F169" s="54"/>
      <c r="G169" s="54"/>
      <c r="H169" s="54">
        <v>1</v>
      </c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176</v>
      </c>
      <c r="C170" s="63">
        <v>4</v>
      </c>
      <c r="D170" s="63">
        <v>35</v>
      </c>
      <c r="E170" s="54"/>
      <c r="F170" s="54"/>
      <c r="G170" s="54"/>
      <c r="H170" s="54">
        <v>1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206</v>
      </c>
      <c r="C171" s="63">
        <v>5</v>
      </c>
      <c r="D171" s="63">
        <v>35</v>
      </c>
      <c r="E171" s="54"/>
      <c r="F171" s="54"/>
      <c r="G171" s="54"/>
      <c r="H171" s="54"/>
      <c r="I171" s="52">
        <f t="shared" si="6"/>
        <v>13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228</v>
      </c>
      <c r="C172" s="63">
        <v>6</v>
      </c>
      <c r="D172" s="63">
        <v>35</v>
      </c>
      <c r="E172" s="54"/>
      <c r="F172" s="54"/>
      <c r="G172" s="54"/>
      <c r="H172" s="54"/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242</v>
      </c>
      <c r="C173" s="53">
        <v>7</v>
      </c>
      <c r="D173" s="53">
        <v>24</v>
      </c>
      <c r="E173" s="54"/>
      <c r="F173" s="54"/>
      <c r="G173" s="54"/>
      <c r="H173" s="54"/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260</v>
      </c>
      <c r="C174" s="53">
        <v>8</v>
      </c>
      <c r="D174" s="53">
        <v>19</v>
      </c>
      <c r="E174" s="54"/>
      <c r="F174" s="54"/>
      <c r="G174" s="54"/>
      <c r="H174" s="54"/>
      <c r="I174" s="52">
        <f t="shared" si="6"/>
        <v>8.4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278</v>
      </c>
      <c r="C175" s="53">
        <v>9</v>
      </c>
      <c r="D175" s="53">
        <v>16</v>
      </c>
      <c r="E175" s="54"/>
      <c r="F175" s="54"/>
      <c r="G175" s="54"/>
      <c r="H175" s="54"/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294</v>
      </c>
      <c r="C176" s="53">
        <v>10</v>
      </c>
      <c r="D176" s="53">
        <v>14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306</v>
      </c>
      <c r="C177" s="53">
        <v>11</v>
      </c>
      <c r="D177" s="53">
        <v>13</v>
      </c>
      <c r="E177" s="54"/>
      <c r="F177" s="54"/>
      <c r="G177" s="54"/>
      <c r="H177" s="54"/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315</v>
      </c>
      <c r="C178" s="53">
        <v>12</v>
      </c>
      <c r="D178" s="53">
        <v>13</v>
      </c>
      <c r="E178" s="54"/>
      <c r="F178" s="54"/>
      <c r="G178" s="54"/>
      <c r="H178" s="54"/>
      <c r="I178" s="52">
        <f t="shared" si="6"/>
        <v>4.4000000000000004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323</v>
      </c>
      <c r="C179" s="53">
        <v>13</v>
      </c>
      <c r="D179" s="53">
        <v>12</v>
      </c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329</v>
      </c>
      <c r="C180" s="53">
        <v>14</v>
      </c>
      <c r="D180" s="53">
        <v>329</v>
      </c>
      <c r="E180" s="54"/>
      <c r="F180" s="54"/>
      <c r="G180" s="54"/>
      <c r="H180" s="54"/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4" sqref="F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0.23749999999999999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0.76249999999999996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0.23749999999999999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0.23749999999999999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noir d'Autriche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Robinier faux-acacia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de Salzmann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champêtre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351.29864784976206</v>
      </c>
      <c r="T3" s="62">
        <f>IF('Données projet'!E9&gt;30,$R$33-$H$33,LOOKUP('Données projet'!$E$9,$A$3:$A$203,R3:R203)-LOOKUP('Données projet'!$E$9,$A$3:$A$203,$H$3:$H$203))</f>
        <v>231.29412958540718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320.21110531585362</v>
      </c>
      <c r="AO3" s="62">
        <f>IF('Données projet'!E10&gt;30,$AM$33-$H$33,LOOKUP('Données projet'!$E$10,$A$3:$A$203,AM3:AM203)-LOOKUP('Données projet'!$E$10,$A$3:$A$203,$H$3:$H$203))</f>
        <v>247.46523907978428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306.16494073060517</v>
      </c>
      <c r="BJ3" s="62">
        <f>IF('Données projet'!E11&gt;30,$BH$33-$H$33,LOOKUP('Données projet'!$E$11,$A$3:$A$203,BH3:BH203)-LOOKUP('Données projet'!$E$11,$A$3:$A$203,$H$3:$H$203))</f>
        <v>196.38263807065425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400.94769567485071</v>
      </c>
      <c r="CE3" s="62">
        <f>IF('Données projet'!E12&gt;30,$CC$33-$H$33,LOOKUP('Données projet'!$E$12,$A$3:$A$203,CC3:CC203)-LOOKUP('Données projet'!$E$12,$A$3:$A$203,$H$3:$H$203))</f>
        <v>564.51639723182689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306.16494073060517</v>
      </c>
      <c r="CZ3" s="62">
        <f>IF('Données projet'!E13&gt;30,$CX$33-$H$33,LOOKUP('Données projet'!$E$13,$A$3:$A$203,CX3:CX203)-LOOKUP('Données projet'!$E$13,$A$3:$A$203,$H$3:$H$203))</f>
        <v>196.38263807065425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321.71797077705293</v>
      </c>
      <c r="DU3" s="62">
        <f>IF('Données projet'!E14&gt;30,$DS$33-$H$33,LOOKUP('Données projet'!$E$14,$A$3:$A$203,DS3:DS203)-LOOKUP('Données projet'!$E$14,$A$3:$A$203,$H$3:$H$203))</f>
        <v>326.2054715914793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0.67801499999999992</v>
      </c>
      <c r="D4" s="12">
        <f>IFERROR(EXP(-1.0587+0.8836*LN(C4)+0.284),0)</f>
        <v>0.32691519885742043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5.9149838897660452</v>
      </c>
      <c r="H4" s="70">
        <f t="shared" ref="H4:H67" si="1">(B4+E4+F4)*44/12+(C4+D4)*0.475*44/12</f>
        <v>258.41692009634335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351.29864784976206</v>
      </c>
      <c r="T4" s="62">
        <f>$T$3</f>
        <v>231.29412958540718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259.45197446629572</v>
      </c>
      <c r="AN4" s="62">
        <f ca="1">AVERAGE(OFFSET($AM$3,0,0,'Données projet'!$E$10+1,1))-AVERAGE(OFFSET($H$3,0,0,'Données projet'!$E$10+1,1))</f>
        <v>320.21110531585362</v>
      </c>
      <c r="AO4" s="62">
        <f>$AO$3</f>
        <v>247.46523907978428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2.95</v>
      </c>
      <c r="BD4" s="13">
        <f>IF('Données projet'!$A$88&gt;35,BD3+BC4-BL3,IF(A4&lt;'Données projet'!$A$88,$BA$205^A4,IF(A4='Données projet'!$A$88,'Données projet'!$B$88,BD3+BC4-BL3)))</f>
        <v>1.226147171351889</v>
      </c>
      <c r="BE4" s="14">
        <f>BD4*VLOOKUP('Données projet'!$B$11,Paramètres!$A$1:$I$89,3,0)*VLOOKUP('Données projet'!$B$11,Paramètres!$A$1:$I$89,5,0)</f>
        <v>0.73323600846842973</v>
      </c>
      <c r="BF4" s="14">
        <f>EXP(-1.0587+0.8836*LN(BE4)+0.284)</f>
        <v>0.35033334269676686</v>
      </c>
      <c r="BG4" s="22">
        <f t="shared" ref="BG4:BG67" si="7">(BE4+BF4)*0.475*44/12</f>
        <v>1.8872166199460507</v>
      </c>
      <c r="BH4" s="62">
        <f t="shared" ref="BH4:BH67" si="8">BG4+(AY4+AZ4)*44/12</f>
        <v>259.77610550883492</v>
      </c>
      <c r="BI4" s="62">
        <f ca="1">AVERAGE(OFFSET($BH$3,0,0,'Données projet'!$E$11+1,1))-AVERAGE(OFFSET($H$3,0,0,'Données projet'!$E$11+1,1))</f>
        <v>306.16494073060517</v>
      </c>
      <c r="BJ4" s="62">
        <f>$BJ$3</f>
        <v>196.38263807065425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8.1999999999999993</v>
      </c>
      <c r="BY4" s="13">
        <f>IF('Données projet'!$A$114&gt;35,BY3+BX4-CG3,IF(A4&lt;'Données projet'!$A$114,$BV$205^A4,IF(A4='Données projet'!$A$114,'Données projet'!$B$114,BY3+BX4-CG3)))</f>
        <v>2.1016324782757847</v>
      </c>
      <c r="BZ4" s="14">
        <f>BY4*VLOOKUP('Données projet'!$B$12,Paramètres!$A$1:$I$89,3,0)*VLOOKUP('Données projet'!$B$12,Paramètres!$A$1:$I$89,5,0)</f>
        <v>1.9015570663439298</v>
      </c>
      <c r="CA4" s="14">
        <f>EXP(-1.0587+0.8836*LN(BZ4)+0.284)</f>
        <v>0.81315455339418119</v>
      </c>
      <c r="CB4" s="22">
        <f t="shared" ref="CB4:CB67" si="10">(BZ4+CA4)*0.475*44/12</f>
        <v>4.7281227377105433</v>
      </c>
      <c r="CC4" s="62">
        <f t="shared" ref="CC4:CC67" si="11">CB4+(BT4+BU4)*44/12</f>
        <v>262.61701162659938</v>
      </c>
      <c r="CD4" s="62">
        <f ca="1">AVERAGE(OFFSET($CC$3,0,0,'Données projet'!$E$12+1,1))-AVERAGE(OFFSET($H$3,0,0,'Données projet'!$E$12+1,1))</f>
        <v>400.94769567485071</v>
      </c>
      <c r="CE4" s="62">
        <f>$CE$3</f>
        <v>564.51639723182689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2.95</v>
      </c>
      <c r="CT4" s="13">
        <f>IF('Données projet'!$A$140&gt;35,CT3+CS4-DB3,IF(A4&lt;'Données projet'!$A$140,$CQ$205^A4,IF(A4='Données projet'!$A$140,'Données projet'!$B$140,CT3+CS4-DB3)))</f>
        <v>1.226147171351889</v>
      </c>
      <c r="CU4" s="18">
        <f>CT4*VLOOKUP('Données projet'!$B$13,Paramètres!$A$1:$I$89,3,0)*VLOOKUP('Données projet'!$B$13,Paramètres!$A$1:$I$89,5,0)</f>
        <v>0.73323600846842973</v>
      </c>
      <c r="CV4" s="14">
        <f>EXP(-1.0587+0.8836*LN(CU4)+0.284)</f>
        <v>0.35033334269676686</v>
      </c>
      <c r="CW4" s="22">
        <f t="shared" ref="CW4:CW67" si="13">(CU4+CV4)*0.475*44/12</f>
        <v>1.8872166199460507</v>
      </c>
      <c r="CX4" s="62">
        <f t="shared" ref="CX4:CX67" si="14">CW4+(CO4+CP4)*44/12</f>
        <v>259.77610550883492</v>
      </c>
      <c r="CY4" s="62">
        <f ca="1">AVERAGE(OFFSET($CX$3,0,0,'Données projet'!$E$13+1,1))-AVERAGE(OFFSET($H$3,0,0,'Données projet'!$E$13+1,1))</f>
        <v>306.16494073060517</v>
      </c>
      <c r="CZ4" s="62">
        <f>$CZ$3</f>
        <v>196.38263807065425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1.1103295390475791</v>
      </c>
      <c r="DQ4" s="14">
        <f>EXP(-1.0587+0.8836*LN(DP4)+0.284)</f>
        <v>0.50549091932363655</v>
      </c>
      <c r="DR4" s="22">
        <f t="shared" ref="DR4:DR67" si="16">(DP4+DQ4)*0.475*44/12</f>
        <v>2.8142206316632006</v>
      </c>
      <c r="DS4" s="62">
        <f t="shared" ref="DS4:DS67" si="17">DR4+(DJ4+DK4)*44/12</f>
        <v>260.70310952055206</v>
      </c>
      <c r="DT4" s="62">
        <f ca="1">AVERAGE(OFFSET($DS$3,0,0,'Données projet'!$E$14+1,1))-AVERAGE(OFFSET($H$3,0,0,'Données projet'!$E$14+1,1))</f>
        <v>321.71797077705293</v>
      </c>
      <c r="DU4" s="62">
        <f>$DU$3</f>
        <v>326.2054715914793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1.3560299999999998</v>
      </c>
      <c r="D5" s="12">
        <f t="shared" ref="D5:D68" si="32">IFERROR(EXP(-1.0587+0.8836*LN(C5)+0.284),0)</f>
        <v>0.60314983913108167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11.531663789973294</v>
      </c>
      <c r="H5" s="70">
        <f t="shared" si="1"/>
        <v>260.07890488648667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351.29864784976206</v>
      </c>
      <c r="T5" s="62">
        <f t="shared" ref="T5:T68" si="34">$T$3</f>
        <v>231.29412958540718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261.10525168652157</v>
      </c>
      <c r="AN5" s="62">
        <f ca="1">AVERAGE(OFFSET($AM$3,0,0,'Données projet'!$E$10+1,1))-AVERAGE(OFFSET($H$3,0,0,'Données projet'!$E$10+1,1))</f>
        <v>320.21110531585362</v>
      </c>
      <c r="AO5" s="62">
        <f t="shared" ref="AO5:AO68" si="36">$AO$3</f>
        <v>247.46523907978428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2.95</v>
      </c>
      <c r="BD5" s="13">
        <f>IF('Données projet'!$A$88&gt;35,BD4+BC5-BL4,IF(A5&lt;'Données projet'!$A$88,$BA$205^A5,IF(A5='Données projet'!$A$88,'Données projet'!$B$88,BD4+BC5-BL4)))</f>
        <v>1.5034368858142386</v>
      </c>
      <c r="BE5" s="14">
        <f>BD5*VLOOKUP('Données projet'!$B$11,Paramètres!$A$1:$I$89,3,0)*VLOOKUP('Données projet'!$B$11,Paramètres!$A$1:$I$89,5,0)</f>
        <v>0.89905525771691475</v>
      </c>
      <c r="BF5" s="14">
        <f t="shared" ref="BF5:BF68" si="37">EXP(-1.0587+0.8836*LN(BE5)+0.284)</f>
        <v>0.41948623529840945</v>
      </c>
      <c r="BG5" s="22">
        <f t="shared" si="7"/>
        <v>2.2964597670016897</v>
      </c>
      <c r="BH5" s="62">
        <f t="shared" si="8"/>
        <v>261.40757087811284</v>
      </c>
      <c r="BI5" s="62">
        <f ca="1">AVERAGE(OFFSET($BH$3,0,0,'Données projet'!$E$11+1,1))-AVERAGE(OFFSET($H$3,0,0,'Données projet'!$E$11+1,1))</f>
        <v>306.16494073060517</v>
      </c>
      <c r="BJ5" s="62">
        <f t="shared" ref="BJ5:BJ68" si="38">$BJ$3</f>
        <v>196.38263807065425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8.1999999999999993</v>
      </c>
      <c r="BY5" s="13">
        <f>IF('Données projet'!$A$114&gt;35,BY4+BX5-CG4,IF(A5&lt;'Données projet'!$A$114,$BV$205^A5,IF(A5='Données projet'!$A$114,'Données projet'!$B$114,BY4+BX5-CG4)))</f>
        <v>4.4168590737436171</v>
      </c>
      <c r="BZ5" s="14">
        <f>BY5*VLOOKUP('Données projet'!$B$12,Paramètres!$A$1:$I$89,3,0)*VLOOKUP('Données projet'!$B$12,Paramètres!$A$1:$I$89,5,0)</f>
        <v>3.9963740899232247</v>
      </c>
      <c r="CA5" s="14">
        <f t="shared" ref="CA5:CA68" si="39">EXP(-1.0587+0.8836*LN(BZ5)+0.284)</f>
        <v>1.567415948479109</v>
      </c>
      <c r="CB5" s="22">
        <f t="shared" si="10"/>
        <v>9.6902676502173968</v>
      </c>
      <c r="CC5" s="62">
        <f t="shared" si="11"/>
        <v>268.80137876132852</v>
      </c>
      <c r="CD5" s="62">
        <f ca="1">AVERAGE(OFFSET($CC$3,0,0,'Données projet'!$E$12+1,1))-AVERAGE(OFFSET($H$3,0,0,'Données projet'!$E$12+1,1))</f>
        <v>400.94769567485071</v>
      </c>
      <c r="CE5" s="62">
        <f t="shared" ref="CE5:CE68" si="40">$CE$3</f>
        <v>564.51639723182689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2.95</v>
      </c>
      <c r="CT5" s="13">
        <f>IF('Données projet'!$A$140&gt;35,CT4+CS5-DB4,IF(A5&lt;'Données projet'!$A$140,$CQ$205^A5,IF(A5='Données projet'!$A$140,'Données projet'!$B$140,CT4+CS5-DB4)))</f>
        <v>1.5034368858142386</v>
      </c>
      <c r="CU5" s="18">
        <f>CT5*VLOOKUP('Données projet'!$B$13,Paramètres!$A$1:$I$89,3,0)*VLOOKUP('Données projet'!$B$13,Paramètres!$A$1:$I$89,5,0)</f>
        <v>0.89905525771691475</v>
      </c>
      <c r="CV5" s="14">
        <f t="shared" ref="CV5:CV68" si="41">EXP(-1.0587+0.8836*LN(CU5)+0.284)</f>
        <v>0.41948623529840945</v>
      </c>
      <c r="CW5" s="22">
        <f t="shared" si="13"/>
        <v>2.2964597670016897</v>
      </c>
      <c r="CX5" s="62">
        <f t="shared" si="14"/>
        <v>261.40757087811284</v>
      </c>
      <c r="CY5" s="62">
        <f ca="1">AVERAGE(OFFSET($CX$3,0,0,'Données projet'!$E$13+1,1))-AVERAGE(OFFSET($H$3,0,0,'Données projet'!$E$13+1,1))</f>
        <v>306.16494073060517</v>
      </c>
      <c r="CZ5" s="62">
        <f t="shared" ref="CZ5:CZ68" si="42">$CZ$3</f>
        <v>196.38263807065425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1.4112084309542232</v>
      </c>
      <c r="DQ5" s="14">
        <f t="shared" ref="DQ5:DQ68" si="43">EXP(-1.0587+0.8836*LN(DP5)+0.284)</f>
        <v>0.62478531882621136</v>
      </c>
      <c r="DR5" s="22">
        <f t="shared" si="16"/>
        <v>3.546022447534257</v>
      </c>
      <c r="DS5" s="62">
        <f t="shared" si="17"/>
        <v>262.6571335586454</v>
      </c>
      <c r="DT5" s="62">
        <f ca="1">AVERAGE(OFFSET($DS$3,0,0,'Données projet'!$E$14+1,1))-AVERAGE(OFFSET($H$3,0,0,'Données projet'!$E$14+1,1))</f>
        <v>321.71797077705293</v>
      </c>
      <c r="DU5" s="62">
        <f t="shared" ref="DU5:DU68" si="44">$DU$3</f>
        <v>326.2054715914793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2.0340449999999999</v>
      </c>
      <c r="D6" s="12">
        <f t="shared" si="32"/>
        <v>0.86301720298708684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17.052006475476627</v>
      </c>
      <c r="H6" s="70">
        <f t="shared" si="1"/>
        <v>261.71238333686921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351.29864784976206</v>
      </c>
      <c r="T6" s="62">
        <f t="shared" si="34"/>
        <v>231.29412958540718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262.8778838402435</v>
      </c>
      <c r="AN6" s="62">
        <f ca="1">AVERAGE(OFFSET($AM$3,0,0,'Données projet'!$E$10+1,1))-AVERAGE(OFFSET($H$3,0,0,'Données projet'!$E$10+1,1))</f>
        <v>320.21110531585362</v>
      </c>
      <c r="AO6" s="62">
        <f t="shared" si="36"/>
        <v>247.46523907978428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2.95</v>
      </c>
      <c r="BD6" s="13">
        <f>IF('Données projet'!$A$88&gt;35,BD5+BC6-BL5,IF(A6&lt;'Données projet'!$A$88,$BA$205^A6,IF(A6='Données projet'!$A$88,'Données projet'!$B$88,BD5+BC6-BL5)))</f>
        <v>1.8434348848472215</v>
      </c>
      <c r="BE6" s="14">
        <f>BD6*VLOOKUP('Données projet'!$B$11,Paramètres!$A$1:$I$89,3,0)*VLOOKUP('Données projet'!$B$11,Paramètres!$A$1:$I$89,5,0)</f>
        <v>1.1023740611386386</v>
      </c>
      <c r="BF6" s="14">
        <f t="shared" si="37"/>
        <v>0.50228933463847691</v>
      </c>
      <c r="BG6" s="22">
        <f t="shared" si="7"/>
        <v>2.7947887476451427</v>
      </c>
      <c r="BH6" s="62">
        <f t="shared" si="8"/>
        <v>263.12812208097847</v>
      </c>
      <c r="BI6" s="62">
        <f ca="1">AVERAGE(OFFSET($BH$3,0,0,'Données projet'!$E$11+1,1))-AVERAGE(OFFSET($H$3,0,0,'Données projet'!$E$11+1,1))</f>
        <v>306.16494073060517</v>
      </c>
      <c r="BJ6" s="62">
        <f t="shared" si="38"/>
        <v>196.38263807065425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8.1999999999999993</v>
      </c>
      <c r="BY6" s="13">
        <f>IF('Données projet'!$A$114&gt;35,BY5+BX6-CG5,IF(A6&lt;'Données projet'!$A$114,$BV$205^A6,IF(A6='Données projet'!$A$114,'Données projet'!$B$114,BY5+BX6-CG5)))</f>
        <v>9.282614481346684</v>
      </c>
      <c r="BZ6" s="14">
        <f>BY6*VLOOKUP('Données projet'!$B$12,Paramètres!$A$1:$I$89,3,0)*VLOOKUP('Données projet'!$B$12,Paramètres!$A$1:$I$89,5,0)</f>
        <v>8.3989095827224798</v>
      </c>
      <c r="CA6" s="14">
        <f t="shared" si="39"/>
        <v>3.0213109491815406</v>
      </c>
      <c r="CB6" s="22">
        <f t="shared" si="10"/>
        <v>19.890217426399502</v>
      </c>
      <c r="CC6" s="62">
        <f t="shared" si="11"/>
        <v>280.2235507597328</v>
      </c>
      <c r="CD6" s="62">
        <f ca="1">AVERAGE(OFFSET($CC$3,0,0,'Données projet'!$E$12+1,1))-AVERAGE(OFFSET($H$3,0,0,'Données projet'!$E$12+1,1))</f>
        <v>400.94769567485071</v>
      </c>
      <c r="CE6" s="62">
        <f t="shared" si="40"/>
        <v>564.51639723182689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2.95</v>
      </c>
      <c r="CT6" s="13">
        <f>IF('Données projet'!$A$140&gt;35,CT5+CS6-DB5,IF(A6&lt;'Données projet'!$A$140,$CQ$205^A6,IF(A6='Données projet'!$A$140,'Données projet'!$B$140,CT5+CS6-DB5)))</f>
        <v>1.8434348848472215</v>
      </c>
      <c r="CU6" s="18">
        <f>CT6*VLOOKUP('Données projet'!$B$13,Paramètres!$A$1:$I$89,3,0)*VLOOKUP('Données projet'!$B$13,Paramètres!$A$1:$I$89,5,0)</f>
        <v>1.1023740611386386</v>
      </c>
      <c r="CV6" s="14">
        <f t="shared" si="41"/>
        <v>0.50228933463847691</v>
      </c>
      <c r="CW6" s="22">
        <f t="shared" si="13"/>
        <v>2.7947887476451427</v>
      </c>
      <c r="CX6" s="62">
        <f t="shared" si="14"/>
        <v>263.12812208097847</v>
      </c>
      <c r="CY6" s="62">
        <f ca="1">AVERAGE(OFFSET($CX$3,0,0,'Données projet'!$E$13+1,1))-AVERAGE(OFFSET($H$3,0,0,'Données projet'!$E$13+1,1))</f>
        <v>306.16494073060517</v>
      </c>
      <c r="CZ6" s="62">
        <f t="shared" si="42"/>
        <v>196.38263807065425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1.7936199709723673</v>
      </c>
      <c r="DQ6" s="14">
        <f t="shared" si="43"/>
        <v>0.77223285265555475</v>
      </c>
      <c r="DR6" s="22">
        <f t="shared" si="16"/>
        <v>4.4688603344852975</v>
      </c>
      <c r="DS6" s="62">
        <f t="shared" si="17"/>
        <v>264.80219366781859</v>
      </c>
      <c r="DT6" s="62">
        <f ca="1">AVERAGE(OFFSET($DS$3,0,0,'Données projet'!$E$14+1,1))-AVERAGE(OFFSET($H$3,0,0,'Données projet'!$E$14+1,1))</f>
        <v>321.71797077705293</v>
      </c>
      <c r="DU6" s="62">
        <f t="shared" si="44"/>
        <v>326.2054715914793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2.7120599999999997</v>
      </c>
      <c r="D7" s="12">
        <f t="shared" si="32"/>
        <v>1.1127953968347359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22.512964660316737</v>
      </c>
      <c r="H7" s="70">
        <f t="shared" si="1"/>
        <v>263.32828981615387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351.29864784976206</v>
      </c>
      <c r="T7" s="62">
        <f t="shared" si="34"/>
        <v>231.29412958540718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264.80304536680109</v>
      </c>
      <c r="AN7" s="62">
        <f ca="1">AVERAGE(OFFSET($AM$3,0,0,'Données projet'!$E$10+1,1))-AVERAGE(OFFSET($H$3,0,0,'Données projet'!$E$10+1,1))</f>
        <v>320.21110531585362</v>
      </c>
      <c r="AO7" s="62">
        <f t="shared" si="36"/>
        <v>247.46523907978428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2.95</v>
      </c>
      <c r="BD7" s="13">
        <f>IF('Données projet'!$A$88&gt;35,BD6+BC7-BL6,IF(A7&lt;'Données projet'!$A$88,$BA$205^A7,IF(A7='Données projet'!$A$88,'Données projet'!$B$88,BD6+BC7-BL6)))</f>
        <v>2.260322469626816</v>
      </c>
      <c r="BE7" s="14">
        <f>BD7*VLOOKUP('Données projet'!$B$11,Paramètres!$A$1:$I$89,3,0)*VLOOKUP('Données projet'!$B$11,Paramètres!$A$1:$I$89,5,0)</f>
        <v>1.3516728368368363</v>
      </c>
      <c r="BF7" s="14">
        <f t="shared" si="37"/>
        <v>0.60143707817275438</v>
      </c>
      <c r="BG7" s="22">
        <f t="shared" si="7"/>
        <v>3.4016664353083708</v>
      </c>
      <c r="BH7" s="62">
        <f t="shared" si="8"/>
        <v>264.9572219908639</v>
      </c>
      <c r="BI7" s="62">
        <f ca="1">AVERAGE(OFFSET($BH$3,0,0,'Données projet'!$E$11+1,1))-AVERAGE(OFFSET($H$3,0,0,'Données projet'!$E$11+1,1))</f>
        <v>306.16494073060517</v>
      </c>
      <c r="BJ7" s="62">
        <f t="shared" si="38"/>
        <v>196.38263807065425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8.1999999999999993</v>
      </c>
      <c r="BY7" s="13">
        <f>IF('Données projet'!$A$114&gt;35,BY6+BX7-CG6,IF(A7&lt;'Données projet'!$A$114,$BV$205^A7,IF(A7='Données projet'!$A$114,'Données projet'!$B$114,BY6+BX7-CG6)))</f>
        <v>19.508644077311324</v>
      </c>
      <c r="BZ7" s="14">
        <f>BY7*VLOOKUP('Données projet'!$B$12,Paramètres!$A$1:$I$89,3,0)*VLOOKUP('Données projet'!$B$12,Paramètres!$A$1:$I$89,5,0)</f>
        <v>17.651421161151287</v>
      </c>
      <c r="CA7" s="14">
        <f t="shared" si="39"/>
        <v>5.8238018188481702</v>
      </c>
      <c r="CB7" s="22">
        <f t="shared" si="10"/>
        <v>40.886013356832393</v>
      </c>
      <c r="CC7" s="62">
        <f t="shared" si="11"/>
        <v>302.44156891238794</v>
      </c>
      <c r="CD7" s="62">
        <f ca="1">AVERAGE(OFFSET($CC$3,0,0,'Données projet'!$E$12+1,1))-AVERAGE(OFFSET($H$3,0,0,'Données projet'!$E$12+1,1))</f>
        <v>400.94769567485071</v>
      </c>
      <c r="CE7" s="62">
        <f t="shared" si="40"/>
        <v>564.51639723182689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2.95</v>
      </c>
      <c r="CT7" s="13">
        <f>IF('Données projet'!$A$140&gt;35,CT6+CS7-DB6,IF(A7&lt;'Données projet'!$A$140,$CQ$205^A7,IF(A7='Données projet'!$A$140,'Données projet'!$B$140,CT6+CS7-DB6)))</f>
        <v>2.260322469626816</v>
      </c>
      <c r="CU7" s="18">
        <f>CT7*VLOOKUP('Données projet'!$B$13,Paramètres!$A$1:$I$89,3,0)*VLOOKUP('Données projet'!$B$13,Paramètres!$A$1:$I$89,5,0)</f>
        <v>1.3516728368368363</v>
      </c>
      <c r="CV7" s="14">
        <f t="shared" si="41"/>
        <v>0.60143707817275438</v>
      </c>
      <c r="CW7" s="22">
        <f t="shared" si="13"/>
        <v>3.4016664353083708</v>
      </c>
      <c r="CX7" s="62">
        <f t="shared" si="14"/>
        <v>264.9572219908639</v>
      </c>
      <c r="CY7" s="62">
        <f ca="1">AVERAGE(OFFSET($CX$3,0,0,'Données projet'!$E$13+1,1))-AVERAGE(OFFSET($H$3,0,0,'Données projet'!$E$13+1,1))</f>
        <v>306.16494073060517</v>
      </c>
      <c r="CZ7" s="62">
        <f t="shared" si="42"/>
        <v>196.38263807065425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2.2796580077796249</v>
      </c>
      <c r="DQ7" s="14">
        <f t="shared" si="43"/>
        <v>0.95447757934019706</v>
      </c>
      <c r="DR7" s="22">
        <f t="shared" si="16"/>
        <v>5.632786147567022</v>
      </c>
      <c r="DS7" s="62">
        <f t="shared" si="17"/>
        <v>267.18834170312255</v>
      </c>
      <c r="DT7" s="62">
        <f ca="1">AVERAGE(OFFSET($DS$3,0,0,'Données projet'!$E$14+1,1))-AVERAGE(OFFSET($H$3,0,0,'Données projet'!$E$14+1,1))</f>
        <v>321.71797077705293</v>
      </c>
      <c r="DU7" s="62">
        <f t="shared" si="44"/>
        <v>326.2054715914793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3.3900749999999995</v>
      </c>
      <c r="D8" s="12">
        <f t="shared" si="32"/>
        <v>1.3553298643086604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27.931286525886936</v>
      </c>
      <c r="H8" s="70">
        <f t="shared" si="1"/>
        <v>264.93158013867094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351.29864784976206</v>
      </c>
      <c r="T8" s="62">
        <f t="shared" si="34"/>
        <v>231.29412958540718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266.92316437994907</v>
      </c>
      <c r="AN8" s="62">
        <f ca="1">AVERAGE(OFFSET($AM$3,0,0,'Données projet'!$E$10+1,1))-AVERAGE(OFFSET($H$3,0,0,'Données projet'!$E$10+1,1))</f>
        <v>320.21110531585362</v>
      </c>
      <c r="AO8" s="62">
        <f t="shared" si="36"/>
        <v>247.46523907978428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2.95</v>
      </c>
      <c r="BD8" s="13">
        <f>IF('Données projet'!$A$88&gt;35,BD7+BC8-BL7,IF(A8&lt;'Données projet'!$A$88,$BA$205^A8,IF(A8='Données projet'!$A$88,'Données projet'!$B$88,BD7+BC8-BL7)))</f>
        <v>2.7714880024760364</v>
      </c>
      <c r="BE8" s="14">
        <f>BD8*VLOOKUP('Données projet'!$B$11,Paramètres!$A$1:$I$89,3,0)*VLOOKUP('Données projet'!$B$11,Paramètres!$A$1:$I$89,5,0)</f>
        <v>1.6573498254806698</v>
      </c>
      <c r="BF8" s="14">
        <f t="shared" si="37"/>
        <v>0.72015576293558503</v>
      </c>
      <c r="BG8" s="22">
        <f t="shared" si="7"/>
        <v>4.1408222331583096</v>
      </c>
      <c r="BH8" s="62">
        <f t="shared" si="8"/>
        <v>266.91860001093607</v>
      </c>
      <c r="BI8" s="62">
        <f ca="1">AVERAGE(OFFSET($BH$3,0,0,'Données projet'!$E$11+1,1))-AVERAGE(OFFSET($H$3,0,0,'Données projet'!$E$11+1,1))</f>
        <v>306.16494073060517</v>
      </c>
      <c r="BJ8" s="62">
        <f t="shared" si="38"/>
        <v>196.38263807065425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41</v>
      </c>
      <c r="BW8" s="13">
        <f>VLOOKUP(A8,'Données projet'!$A$113:$I$133,9,0)</f>
        <v>8.1999999999999993</v>
      </c>
      <c r="BX8" s="13">
        <f t="array" ref="BX8">INDEX(BW:BW,MIN(IF(ISNUMBER(BW8:BW204),ROW(BW8:BW204),"")))</f>
        <v>8.1999999999999993</v>
      </c>
      <c r="BY8" s="13">
        <f>IF('Données projet'!$A$114&gt;35,BY7+BX8-CG7,IF(A8&lt;'Données projet'!$A$114,$BV$205^A8,IF(A8='Données projet'!$A$114,'Données projet'!$B$114,BY7+BX8-CG7)))</f>
        <v>41</v>
      </c>
      <c r="BZ8" s="14">
        <f>BY8*VLOOKUP('Données projet'!$B$12,Paramètres!$A$1:$I$89,3,0)*VLOOKUP('Données projet'!$B$12,Paramètres!$A$1:$I$89,5,0)</f>
        <v>37.096799999999995</v>
      </c>
      <c r="CA8" s="14">
        <f t="shared" si="39"/>
        <v>11.225811641270189</v>
      </c>
      <c r="CB8" s="22">
        <f t="shared" si="10"/>
        <v>84.161881941878903</v>
      </c>
      <c r="CC8" s="62">
        <f t="shared" si="11"/>
        <v>346.93965971965667</v>
      </c>
      <c r="CD8" s="62">
        <f ca="1">AVERAGE(OFFSET($CC$3,0,0,'Données projet'!$E$12+1,1))-AVERAGE(OFFSET($H$3,0,0,'Données projet'!$E$12+1,1))</f>
        <v>400.94769567485071</v>
      </c>
      <c r="CE8" s="62">
        <f t="shared" si="40"/>
        <v>564.51639723182689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8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2.95</v>
      </c>
      <c r="CT8" s="13">
        <f>IF('Données projet'!$A$140&gt;35,CT7+CS8-DB7,IF(A8&lt;'Données projet'!$A$140,$CQ$205^A8,IF(A8='Données projet'!$A$140,'Données projet'!$B$140,CT7+CS8-DB7)))</f>
        <v>2.7714880024760364</v>
      </c>
      <c r="CU8" s="18">
        <f>CT8*VLOOKUP('Données projet'!$B$13,Paramètres!$A$1:$I$89,3,0)*VLOOKUP('Données projet'!$B$13,Paramètres!$A$1:$I$89,5,0)</f>
        <v>1.6573498254806698</v>
      </c>
      <c r="CV8" s="14">
        <f t="shared" si="41"/>
        <v>0.72015576293558503</v>
      </c>
      <c r="CW8" s="22">
        <f t="shared" si="13"/>
        <v>4.1408222331583096</v>
      </c>
      <c r="CX8" s="62">
        <f t="shared" si="14"/>
        <v>266.91860001093607</v>
      </c>
      <c r="CY8" s="62">
        <f ca="1">AVERAGE(OFFSET($CX$3,0,0,'Données projet'!$E$13+1,1))-AVERAGE(OFFSET($H$3,0,0,'Données projet'!$E$13+1,1))</f>
        <v>306.16494073060517</v>
      </c>
      <c r="CZ8" s="62">
        <f t="shared" si="42"/>
        <v>196.38263807065425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2.8974034168544791</v>
      </c>
      <c r="DQ8" s="14">
        <f t="shared" si="43"/>
        <v>1.1797315360649065</v>
      </c>
      <c r="DR8" s="22">
        <f t="shared" si="16"/>
        <v>7.1010100430012626</v>
      </c>
      <c r="DS8" s="62">
        <f t="shared" si="17"/>
        <v>269.87878782077905</v>
      </c>
      <c r="DT8" s="62">
        <f ca="1">AVERAGE(OFFSET($DS$3,0,0,'Données projet'!$E$14+1,1))-AVERAGE(OFFSET($H$3,0,0,'Données projet'!$E$14+1,1))</f>
        <v>321.71797077705293</v>
      </c>
      <c r="DU8" s="62">
        <f t="shared" si="44"/>
        <v>326.2054715914793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4.0680899999999998</v>
      </c>
      <c r="D9" s="12">
        <f t="shared" si="32"/>
        <v>1.5922437652586441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33.316525934110089</v>
      </c>
      <c r="H9" s="70">
        <f t="shared" si="1"/>
        <v>266.52508130782547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351.29864784976206</v>
      </c>
      <c r="T9" s="62">
        <f t="shared" si="34"/>
        <v>231.29412958540718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269.29251243621979</v>
      </c>
      <c r="AN9" s="62">
        <f ca="1">AVERAGE(OFFSET($AM$3,0,0,'Données projet'!$E$10+1,1))-AVERAGE(OFFSET($H$3,0,0,'Données projet'!$E$10+1,1))</f>
        <v>320.21110531585362</v>
      </c>
      <c r="AO9" s="62">
        <f t="shared" si="36"/>
        <v>247.46523907978428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2.95</v>
      </c>
      <c r="BD9" s="13">
        <f>IF('Données projet'!$A$88&gt;35,BD8+BC9-BL8,IF(A9&lt;'Données projet'!$A$88,$BA$205^A9,IF(A9='Données projet'!$A$88,'Données projet'!$B$88,BD8+BC9-BL8)))</f>
        <v>3.3982521746716894</v>
      </c>
      <c r="BE9" s="14">
        <f>BD9*VLOOKUP('Données projet'!$B$11,Paramètres!$A$1:$I$89,3,0)*VLOOKUP('Données projet'!$B$11,Paramètres!$A$1:$I$89,5,0)</f>
        <v>2.0321548004536703</v>
      </c>
      <c r="BF9" s="14">
        <f t="shared" si="37"/>
        <v>0.86230853020399756</v>
      </c>
      <c r="BG9" s="22">
        <f t="shared" si="7"/>
        <v>5.0411903008954377</v>
      </c>
      <c r="BH9" s="62">
        <f t="shared" si="8"/>
        <v>269.04119030089544</v>
      </c>
      <c r="BI9" s="62">
        <f ca="1">AVERAGE(OFFSET($BH$3,0,0,'Données projet'!$E$11+1,1))-AVERAGE(OFFSET($H$3,0,0,'Données projet'!$E$11+1,1))</f>
        <v>306.16494073060517</v>
      </c>
      <c r="BJ9" s="62">
        <f t="shared" si="38"/>
        <v>196.38263807065425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17.600000000000001</v>
      </c>
      <c r="BY9" s="13">
        <f>IF('Données projet'!$A$114&gt;35,BY8+BX9-CG8,IF(A9&lt;'Données projet'!$A$114,$BV$205^A9,IF(A9='Données projet'!$A$114,'Données projet'!$B$114,BY8+BX9-CG8)))</f>
        <v>50.6</v>
      </c>
      <c r="BZ9" s="14">
        <f>BY9*VLOOKUP('Données projet'!$B$12,Paramètres!$A$1:$I$89,3,0)*VLOOKUP('Données projet'!$B$12,Paramètres!$A$1:$I$89,5,0)</f>
        <v>45.782879999999999</v>
      </c>
      <c r="CA9" s="14">
        <f t="shared" si="39"/>
        <v>13.519148289060759</v>
      </c>
      <c r="CB9" s="22">
        <f t="shared" si="10"/>
        <v>103.28436593678082</v>
      </c>
      <c r="CC9" s="62">
        <f t="shared" si="11"/>
        <v>367.28436593678083</v>
      </c>
      <c r="CD9" s="62">
        <f ca="1">AVERAGE(OFFSET($CC$3,0,0,'Données projet'!$E$12+1,1))-AVERAGE(OFFSET($H$3,0,0,'Données projet'!$E$12+1,1))</f>
        <v>400.94769567485071</v>
      </c>
      <c r="CE9" s="62">
        <f t="shared" si="40"/>
        <v>564.51639723182689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2.95</v>
      </c>
      <c r="CT9" s="13">
        <f>IF('Données projet'!$A$140&gt;35,CT8+CS9-DB8,IF(A9&lt;'Données projet'!$A$140,$CQ$205^A9,IF(A9='Données projet'!$A$140,'Données projet'!$B$140,CT8+CS9-DB8)))</f>
        <v>3.3982521746716894</v>
      </c>
      <c r="CU9" s="18">
        <f>CT9*VLOOKUP('Données projet'!$B$13,Paramètres!$A$1:$I$89,3,0)*VLOOKUP('Données projet'!$B$13,Paramètres!$A$1:$I$89,5,0)</f>
        <v>2.0321548004536703</v>
      </c>
      <c r="CV9" s="14">
        <f t="shared" si="41"/>
        <v>0.86230853020399756</v>
      </c>
      <c r="CW9" s="22">
        <f t="shared" si="13"/>
        <v>5.0411903008954377</v>
      </c>
      <c r="CX9" s="62">
        <f t="shared" si="14"/>
        <v>269.04119030089544</v>
      </c>
      <c r="CY9" s="62">
        <f ca="1">AVERAGE(OFFSET($CX$3,0,0,'Données projet'!$E$13+1,1))-AVERAGE(OFFSET($H$3,0,0,'Données projet'!$E$13+1,1))</f>
        <v>306.16494073060517</v>
      </c>
      <c r="CZ9" s="62">
        <f t="shared" si="42"/>
        <v>196.38263807065425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3.6825464746690866</v>
      </c>
      <c r="DQ9" s="14">
        <f t="shared" si="43"/>
        <v>1.4581447771126821</v>
      </c>
      <c r="DR9" s="22">
        <f t="shared" si="16"/>
        <v>8.9533705968532473</v>
      </c>
      <c r="DS9" s="62">
        <f t="shared" si="17"/>
        <v>272.95337059685323</v>
      </c>
      <c r="DT9" s="62">
        <f ca="1">AVERAGE(OFFSET($DS$3,0,0,'Données projet'!$E$14+1,1))-AVERAGE(OFFSET($H$3,0,0,'Données projet'!$E$14+1,1))</f>
        <v>321.71797077705293</v>
      </c>
      <c r="DU9" s="62">
        <f t="shared" si="44"/>
        <v>326.2054715914793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4.746105</v>
      </c>
      <c r="D10" s="12">
        <f t="shared" si="32"/>
        <v>1.8245834880794527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38.674841890362394</v>
      </c>
      <c r="H10" s="70">
        <f t="shared" si="1"/>
        <v>268.11061578340508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351.29864784976206</v>
      </c>
      <c r="T10" s="62">
        <f t="shared" si="34"/>
        <v>231.29412958540718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271.98052129859713</v>
      </c>
      <c r="AN10" s="62">
        <f ca="1">AVERAGE(OFFSET($AM$3,0,0,'Données projet'!$E$10+1,1))-AVERAGE(OFFSET($H$3,0,0,'Données projet'!$E$10+1,1))</f>
        <v>320.21110531585362</v>
      </c>
      <c r="AO10" s="62">
        <f t="shared" si="36"/>
        <v>247.46523907978428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2.95</v>
      </c>
      <c r="BD10" s="13">
        <f>IF('Données projet'!$A$88&gt;35,BD9+BC10-BL9,IF(A10&lt;'Données projet'!$A$88,$BA$205^A10,IF(A10='Données projet'!$A$88,'Données projet'!$B$88,BD9+BC10-BL9)))</f>
        <v>4.1667572915140969</v>
      </c>
      <c r="BE10" s="14">
        <f>BD10*VLOOKUP('Données projet'!$B$11,Paramètres!$A$1:$I$89,3,0)*VLOOKUP('Données projet'!$B$11,Paramètres!$A$1:$I$89,5,0)</f>
        <v>2.4917208603254299</v>
      </c>
      <c r="BF10" s="14">
        <f t="shared" si="37"/>
        <v>1.0325210732627135</v>
      </c>
      <c r="BG10" s="22">
        <f t="shared" si="7"/>
        <v>6.1380547009993505</v>
      </c>
      <c r="BH10" s="62">
        <f t="shared" si="8"/>
        <v>271.36027692322159</v>
      </c>
      <c r="BI10" s="62">
        <f ca="1">AVERAGE(OFFSET($BH$3,0,0,'Données projet'!$E$11+1,1))-AVERAGE(OFFSET($H$3,0,0,'Données projet'!$E$11+1,1))</f>
        <v>306.16494073060517</v>
      </c>
      <c r="BJ10" s="62">
        <f t="shared" si="38"/>
        <v>196.38263807065425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17.600000000000001</v>
      </c>
      <c r="BY10" s="13">
        <f>IF('Données projet'!$A$114&gt;35,BY9+BX10-CG9,IF(A10&lt;'Données projet'!$A$114,$BV$205^A10,IF(A10='Données projet'!$A$114,'Données projet'!$B$114,BY9+BX10-CG9)))</f>
        <v>68.2</v>
      </c>
      <c r="BZ10" s="14">
        <f>BY10*VLOOKUP('Données projet'!$B$12,Paramètres!$A$1:$I$89,3,0)*VLOOKUP('Données projet'!$B$12,Paramètres!$A$1:$I$89,5,0)</f>
        <v>61.707360000000001</v>
      </c>
      <c r="CA10" s="14">
        <f t="shared" si="39"/>
        <v>17.599235734890414</v>
      </c>
      <c r="CB10" s="22">
        <f t="shared" si="10"/>
        <v>138.12565423826746</v>
      </c>
      <c r="CC10" s="62">
        <f t="shared" si="11"/>
        <v>403.34787646048972</v>
      </c>
      <c r="CD10" s="62">
        <f ca="1">AVERAGE(OFFSET($CC$3,0,0,'Données projet'!$E$12+1,1))-AVERAGE(OFFSET($H$3,0,0,'Données projet'!$E$12+1,1))</f>
        <v>400.94769567485071</v>
      </c>
      <c r="CE10" s="62">
        <f t="shared" si="40"/>
        <v>564.51639723182689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2.95</v>
      </c>
      <c r="CT10" s="13">
        <f>IF('Données projet'!$A$140&gt;35,CT9+CS10-DB9,IF(A10&lt;'Données projet'!$A$140,$CQ$205^A10,IF(A10='Données projet'!$A$140,'Données projet'!$B$140,CT9+CS10-DB9)))</f>
        <v>4.1667572915140969</v>
      </c>
      <c r="CU10" s="18">
        <f>CT10*VLOOKUP('Données projet'!$B$13,Paramètres!$A$1:$I$89,3,0)*VLOOKUP('Données projet'!$B$13,Paramètres!$A$1:$I$89,5,0)</f>
        <v>2.4917208603254299</v>
      </c>
      <c r="CV10" s="14">
        <f t="shared" si="41"/>
        <v>1.0325210732627135</v>
      </c>
      <c r="CW10" s="22">
        <f t="shared" si="13"/>
        <v>6.1380547009993505</v>
      </c>
      <c r="CX10" s="62">
        <f t="shared" si="14"/>
        <v>271.36027692322159</v>
      </c>
      <c r="CY10" s="62">
        <f ca="1">AVERAGE(OFFSET($CX$3,0,0,'Données projet'!$E$13+1,1))-AVERAGE(OFFSET($H$3,0,0,'Données projet'!$E$13+1,1))</f>
        <v>306.16494073060517</v>
      </c>
      <c r="CZ10" s="62">
        <f t="shared" si="42"/>
        <v>196.38263807065425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4.6804488664613251</v>
      </c>
      <c r="DQ10" s="14">
        <f t="shared" si="43"/>
        <v>1.8022627403121443</v>
      </c>
      <c r="DR10" s="22">
        <f t="shared" si="16"/>
        <v>11.290722715130457</v>
      </c>
      <c r="DS10" s="62">
        <f t="shared" si="17"/>
        <v>276.5129449373527</v>
      </c>
      <c r="DT10" s="62">
        <f ca="1">AVERAGE(OFFSET($DS$3,0,0,'Données projet'!$E$14+1,1))-AVERAGE(OFFSET($H$3,0,0,'Données projet'!$E$14+1,1))</f>
        <v>321.71797077705293</v>
      </c>
      <c r="DU10" s="62">
        <f t="shared" si="44"/>
        <v>326.2054715914793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5.4241200000000003</v>
      </c>
      <c r="D11" s="12">
        <f t="shared" si="32"/>
        <v>2.0530778835994292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44.010524385045763</v>
      </c>
      <c r="H11" s="70">
        <f t="shared" si="1"/>
        <v>269.68945298060237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351.29864784976206</v>
      </c>
      <c r="T11" s="62">
        <f t="shared" si="34"/>
        <v>231.29412958540718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275.07603134727827</v>
      </c>
      <c r="AN11" s="62">
        <f ca="1">AVERAGE(OFFSET($AM$3,0,0,'Données projet'!$E$10+1,1))-AVERAGE(OFFSET($H$3,0,0,'Données projet'!$E$10+1,1))</f>
        <v>320.21110531585362</v>
      </c>
      <c r="AO11" s="62">
        <f t="shared" si="36"/>
        <v>247.46523907978428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2.95</v>
      </c>
      <c r="BD11" s="13">
        <f>IF('Données projet'!$A$88&gt;35,BD10+BC11-BL10,IF(A11&lt;'Données projet'!$A$88,$BA$205^A11,IF(A11='Données projet'!$A$88,'Données projet'!$B$88,BD10+BC11-BL10)))</f>
        <v>5.1090576666998686</v>
      </c>
      <c r="BE11" s="14">
        <f>BD11*VLOOKUP('Données projet'!$B$11,Paramètres!$A$1:$I$89,3,0)*VLOOKUP('Données projet'!$B$11,Paramètres!$A$1:$I$89,5,0)</f>
        <v>3.0552164846865217</v>
      </c>
      <c r="BF11" s="14">
        <f t="shared" si="37"/>
        <v>1.2363321588380636</v>
      </c>
      <c r="BG11" s="22">
        <f t="shared" si="7"/>
        <v>7.4744472208053194</v>
      </c>
      <c r="BH11" s="62">
        <f t="shared" si="8"/>
        <v>273.91889166524976</v>
      </c>
      <c r="BI11" s="62">
        <f ca="1">AVERAGE(OFFSET($BH$3,0,0,'Données projet'!$E$11+1,1))-AVERAGE(OFFSET($H$3,0,0,'Données projet'!$E$11+1,1))</f>
        <v>306.16494073060517</v>
      </c>
      <c r="BJ11" s="62">
        <f t="shared" si="38"/>
        <v>196.38263807065425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17.600000000000001</v>
      </c>
      <c r="BY11" s="13">
        <f>IF('Données projet'!$A$114&gt;35,BY10+BX11-CG10,IF(A11&lt;'Données projet'!$A$114,$BV$205^A11,IF(A11='Données projet'!$A$114,'Données projet'!$B$114,BY10+BX11-CG10)))</f>
        <v>85.800000000000011</v>
      </c>
      <c r="BZ11" s="14">
        <f>BY11*VLOOKUP('Données projet'!$B$12,Paramètres!$A$1:$I$89,3,0)*VLOOKUP('Données projet'!$B$12,Paramètres!$A$1:$I$89,5,0)</f>
        <v>77.631840000000011</v>
      </c>
      <c r="CA11" s="14">
        <f t="shared" si="39"/>
        <v>21.557147963295233</v>
      </c>
      <c r="CB11" s="22">
        <f t="shared" si="10"/>
        <v>172.75415403607255</v>
      </c>
      <c r="CC11" s="62">
        <f t="shared" si="11"/>
        <v>439.19859848051703</v>
      </c>
      <c r="CD11" s="62">
        <f ca="1">AVERAGE(OFFSET($CC$3,0,0,'Données projet'!$E$12+1,1))-AVERAGE(OFFSET($H$3,0,0,'Données projet'!$E$12+1,1))</f>
        <v>400.94769567485071</v>
      </c>
      <c r="CE11" s="62">
        <f t="shared" si="40"/>
        <v>564.51639723182689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2.95</v>
      </c>
      <c r="CT11" s="13">
        <f>IF('Données projet'!$A$140&gt;35,CT10+CS11-DB10,IF(A11&lt;'Données projet'!$A$140,$CQ$205^A11,IF(A11='Données projet'!$A$140,'Données projet'!$B$140,CT10+CS11-DB10)))</f>
        <v>5.1090576666998686</v>
      </c>
      <c r="CU11" s="18">
        <f>CT11*VLOOKUP('Données projet'!$B$13,Paramètres!$A$1:$I$89,3,0)*VLOOKUP('Données projet'!$B$13,Paramètres!$A$1:$I$89,5,0)</f>
        <v>3.0552164846865217</v>
      </c>
      <c r="CV11" s="14">
        <f t="shared" si="41"/>
        <v>1.2363321588380636</v>
      </c>
      <c r="CW11" s="22">
        <f t="shared" si="13"/>
        <v>7.4744472208053194</v>
      </c>
      <c r="CX11" s="62">
        <f t="shared" si="14"/>
        <v>273.91889166524976</v>
      </c>
      <c r="CY11" s="62">
        <f ca="1">AVERAGE(OFFSET($CX$3,0,0,'Données projet'!$E$13+1,1))-AVERAGE(OFFSET($H$3,0,0,'Données projet'!$E$13+1,1))</f>
        <v>306.16494073060517</v>
      </c>
      <c r="CZ11" s="62">
        <f t="shared" si="42"/>
        <v>196.38263807065425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5.9487644602034884</v>
      </c>
      <c r="DQ11" s="14">
        <f t="shared" si="43"/>
        <v>2.2275915506478068</v>
      </c>
      <c r="DR11" s="22">
        <f t="shared" si="16"/>
        <v>14.240486718899339</v>
      </c>
      <c r="DS11" s="62">
        <f t="shared" si="17"/>
        <v>280.68493116334378</v>
      </c>
      <c r="DT11" s="62">
        <f ca="1">AVERAGE(OFFSET($DS$3,0,0,'Données projet'!$E$14+1,1))-AVERAGE(OFFSET($H$3,0,0,'Données projet'!$E$14+1,1))</f>
        <v>321.71797077705293</v>
      </c>
      <c r="DU11" s="62">
        <f t="shared" si="44"/>
        <v>326.2054715914793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6.1021350000000005</v>
      </c>
      <c r="D12" s="12">
        <f t="shared" si="32"/>
        <v>2.2782626664491312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49.326726615678659</v>
      </c>
      <c r="H12" s="70">
        <f t="shared" si="1"/>
        <v>271.26252593573224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351.29864784976206</v>
      </c>
      <c r="T12" s="62">
        <f t="shared" si="34"/>
        <v>231.29412958540718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278.6927340463364</v>
      </c>
      <c r="AN12" s="62">
        <f ca="1">AVERAGE(OFFSET($AM$3,0,0,'Données projet'!$E$10+1,1))-AVERAGE(OFFSET($H$3,0,0,'Données projet'!$E$10+1,1))</f>
        <v>320.21110531585362</v>
      </c>
      <c r="AO12" s="62">
        <f t="shared" si="36"/>
        <v>247.46523907978428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2.95</v>
      </c>
      <c r="BD12" s="13">
        <f>IF('Données projet'!$A$88&gt;35,BD11+BC12-BL11,IF(A12&lt;'Données projet'!$A$88,$BA$205^A12,IF(A12='Données projet'!$A$88,'Données projet'!$B$88,BD11+BC12-BL11)))</f>
        <v>6.2644566062977258</v>
      </c>
      <c r="BE12" s="14">
        <f>BD12*VLOOKUP('Données projet'!$B$11,Paramètres!$A$1:$I$89,3,0)*VLOOKUP('Données projet'!$B$11,Paramètres!$A$1:$I$89,5,0)</f>
        <v>3.7461450505660405</v>
      </c>
      <c r="BF12" s="14">
        <f t="shared" si="37"/>
        <v>1.4803738602129943</v>
      </c>
      <c r="BG12" s="22">
        <f t="shared" si="7"/>
        <v>9.1028537696068188</v>
      </c>
      <c r="BH12" s="62">
        <f t="shared" si="8"/>
        <v>276.76952043627352</v>
      </c>
      <c r="BI12" s="62">
        <f ca="1">AVERAGE(OFFSET($BH$3,0,0,'Données projet'!$E$11+1,1))-AVERAGE(OFFSET($H$3,0,0,'Données projet'!$E$11+1,1))</f>
        <v>306.16494073060517</v>
      </c>
      <c r="BJ12" s="62">
        <f t="shared" si="38"/>
        <v>196.38263807065425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17.600000000000001</v>
      </c>
      <c r="BY12" s="13">
        <f>IF('Données projet'!$A$114&gt;35,BY11+BX12-CG11,IF(A12&lt;'Données projet'!$A$114,$BV$205^A12,IF(A12='Données projet'!$A$114,'Données projet'!$B$114,BY11+BX12-CG11)))</f>
        <v>103.4</v>
      </c>
      <c r="BZ12" s="14">
        <f>BY12*VLOOKUP('Données projet'!$B$12,Paramètres!$A$1:$I$89,3,0)*VLOOKUP('Données projet'!$B$12,Paramètres!$A$1:$I$89,5,0)</f>
        <v>93.556319999999999</v>
      </c>
      <c r="CA12" s="14">
        <f t="shared" si="39"/>
        <v>25.420979659258073</v>
      </c>
      <c r="CB12" s="22">
        <f t="shared" si="10"/>
        <v>207.21879690654114</v>
      </c>
      <c r="CC12" s="62">
        <f t="shared" si="11"/>
        <v>474.88546357320786</v>
      </c>
      <c r="CD12" s="62">
        <f ca="1">AVERAGE(OFFSET($CC$3,0,0,'Données projet'!$E$12+1,1))-AVERAGE(OFFSET($H$3,0,0,'Données projet'!$E$12+1,1))</f>
        <v>400.94769567485071</v>
      </c>
      <c r="CE12" s="62">
        <f t="shared" si="40"/>
        <v>564.51639723182689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2.95</v>
      </c>
      <c r="CT12" s="13">
        <f>IF('Données projet'!$A$140&gt;35,CT11+CS12-DB11,IF(A12&lt;'Données projet'!$A$140,$CQ$205^A12,IF(A12='Données projet'!$A$140,'Données projet'!$B$140,CT11+CS12-DB11)))</f>
        <v>6.2644566062977258</v>
      </c>
      <c r="CU12" s="18">
        <f>CT12*VLOOKUP('Données projet'!$B$13,Paramètres!$A$1:$I$89,3,0)*VLOOKUP('Données projet'!$B$13,Paramètres!$A$1:$I$89,5,0)</f>
        <v>3.7461450505660405</v>
      </c>
      <c r="CV12" s="14">
        <f t="shared" si="41"/>
        <v>1.4803738602129943</v>
      </c>
      <c r="CW12" s="22">
        <f t="shared" si="13"/>
        <v>9.1028537696068188</v>
      </c>
      <c r="CX12" s="62">
        <f t="shared" si="14"/>
        <v>276.76952043627352</v>
      </c>
      <c r="CY12" s="62">
        <f ca="1">AVERAGE(OFFSET($CX$3,0,0,'Données projet'!$E$13+1,1))-AVERAGE(OFFSET($H$3,0,0,'Données projet'!$E$13+1,1))</f>
        <v>306.16494073060517</v>
      </c>
      <c r="CZ12" s="62">
        <f t="shared" si="42"/>
        <v>196.38263807065425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7.5607702621341106</v>
      </c>
      <c r="DQ12" s="14">
        <f t="shared" si="43"/>
        <v>2.7532967338924581</v>
      </c>
      <c r="DR12" s="22">
        <f t="shared" si="16"/>
        <v>17.963666684746272</v>
      </c>
      <c r="DS12" s="62">
        <f t="shared" si="17"/>
        <v>285.63033335141296</v>
      </c>
      <c r="DT12" s="62">
        <f ca="1">AVERAGE(OFFSET($DS$3,0,0,'Données projet'!$E$14+1,1))-AVERAGE(OFFSET($H$3,0,0,'Données projet'!$E$14+1,1))</f>
        <v>321.71797077705293</v>
      </c>
      <c r="DU12" s="62">
        <f t="shared" si="44"/>
        <v>326.2054715914793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6.7801500000000008</v>
      </c>
      <c r="D13" s="12">
        <f t="shared" si="32"/>
        <v>2.5005475196148539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54.625859961943576</v>
      </c>
      <c r="H13" s="70">
        <f t="shared" si="1"/>
        <v>272.8305481799959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351.29864784976206</v>
      </c>
      <c r="T13" s="62">
        <f t="shared" si="34"/>
        <v>231.29412958540718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282.97614497005429</v>
      </c>
      <c r="AN13" s="62">
        <f ca="1">AVERAGE(OFFSET($AM$3,0,0,'Données projet'!$E$10+1,1))-AVERAGE(OFFSET($H$3,0,0,'Données projet'!$E$10+1,1))</f>
        <v>320.21110531585362</v>
      </c>
      <c r="AO13" s="62">
        <f t="shared" si="36"/>
        <v>247.46523907978428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2.95</v>
      </c>
      <c r="BD13" s="13">
        <f>IF('Données projet'!$A$88&gt;35,BD12+BC13-BL12,IF(A13&lt;'Données projet'!$A$88,$BA$205^A13,IF(A13='Données projet'!$A$88,'Données projet'!$B$88,BD12+BC13-BL12)))</f>
        <v>7.6811457478686105</v>
      </c>
      <c r="BE13" s="14">
        <f>BD13*VLOOKUP('Données projet'!$B$11,Paramètres!$A$1:$I$89,3,0)*VLOOKUP('Données projet'!$B$11,Paramètres!$A$1:$I$89,5,0)</f>
        <v>4.5933251572254292</v>
      </c>
      <c r="BF13" s="14">
        <f t="shared" si="37"/>
        <v>1.7725873668622805</v>
      </c>
      <c r="BG13" s="22">
        <f t="shared" si="7"/>
        <v>11.087297646119426</v>
      </c>
      <c r="BH13" s="62">
        <f t="shared" si="8"/>
        <v>279.97618653500831</v>
      </c>
      <c r="BI13" s="62">
        <f ca="1">AVERAGE(OFFSET($BH$3,0,0,'Données projet'!$E$11+1,1))-AVERAGE(OFFSET($H$3,0,0,'Données projet'!$E$11+1,1))</f>
        <v>306.16494073060517</v>
      </c>
      <c r="BJ13" s="62">
        <f t="shared" si="38"/>
        <v>196.38263807065425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121</v>
      </c>
      <c r="BW13" s="13">
        <f>VLOOKUP(A13,'Données projet'!$A$113:$I$133,9,0)</f>
        <v>17.600000000000001</v>
      </c>
      <c r="BX13" s="13">
        <f t="array" ref="BX13">INDEX(BW:BW,MIN(IF(ISNUMBER(BW13:BW209),ROW(BW13:BW209),"")))</f>
        <v>17.600000000000001</v>
      </c>
      <c r="BY13" s="13">
        <f>IF('Données projet'!$A$114&gt;35,BY12+BX13-CG12,IF(A13&lt;'Données projet'!$A$114,$BV$205^A13,IF(A13='Données projet'!$A$114,'Données projet'!$B$114,BY12+BX13-CG12)))</f>
        <v>121</v>
      </c>
      <c r="BZ13" s="14">
        <f>BY13*VLOOKUP('Données projet'!$B$12,Paramètres!$A$1:$I$89,3,0)*VLOOKUP('Données projet'!$B$12,Paramètres!$A$1:$I$89,5,0)</f>
        <v>109.48079999999999</v>
      </c>
      <c r="CA13" s="14">
        <f t="shared" si="39"/>
        <v>29.208623339903898</v>
      </c>
      <c r="CB13" s="22">
        <f t="shared" si="10"/>
        <v>241.5507456503326</v>
      </c>
      <c r="CC13" s="62">
        <f t="shared" si="11"/>
        <v>510.43963453922146</v>
      </c>
      <c r="CD13" s="62">
        <f ca="1">AVERAGE(OFFSET($CC$3,0,0,'Données projet'!$E$12+1,1))-AVERAGE(OFFSET($H$3,0,0,'Données projet'!$E$12+1,1))</f>
        <v>400.94769567485071</v>
      </c>
      <c r="CE13" s="62">
        <f t="shared" si="40"/>
        <v>564.51639723182689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37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2.95</v>
      </c>
      <c r="CT13" s="13">
        <f>IF('Données projet'!$A$140&gt;35,CT12+CS13-DB12,IF(A13&lt;'Données projet'!$A$140,$CQ$205^A13,IF(A13='Données projet'!$A$140,'Données projet'!$B$140,CT12+CS13-DB12)))</f>
        <v>7.6811457478686105</v>
      </c>
      <c r="CU13" s="18">
        <f>CT13*VLOOKUP('Données projet'!$B$13,Paramètres!$A$1:$I$89,3,0)*VLOOKUP('Données projet'!$B$13,Paramètres!$A$1:$I$89,5,0)</f>
        <v>4.5933251572254292</v>
      </c>
      <c r="CV13" s="14">
        <f t="shared" si="41"/>
        <v>1.7725873668622805</v>
      </c>
      <c r="CW13" s="22">
        <f t="shared" si="13"/>
        <v>11.087297646119426</v>
      </c>
      <c r="CX13" s="62">
        <f t="shared" si="14"/>
        <v>279.97618653500831</v>
      </c>
      <c r="CY13" s="62">
        <f ca="1">AVERAGE(OFFSET($CX$3,0,0,'Données projet'!$E$13+1,1))-AVERAGE(OFFSET($H$3,0,0,'Données projet'!$E$13+1,1))</f>
        <v>306.16494073060517</v>
      </c>
      <c r="CZ13" s="62">
        <f t="shared" si="42"/>
        <v>196.38263807065425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9.6096000000000004</v>
      </c>
      <c r="DQ13" s="14">
        <f t="shared" si="43"/>
        <v>3.4030668246422207</v>
      </c>
      <c r="DR13" s="22">
        <f t="shared" si="16"/>
        <v>22.663728052918533</v>
      </c>
      <c r="DS13" s="62">
        <f t="shared" si="17"/>
        <v>291.5526169418074</v>
      </c>
      <c r="DT13" s="62">
        <f ca="1">AVERAGE(OFFSET($DS$3,0,0,'Données projet'!$E$14+1,1))-AVERAGE(OFFSET($H$3,0,0,'Données projet'!$E$14+1,1))</f>
        <v>321.71797077705293</v>
      </c>
      <c r="DU13" s="62">
        <f t="shared" si="44"/>
        <v>326.2054715914793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7.458165000000001</v>
      </c>
      <c r="D14" s="12">
        <f t="shared" si="32"/>
        <v>2.7202554480337375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59.909825619567009</v>
      </c>
      <c r="H14" s="70">
        <f t="shared" si="1"/>
        <v>274.39408228032545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351.29864784976206</v>
      </c>
      <c r="T14" s="62">
        <f t="shared" si="34"/>
        <v>231.29412958540718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288.11253895675651</v>
      </c>
      <c r="AN14" s="62">
        <f ca="1">AVERAGE(OFFSET($AM$3,0,0,'Données projet'!$E$10+1,1))-AVERAGE(OFFSET($H$3,0,0,'Données projet'!$E$10+1,1))</f>
        <v>320.21110531585362</v>
      </c>
      <c r="AO14" s="62">
        <f t="shared" si="36"/>
        <v>247.46523907978428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2.95</v>
      </c>
      <c r="BD14" s="13">
        <f>IF('Données projet'!$A$88&gt;35,BD13+BC14-BL13,IF(A14&lt;'Données projet'!$A$88,$BA$205^A14,IF(A14='Données projet'!$A$88,'Données projet'!$B$88,BD13+BC14-BL13)))</f>
        <v>9.4182151314906868</v>
      </c>
      <c r="BE14" s="14">
        <f>BD14*VLOOKUP('Données projet'!$B$11,Paramètres!$A$1:$I$89,3,0)*VLOOKUP('Données projet'!$B$11,Paramètres!$A$1:$I$89,5,0)</f>
        <v>5.6320926486314313</v>
      </c>
      <c r="BF14" s="14">
        <f t="shared" si="37"/>
        <v>2.1224813931175985</v>
      </c>
      <c r="BG14" s="22">
        <f t="shared" si="7"/>
        <v>13.505883122712893</v>
      </c>
      <c r="BH14" s="62">
        <f t="shared" si="8"/>
        <v>283.61699423382402</v>
      </c>
      <c r="BI14" s="62">
        <f ca="1">AVERAGE(OFFSET($BH$3,0,0,'Données projet'!$E$11+1,1))-AVERAGE(OFFSET($H$3,0,0,'Données projet'!$E$11+1,1))</f>
        <v>306.16494073060517</v>
      </c>
      <c r="BJ14" s="62">
        <f t="shared" si="38"/>
        <v>196.38263807065425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17</v>
      </c>
      <c r="BY14" s="13">
        <f>IF('Données projet'!$A$114&gt;35,BY13+BX14-CG13,IF(A14&lt;'Données projet'!$A$114,$BV$205^A14,IF(A14='Données projet'!$A$114,'Données projet'!$B$114,BY13+BX14-CG13)))</f>
        <v>101</v>
      </c>
      <c r="BZ14" s="14">
        <f>BY14*VLOOKUP('Données projet'!$B$12,Paramètres!$A$1:$I$89,3,0)*VLOOKUP('Données projet'!$B$12,Paramètres!$A$1:$I$89,5,0)</f>
        <v>91.384799999999998</v>
      </c>
      <c r="CA14" s="14">
        <f t="shared" si="39"/>
        <v>24.898908025894642</v>
      </c>
      <c r="CB14" s="22">
        <f t="shared" si="10"/>
        <v>202.52745814509981</v>
      </c>
      <c r="CC14" s="62">
        <f t="shared" si="11"/>
        <v>472.63856925621099</v>
      </c>
      <c r="CD14" s="62">
        <f ca="1">AVERAGE(OFFSET($CC$3,0,0,'Données projet'!$E$12+1,1))-AVERAGE(OFFSET($H$3,0,0,'Données projet'!$E$12+1,1))</f>
        <v>400.94769567485071</v>
      </c>
      <c r="CE14" s="62">
        <f t="shared" si="40"/>
        <v>564.51639723182689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2.95</v>
      </c>
      <c r="CT14" s="13">
        <f>IF('Données projet'!$A$140&gt;35,CT13+CS14-DB13,IF(A14&lt;'Données projet'!$A$140,$CQ$205^A14,IF(A14='Données projet'!$A$140,'Données projet'!$B$140,CT13+CS14-DB13)))</f>
        <v>9.4182151314906868</v>
      </c>
      <c r="CU14" s="18">
        <f>CT14*VLOOKUP('Données projet'!$B$13,Paramètres!$A$1:$I$89,3,0)*VLOOKUP('Données projet'!$B$13,Paramètres!$A$1:$I$89,5,0)</f>
        <v>5.6320926486314313</v>
      </c>
      <c r="CV14" s="14">
        <f t="shared" si="41"/>
        <v>2.1224813931175985</v>
      </c>
      <c r="CW14" s="22">
        <f t="shared" si="13"/>
        <v>13.505883122712893</v>
      </c>
      <c r="CX14" s="62">
        <f t="shared" si="14"/>
        <v>283.61699423382402</v>
      </c>
      <c r="CY14" s="62">
        <f ca="1">AVERAGE(OFFSET($CX$3,0,0,'Données projet'!$E$13+1,1))-AVERAGE(OFFSET($H$3,0,0,'Données projet'!$E$13+1,1))</f>
        <v>306.16494073060517</v>
      </c>
      <c r="CZ14" s="62">
        <f t="shared" si="42"/>
        <v>196.38263807065425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19.044480000000004</v>
      </c>
      <c r="DQ14" s="14">
        <f t="shared" si="43"/>
        <v>6.2281069020478963</v>
      </c>
      <c r="DR14" s="22">
        <f t="shared" si="16"/>
        <v>44.016422187733419</v>
      </c>
      <c r="DS14" s="62">
        <f t="shared" si="17"/>
        <v>314.12753329884458</v>
      </c>
      <c r="DT14" s="62">
        <f ca="1">AVERAGE(OFFSET($DS$3,0,0,'Données projet'!$E$14+1,1))-AVERAGE(OFFSET($H$3,0,0,'Données projet'!$E$14+1,1))</f>
        <v>321.71797077705293</v>
      </c>
      <c r="DU14" s="62">
        <f t="shared" si="44"/>
        <v>326.2054715914793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8.1361800000000013</v>
      </c>
      <c r="D15" s="12">
        <f t="shared" si="32"/>
        <v>2.9376473600178743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65.180159285719256</v>
      </c>
      <c r="H15" s="70">
        <f t="shared" si="1"/>
        <v>275.95358265203117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351.29864784976206</v>
      </c>
      <c r="T15" s="62">
        <f t="shared" si="34"/>
        <v>231.29412958540718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294.3404009375538</v>
      </c>
      <c r="AN15" s="62">
        <f ca="1">AVERAGE(OFFSET($AM$3,0,0,'Données projet'!$E$10+1,1))-AVERAGE(OFFSET($H$3,0,0,'Données projet'!$E$10+1,1))</f>
        <v>320.21110531585362</v>
      </c>
      <c r="AO15" s="62">
        <f t="shared" si="36"/>
        <v>247.46523907978428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2.95</v>
      </c>
      <c r="BD15" s="13">
        <f>IF('Données projet'!$A$88&gt;35,BD14+BC15-BL14,IF(A15&lt;'Données projet'!$A$88,$BA$205^A15,IF(A15='Données projet'!$A$88,'Données projet'!$B$88,BD14+BC15-BL14)))</f>
        <v>11.548117842660865</v>
      </c>
      <c r="BE15" s="14">
        <f>BD15*VLOOKUP('Données projet'!$B$11,Paramètres!$A$1:$I$89,3,0)*VLOOKUP('Données projet'!$B$11,Paramètres!$A$1:$I$89,5,0)</f>
        <v>6.905774469911198</v>
      </c>
      <c r="BF15" s="14">
        <f t="shared" si="37"/>
        <v>2.5414415945571998</v>
      </c>
      <c r="BG15" s="22">
        <f t="shared" si="7"/>
        <v>16.453901312282458</v>
      </c>
      <c r="BH15" s="62">
        <f t="shared" si="8"/>
        <v>287.7872346456158</v>
      </c>
      <c r="BI15" s="62">
        <f ca="1">AVERAGE(OFFSET($BH$3,0,0,'Données projet'!$E$11+1,1))-AVERAGE(OFFSET($H$3,0,0,'Données projet'!$E$11+1,1))</f>
        <v>306.16494073060517</v>
      </c>
      <c r="BJ15" s="62">
        <f t="shared" si="38"/>
        <v>196.38263807065425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17</v>
      </c>
      <c r="BY15" s="13">
        <f>IF('Données projet'!$A$114&gt;35,BY14+BX15-CG14,IF(A15&lt;'Données projet'!$A$114,$BV$205^A15,IF(A15='Données projet'!$A$114,'Données projet'!$B$114,BY14+BX15-CG14)))</f>
        <v>118</v>
      </c>
      <c r="BZ15" s="14">
        <f>BY15*VLOOKUP('Données projet'!$B$12,Paramètres!$A$1:$I$89,3,0)*VLOOKUP('Données projet'!$B$12,Paramètres!$A$1:$I$89,5,0)</f>
        <v>106.7664</v>
      </c>
      <c r="CA15" s="14">
        <f t="shared" si="39"/>
        <v>28.5678052620942</v>
      </c>
      <c r="CB15" s="22">
        <f t="shared" si="10"/>
        <v>235.70707416481403</v>
      </c>
      <c r="CC15" s="62">
        <f t="shared" si="11"/>
        <v>507.04040749814737</v>
      </c>
      <c r="CD15" s="62">
        <f ca="1">AVERAGE(OFFSET($CC$3,0,0,'Données projet'!$E$12+1,1))-AVERAGE(OFFSET($H$3,0,0,'Données projet'!$E$12+1,1))</f>
        <v>400.94769567485071</v>
      </c>
      <c r="CE15" s="62">
        <f t="shared" si="40"/>
        <v>564.51639723182689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2.95</v>
      </c>
      <c r="CT15" s="13">
        <f>IF('Données projet'!$A$140&gt;35,CT14+CS15-DB14,IF(A15&lt;'Données projet'!$A$140,$CQ$205^A15,IF(A15='Données projet'!$A$140,'Données projet'!$B$140,CT14+CS15-DB14)))</f>
        <v>11.548117842660865</v>
      </c>
      <c r="CU15" s="18">
        <f>CT15*VLOOKUP('Données projet'!$B$13,Paramètres!$A$1:$I$89,3,0)*VLOOKUP('Données projet'!$B$13,Paramètres!$A$1:$I$89,5,0)</f>
        <v>6.905774469911198</v>
      </c>
      <c r="CV15" s="14">
        <f t="shared" si="41"/>
        <v>2.5414415945571998</v>
      </c>
      <c r="CW15" s="22">
        <f t="shared" si="13"/>
        <v>16.453901312282458</v>
      </c>
      <c r="CX15" s="62">
        <f t="shared" si="14"/>
        <v>287.7872346456158</v>
      </c>
      <c r="CY15" s="62">
        <f ca="1">AVERAGE(OFFSET($CX$3,0,0,'Données projet'!$E$13+1,1))-AVERAGE(OFFSET($H$3,0,0,'Données projet'!$E$13+1,1))</f>
        <v>306.16494073060517</v>
      </c>
      <c r="CZ15" s="62">
        <f t="shared" si="42"/>
        <v>196.38263807065425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28.479360000000007</v>
      </c>
      <c r="DQ15" s="14">
        <f t="shared" si="43"/>
        <v>8.8874050121326551</v>
      </c>
      <c r="DR15" s="22">
        <f t="shared" si="16"/>
        <v>65.080449062797712</v>
      </c>
      <c r="DS15" s="62">
        <f t="shared" si="17"/>
        <v>336.41378239613101</v>
      </c>
      <c r="DT15" s="62">
        <f ca="1">AVERAGE(OFFSET($DS$3,0,0,'Données projet'!$E$14+1,1))-AVERAGE(OFFSET($H$3,0,0,'Données projet'!$E$14+1,1))</f>
        <v>321.71797077705293</v>
      </c>
      <c r="DU15" s="62">
        <f t="shared" si="44"/>
        <v>326.2054715914793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8.8141950000000016</v>
      </c>
      <c r="D16" s="12">
        <f t="shared" si="32"/>
        <v>3.1529381994785379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70.43812611272017</v>
      </c>
      <c r="H16" s="70">
        <f t="shared" si="1"/>
        <v>277.5094236557585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351.29864784976206</v>
      </c>
      <c r="T16" s="62">
        <f t="shared" si="34"/>
        <v>231.29412958540718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301.9651025183199</v>
      </c>
      <c r="AN16" s="62">
        <f ca="1">AVERAGE(OFFSET($AM$3,0,0,'Données projet'!$E$10+1,1))-AVERAGE(OFFSET($H$3,0,0,'Données projet'!$E$10+1,1))</f>
        <v>320.21110531585362</v>
      </c>
      <c r="AO16" s="62">
        <f t="shared" si="36"/>
        <v>247.46523907978428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2.95</v>
      </c>
      <c r="BD16" s="13">
        <f>IF('Données projet'!$A$88&gt;35,BD15+BC16-BL15,IF(A16&lt;'Données projet'!$A$88,$BA$205^A16,IF(A16='Données projet'!$A$88,'Données projet'!$B$88,BD15+BC16-BL15)))</f>
        <v>14.159692027216899</v>
      </c>
      <c r="BE16" s="14">
        <f>BD16*VLOOKUP('Données projet'!$B$11,Paramètres!$A$1:$I$89,3,0)*VLOOKUP('Données projet'!$B$11,Paramètres!$A$1:$I$89,5,0)</f>
        <v>8.4674958322757057</v>
      </c>
      <c r="BF16" s="14">
        <f t="shared" si="37"/>
        <v>3.0431010606214413</v>
      </c>
      <c r="BG16" s="22">
        <f t="shared" si="7"/>
        <v>20.047622921795863</v>
      </c>
      <c r="BH16" s="62">
        <f t="shared" si="8"/>
        <v>292.60317847735143</v>
      </c>
      <c r="BI16" s="62">
        <f ca="1">AVERAGE(OFFSET($BH$3,0,0,'Données projet'!$E$11+1,1))-AVERAGE(OFFSET($H$3,0,0,'Données projet'!$E$11+1,1))</f>
        <v>306.16494073060517</v>
      </c>
      <c r="BJ16" s="62">
        <f t="shared" si="38"/>
        <v>196.38263807065425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17</v>
      </c>
      <c r="BY16" s="13">
        <f>IF('Données projet'!$A$114&gt;35,BY15+BX16-CG15,IF(A16&lt;'Données projet'!$A$114,$BV$205^A16,IF(A16='Données projet'!$A$114,'Données projet'!$B$114,BY15+BX16-CG15)))</f>
        <v>135</v>
      </c>
      <c r="BZ16" s="14">
        <f>BY16*VLOOKUP('Données projet'!$B$12,Paramètres!$A$1:$I$89,3,0)*VLOOKUP('Données projet'!$B$12,Paramètres!$A$1:$I$89,5,0)</f>
        <v>122.148</v>
      </c>
      <c r="CA16" s="14">
        <f t="shared" si="39"/>
        <v>32.175466547071615</v>
      </c>
      <c r="CB16" s="22">
        <f t="shared" si="10"/>
        <v>268.78003756948306</v>
      </c>
      <c r="CC16" s="62">
        <f t="shared" si="11"/>
        <v>541.3355931250386</v>
      </c>
      <c r="CD16" s="62">
        <f ca="1">AVERAGE(OFFSET($CC$3,0,0,'Données projet'!$E$12+1,1))-AVERAGE(OFFSET($H$3,0,0,'Données projet'!$E$12+1,1))</f>
        <v>400.94769567485071</v>
      </c>
      <c r="CE16" s="62">
        <f t="shared" si="40"/>
        <v>564.51639723182689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2.95</v>
      </c>
      <c r="CT16" s="13">
        <f>IF('Données projet'!$A$140&gt;35,CT15+CS16-DB15,IF(A16&lt;'Données projet'!$A$140,$CQ$205^A16,IF(A16='Données projet'!$A$140,'Données projet'!$B$140,CT15+CS16-DB15)))</f>
        <v>14.159692027216899</v>
      </c>
      <c r="CU16" s="18">
        <f>CT16*VLOOKUP('Données projet'!$B$13,Paramètres!$A$1:$I$89,3,0)*VLOOKUP('Données projet'!$B$13,Paramètres!$A$1:$I$89,5,0)</f>
        <v>8.4674958322757057</v>
      </c>
      <c r="CV16" s="14">
        <f t="shared" si="41"/>
        <v>3.0431010606214413</v>
      </c>
      <c r="CW16" s="22">
        <f t="shared" si="13"/>
        <v>20.047622921795863</v>
      </c>
      <c r="CX16" s="62">
        <f t="shared" si="14"/>
        <v>292.60317847735143</v>
      </c>
      <c r="CY16" s="62">
        <f ca="1">AVERAGE(OFFSET($CX$3,0,0,'Données projet'!$E$13+1,1))-AVERAGE(OFFSET($H$3,0,0,'Données projet'!$E$13+1,1))</f>
        <v>306.16494073060517</v>
      </c>
      <c r="CZ16" s="62">
        <f t="shared" si="42"/>
        <v>196.38263807065425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37.914240000000007</v>
      </c>
      <c r="DQ16" s="14">
        <f t="shared" si="43"/>
        <v>11.444104784431099</v>
      </c>
      <c r="DR16" s="22">
        <f t="shared" si="16"/>
        <v>85.965783832884156</v>
      </c>
      <c r="DS16" s="62">
        <f t="shared" si="17"/>
        <v>358.52133938843969</v>
      </c>
      <c r="DT16" s="62">
        <f ca="1">AVERAGE(OFFSET($DS$3,0,0,'Données projet'!$E$14+1,1))-AVERAGE(OFFSET($H$3,0,0,'Données projet'!$E$14+1,1))</f>
        <v>321.71797077705293</v>
      </c>
      <c r="DU16" s="62">
        <f t="shared" si="44"/>
        <v>326.2054715914793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9.4922100000000018</v>
      </c>
      <c r="D17" s="12">
        <f t="shared" si="32"/>
        <v>3.3663079635410793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75.68478555733391</v>
      </c>
      <c r="H17" s="70">
        <f t="shared" si="1"/>
        <v>279.06191878650071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351.29864784976206</v>
      </c>
      <c r="T17" s="62">
        <f t="shared" si="34"/>
        <v>231.29412958540718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311.37771528134829</v>
      </c>
      <c r="AN17" s="62">
        <f ca="1">AVERAGE(OFFSET($AM$3,0,0,'Données projet'!$E$10+1,1))-AVERAGE(OFFSET($H$3,0,0,'Données projet'!$E$10+1,1))</f>
        <v>320.21110531585362</v>
      </c>
      <c r="AO17" s="62">
        <f t="shared" si="36"/>
        <v>247.46523907978428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2.95</v>
      </c>
      <c r="BD17" s="13">
        <f>IF('Données projet'!$A$88&gt;35,BD16+BC17-BL16,IF(A17&lt;'Données projet'!$A$88,$BA$205^A17,IF(A17='Données projet'!$A$88,'Données projet'!$B$88,BD16+BC17-BL16)))</f>
        <v>17.361866326385897</v>
      </c>
      <c r="BE17" s="14">
        <f>BD17*VLOOKUP('Données projet'!$B$11,Paramètres!$A$1:$I$89,3,0)*VLOOKUP('Données projet'!$B$11,Paramètres!$A$1:$I$89,5,0)</f>
        <v>10.382396063178767</v>
      </c>
      <c r="BF17" s="14">
        <f t="shared" si="37"/>
        <v>3.6437839393939777</v>
      </c>
      <c r="BG17" s="22">
        <f t="shared" si="7"/>
        <v>24.428930171147528</v>
      </c>
      <c r="BH17" s="62">
        <f t="shared" si="8"/>
        <v>298.20670794892533</v>
      </c>
      <c r="BI17" s="62">
        <f ca="1">AVERAGE(OFFSET($BH$3,0,0,'Données projet'!$E$11+1,1))-AVERAGE(OFFSET($H$3,0,0,'Données projet'!$E$11+1,1))</f>
        <v>306.16494073060517</v>
      </c>
      <c r="BJ17" s="62">
        <f t="shared" si="38"/>
        <v>196.38263807065425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17</v>
      </c>
      <c r="BY17" s="13">
        <f>IF('Données projet'!$A$114&gt;35,BY16+BX17-CG16,IF(A17&lt;'Données projet'!$A$114,$BV$205^A17,IF(A17='Données projet'!$A$114,'Données projet'!$B$114,BY16+BX17-CG16)))</f>
        <v>152</v>
      </c>
      <c r="BZ17" s="14">
        <f>BY17*VLOOKUP('Données projet'!$B$12,Paramètres!$A$1:$I$89,3,0)*VLOOKUP('Données projet'!$B$12,Paramètres!$A$1:$I$89,5,0)</f>
        <v>137.52959999999999</v>
      </c>
      <c r="CA17" s="14">
        <f t="shared" si="39"/>
        <v>35.730486489800548</v>
      </c>
      <c r="CB17" s="22">
        <f t="shared" si="10"/>
        <v>301.76131730306923</v>
      </c>
      <c r="CC17" s="62">
        <f t="shared" si="11"/>
        <v>575.53909508084701</v>
      </c>
      <c r="CD17" s="62">
        <f ca="1">AVERAGE(OFFSET($CC$3,0,0,'Données projet'!$E$12+1,1))-AVERAGE(OFFSET($H$3,0,0,'Données projet'!$E$12+1,1))</f>
        <v>400.94769567485071</v>
      </c>
      <c r="CE17" s="62">
        <f t="shared" si="40"/>
        <v>564.51639723182689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2.95</v>
      </c>
      <c r="CT17" s="13">
        <f>IF('Données projet'!$A$140&gt;35,CT16+CS17-DB16,IF(A17&lt;'Données projet'!$A$140,$CQ$205^A17,IF(A17='Données projet'!$A$140,'Données projet'!$B$140,CT16+CS17-DB16)))</f>
        <v>17.361866326385897</v>
      </c>
      <c r="CU17" s="18">
        <f>CT17*VLOOKUP('Données projet'!$B$13,Paramètres!$A$1:$I$89,3,0)*VLOOKUP('Données projet'!$B$13,Paramètres!$A$1:$I$89,5,0)</f>
        <v>10.382396063178767</v>
      </c>
      <c r="CV17" s="14">
        <f t="shared" si="41"/>
        <v>3.6437839393939777</v>
      </c>
      <c r="CW17" s="22">
        <f t="shared" si="13"/>
        <v>24.428930171147528</v>
      </c>
      <c r="CX17" s="62">
        <f t="shared" si="14"/>
        <v>298.20670794892533</v>
      </c>
      <c r="CY17" s="62">
        <f ca="1">AVERAGE(OFFSET($CX$3,0,0,'Données projet'!$E$13+1,1))-AVERAGE(OFFSET($H$3,0,0,'Données projet'!$E$13+1,1))</f>
        <v>306.16494073060517</v>
      </c>
      <c r="CZ17" s="62">
        <f t="shared" si="42"/>
        <v>196.38263807065425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47.349120000000006</v>
      </c>
      <c r="DQ17" s="14">
        <f t="shared" si="43"/>
        <v>13.927003034591849</v>
      </c>
      <c r="DR17" s="22">
        <f t="shared" si="16"/>
        <v>106.72258095191415</v>
      </c>
      <c r="DS17" s="62">
        <f t="shared" si="17"/>
        <v>380.50035872969192</v>
      </c>
      <c r="DT17" s="62">
        <f ca="1">AVERAGE(OFFSET($DS$3,0,0,'Données projet'!$E$14+1,1))-AVERAGE(OFFSET($H$3,0,0,'Données projet'!$E$14+1,1))</f>
        <v>321.71797077705293</v>
      </c>
      <c r="DU17" s="62">
        <f t="shared" si="44"/>
        <v>326.2054715914793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10.170225000000002</v>
      </c>
      <c r="D18" s="12">
        <f t="shared" si="32"/>
        <v>3.5779094783863665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80.921037149098723</v>
      </c>
      <c r="H18" s="70">
        <f t="shared" si="1"/>
        <v>280.61133421652295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351.29864784976206</v>
      </c>
      <c r="T18" s="62">
        <f t="shared" si="34"/>
        <v>231.29412958540718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323.07912961223798</v>
      </c>
      <c r="AN18" s="62">
        <f ca="1">AVERAGE(OFFSET($AM$3,0,0,'Données projet'!$E$10+1,1))-AVERAGE(OFFSET($H$3,0,0,'Données projet'!$E$10+1,1))</f>
        <v>320.21110531585362</v>
      </c>
      <c r="AO18" s="62">
        <f t="shared" si="36"/>
        <v>247.46523907978428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2.95</v>
      </c>
      <c r="BD18" s="13">
        <f>IF('Données projet'!$A$88&gt;35,BD17+BC18-BL17,IF(A18&lt;'Données projet'!$A$88,$BA$205^A18,IF(A18='Données projet'!$A$88,'Données projet'!$B$88,BD17+BC18-BL17)))</f>
        <v>21.288203285487675</v>
      </c>
      <c r="BE18" s="14">
        <f>BD18*VLOOKUP('Données projet'!$B$11,Paramètres!$A$1:$I$89,3,0)*VLOOKUP('Données projet'!$B$11,Paramètres!$A$1:$I$89,5,0)</f>
        <v>12.730345564721631</v>
      </c>
      <c r="BF18" s="14">
        <f t="shared" si="37"/>
        <v>4.3630366302307833</v>
      </c>
      <c r="BG18" s="22">
        <f t="shared" si="7"/>
        <v>29.770973989542124</v>
      </c>
      <c r="BH18" s="62">
        <f t="shared" si="8"/>
        <v>304.77097398954214</v>
      </c>
      <c r="BI18" s="62">
        <f ca="1">AVERAGE(OFFSET($BH$3,0,0,'Données projet'!$E$11+1,1))-AVERAGE(OFFSET($H$3,0,0,'Données projet'!$E$11+1,1))</f>
        <v>306.16494073060517</v>
      </c>
      <c r="BJ18" s="62">
        <f t="shared" si="38"/>
        <v>196.38263807065425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169</v>
      </c>
      <c r="BW18" s="13">
        <f>VLOOKUP(A18,'Données projet'!$A$113:$I$133,9,0)</f>
        <v>17</v>
      </c>
      <c r="BX18" s="13">
        <f t="array" ref="BX18">INDEX(BW:BW,MIN(IF(ISNUMBER(BW18:BW214),ROW(BW18:BW214),"")))</f>
        <v>17</v>
      </c>
      <c r="BY18" s="13">
        <f>IF('Données projet'!$A$114&gt;35,BY17+BX18-CG17,IF(A18&lt;'Données projet'!$A$114,$BV$205^A18,IF(A18='Données projet'!$A$114,'Données projet'!$B$114,BY17+BX18-CG17)))</f>
        <v>169</v>
      </c>
      <c r="BZ18" s="14">
        <f>BY18*VLOOKUP('Données projet'!$B$12,Paramètres!$A$1:$I$89,3,0)*VLOOKUP('Données projet'!$B$12,Paramètres!$A$1:$I$89,5,0)</f>
        <v>152.91120000000001</v>
      </c>
      <c r="CA18" s="14">
        <f t="shared" si="39"/>
        <v>39.239424324197543</v>
      </c>
      <c r="CB18" s="22">
        <f t="shared" si="10"/>
        <v>334.66233736464409</v>
      </c>
      <c r="CC18" s="62">
        <f t="shared" si="11"/>
        <v>609.66233736464415</v>
      </c>
      <c r="CD18" s="62">
        <f ca="1">AVERAGE(OFFSET($CC$3,0,0,'Données projet'!$E$12+1,1))-AVERAGE(OFFSET($H$3,0,0,'Données projet'!$E$12+1,1))</f>
        <v>400.94769567485071</v>
      </c>
      <c r="CE18" s="62">
        <f t="shared" si="40"/>
        <v>564.51639723182689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29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2.95</v>
      </c>
      <c r="CT18" s="13">
        <f>IF('Données projet'!$A$140&gt;35,CT17+CS18-DB17,IF(A18&lt;'Données projet'!$A$140,$CQ$205^A18,IF(A18='Données projet'!$A$140,'Données projet'!$B$140,CT17+CS18-DB17)))</f>
        <v>21.288203285487675</v>
      </c>
      <c r="CU18" s="18">
        <f>CT18*VLOOKUP('Données projet'!$B$13,Paramètres!$A$1:$I$89,3,0)*VLOOKUP('Données projet'!$B$13,Paramètres!$A$1:$I$89,5,0)</f>
        <v>12.730345564721631</v>
      </c>
      <c r="CV18" s="14">
        <f t="shared" si="41"/>
        <v>4.3630366302307833</v>
      </c>
      <c r="CW18" s="22">
        <f t="shared" si="13"/>
        <v>29.770973989542124</v>
      </c>
      <c r="CX18" s="62">
        <f t="shared" si="14"/>
        <v>304.77097398954214</v>
      </c>
      <c r="CY18" s="62">
        <f ca="1">AVERAGE(OFFSET($CX$3,0,0,'Données projet'!$E$13+1,1))-AVERAGE(OFFSET($H$3,0,0,'Données projet'!$E$13+1,1))</f>
        <v>306.16494073060517</v>
      </c>
      <c r="CZ18" s="62">
        <f t="shared" si="42"/>
        <v>196.38263807065425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56.784000000000013</v>
      </c>
      <c r="DQ18" s="14">
        <f t="shared" si="43"/>
        <v>16.352574732529362</v>
      </c>
      <c r="DR18" s="22">
        <f t="shared" si="16"/>
        <v>127.37953432582198</v>
      </c>
      <c r="DS18" s="62">
        <f t="shared" si="17"/>
        <v>402.37953432582196</v>
      </c>
      <c r="DT18" s="62">
        <f ca="1">AVERAGE(OFFSET($DS$3,0,0,'Données projet'!$E$14+1,1))-AVERAGE(OFFSET($H$3,0,0,'Données projet'!$E$14+1,1))</f>
        <v>321.71797077705293</v>
      </c>
      <c r="DU18" s="62">
        <f t="shared" si="44"/>
        <v>326.2054715914793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32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10.848240000000002</v>
      </c>
      <c r="D19" s="12">
        <f t="shared" si="32"/>
        <v>3.7878740405601365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86.147653694875899</v>
      </c>
      <c r="H19" s="70">
        <f t="shared" si="1"/>
        <v>282.15789862064224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351.29864784976206</v>
      </c>
      <c r="T19" s="62">
        <f t="shared" si="34"/>
        <v>231.29412958540718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337.71097882304434</v>
      </c>
      <c r="AN19" s="62">
        <f ca="1">AVERAGE(OFFSET($AM$3,0,0,'Données projet'!$E$10+1,1))-AVERAGE(OFFSET($H$3,0,0,'Données projet'!$E$10+1,1))</f>
        <v>320.21110531585362</v>
      </c>
      <c r="AO19" s="62">
        <f t="shared" si="36"/>
        <v>247.46523907978428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2.95</v>
      </c>
      <c r="BD19" s="13">
        <f>IF('Données projet'!$A$88&gt;35,BD18+BC19-BL18,IF(A19&lt;'Données projet'!$A$88,$BA$205^A19,IF(A19='Données projet'!$A$88,'Données projet'!$B$88,BD18+BC19-BL18)))</f>
        <v>26.102470241664705</v>
      </c>
      <c r="BE19" s="14">
        <f>BD19*VLOOKUP('Données projet'!$B$11,Paramètres!$A$1:$I$89,3,0)*VLOOKUP('Données projet'!$B$11,Paramètres!$A$1:$I$89,5,0)</f>
        <v>15.609277204515495</v>
      </c>
      <c r="BF19" s="14">
        <f t="shared" si="37"/>
        <v>5.2242638294030153</v>
      </c>
      <c r="BG19" s="22">
        <f t="shared" si="7"/>
        <v>36.28508396740807</v>
      </c>
      <c r="BH19" s="62">
        <f t="shared" si="8"/>
        <v>312.5073061896303</v>
      </c>
      <c r="BI19" s="62">
        <f ca="1">AVERAGE(OFFSET($BH$3,0,0,'Données projet'!$E$11+1,1))-AVERAGE(OFFSET($H$3,0,0,'Données projet'!$E$11+1,1))</f>
        <v>306.16494073060517</v>
      </c>
      <c r="BJ19" s="62">
        <f t="shared" si="38"/>
        <v>196.38263807065425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15.4</v>
      </c>
      <c r="BY19" s="13">
        <f>IF('Données projet'!$A$114&gt;35,BY18+BX19-CG18,IF(A19&lt;'Données projet'!$A$114,$BV$205^A19,IF(A19='Données projet'!$A$114,'Données projet'!$B$114,BY18+BX19-CG18)))</f>
        <v>155.4</v>
      </c>
      <c r="BZ19" s="14">
        <f>BY19*VLOOKUP('Données projet'!$B$12,Paramètres!$A$1:$I$89,3,0)*VLOOKUP('Données projet'!$B$12,Paramètres!$A$1:$I$89,5,0)</f>
        <v>140.60592</v>
      </c>
      <c r="CA19" s="14">
        <f t="shared" si="39"/>
        <v>36.435778350352258</v>
      </c>
      <c r="CB19" s="22">
        <f t="shared" si="10"/>
        <v>308.34762462686348</v>
      </c>
      <c r="CC19" s="62">
        <f t="shared" si="11"/>
        <v>584.56984684908571</v>
      </c>
      <c r="CD19" s="62">
        <f ca="1">AVERAGE(OFFSET($CC$3,0,0,'Données projet'!$E$12+1,1))-AVERAGE(OFFSET($H$3,0,0,'Données projet'!$E$12+1,1))</f>
        <v>400.94769567485071</v>
      </c>
      <c r="CE19" s="62">
        <f t="shared" si="40"/>
        <v>564.51639723182689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2.95</v>
      </c>
      <c r="CT19" s="13">
        <f>IF('Données projet'!$A$140&gt;35,CT18+CS19-DB18,IF(A19&lt;'Données projet'!$A$140,$CQ$205^A19,IF(A19='Données projet'!$A$140,'Données projet'!$B$140,CT18+CS19-DB18)))</f>
        <v>26.102470241664705</v>
      </c>
      <c r="CU19" s="18">
        <f>CT19*VLOOKUP('Données projet'!$B$13,Paramètres!$A$1:$I$89,3,0)*VLOOKUP('Données projet'!$B$13,Paramètres!$A$1:$I$89,5,0)</f>
        <v>15.609277204515495</v>
      </c>
      <c r="CV19" s="14">
        <f t="shared" si="41"/>
        <v>5.2242638294030153</v>
      </c>
      <c r="CW19" s="22">
        <f t="shared" si="13"/>
        <v>36.28508396740807</v>
      </c>
      <c r="CX19" s="62">
        <f t="shared" si="14"/>
        <v>312.5073061896303</v>
      </c>
      <c r="CY19" s="62">
        <f ca="1">AVERAGE(OFFSET($CX$3,0,0,'Données projet'!$E$13+1,1))-AVERAGE(OFFSET($H$3,0,0,'Données projet'!$E$13+1,1))</f>
        <v>306.16494073060517</v>
      </c>
      <c r="CZ19" s="62">
        <f t="shared" si="42"/>
        <v>196.38263807065425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13.6</v>
      </c>
      <c r="DO19" s="13">
        <f>IF('Données projet'!$A$166&gt;35,DO18+DN19-DW18,IF(A19&lt;'Données projet'!$A$166,$DL$205^A19,IF(A19='Données projet'!$A$166,'Données projet'!$B$166,DO18+DN19-DW18)))</f>
        <v>46.599999999999994</v>
      </c>
      <c r="DP19" s="18">
        <f>DO19*VLOOKUP('Données projet'!$B$14,Paramètres!$A$1:$I$89,3,0)*VLOOKUP('Données projet'!$B$14,Paramètres!$A$1:$I$89,5,0)</f>
        <v>40.709760000000003</v>
      </c>
      <c r="DQ19" s="14">
        <f t="shared" si="43"/>
        <v>12.186575870088381</v>
      </c>
      <c r="DR19" s="22">
        <f t="shared" si="16"/>
        <v>92.127784973737278</v>
      </c>
      <c r="DS19" s="62">
        <f t="shared" si="17"/>
        <v>368.35000719595951</v>
      </c>
      <c r="DT19" s="62">
        <f ca="1">AVERAGE(OFFSET($DS$3,0,0,'Données projet'!$E$14+1,1))-AVERAGE(OFFSET($H$3,0,0,'Données projet'!$E$14+1,1))</f>
        <v>321.71797077705293</v>
      </c>
      <c r="DU19" s="62">
        <f t="shared" si="44"/>
        <v>326.2054715914793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11.526255000000003</v>
      </c>
      <c r="D20" s="12">
        <f t="shared" si="32"/>
        <v>3.9963156069268253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91.365305940771066</v>
      </c>
      <c r="H20" s="70">
        <f t="shared" si="1"/>
        <v>283.70181047373092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351.29864784976206</v>
      </c>
      <c r="T20" s="62">
        <f t="shared" si="34"/>
        <v>231.29412958540718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356.09529321188012</v>
      </c>
      <c r="AN20" s="62">
        <f ca="1">AVERAGE(OFFSET($AM$3,0,0,'Données projet'!$E$10+1,1))-AVERAGE(OFFSET($H$3,0,0,'Données projet'!$E$10+1,1))</f>
        <v>320.21110531585362</v>
      </c>
      <c r="AO20" s="62">
        <f t="shared" si="36"/>
        <v>247.46523907978428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2.95</v>
      </c>
      <c r="BD20" s="13">
        <f>IF('Données projet'!$A$88&gt;35,BD19+BC20-BL19,IF(A20&lt;'Données projet'!$A$88,$BA$205^A20,IF(A20='Données projet'!$A$88,'Données projet'!$B$88,BD19+BC20-BL19)))</f>
        <v>32.005470052114035</v>
      </c>
      <c r="BE20" s="14">
        <f>BD20*VLOOKUP('Données projet'!$B$11,Paramètres!$A$1:$I$89,3,0)*VLOOKUP('Données projet'!$B$11,Paramètres!$A$1:$I$89,5,0)</f>
        <v>19.139271091164193</v>
      </c>
      <c r="BF20" s="14">
        <f t="shared" si="37"/>
        <v>6.2554901258679063</v>
      </c>
      <c r="BG20" s="22">
        <f t="shared" si="7"/>
        <v>44.229209119664233</v>
      </c>
      <c r="BH20" s="62">
        <f t="shared" si="8"/>
        <v>321.67365356410869</v>
      </c>
      <c r="BI20" s="62">
        <f ca="1">AVERAGE(OFFSET($BH$3,0,0,'Données projet'!$E$11+1,1))-AVERAGE(OFFSET($H$3,0,0,'Données projet'!$E$11+1,1))</f>
        <v>306.16494073060517</v>
      </c>
      <c r="BJ20" s="62">
        <f t="shared" si="38"/>
        <v>196.38263807065425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15.4</v>
      </c>
      <c r="BY20" s="13">
        <f>IF('Données projet'!$A$114&gt;35,BY19+BX20-CG19,IF(A20&lt;'Données projet'!$A$114,$BV$205^A20,IF(A20='Données projet'!$A$114,'Données projet'!$B$114,BY19+BX20-CG19)))</f>
        <v>170.8</v>
      </c>
      <c r="BZ20" s="14">
        <f>BY20*VLOOKUP('Données projet'!$B$12,Paramètres!$A$1:$I$89,3,0)*VLOOKUP('Données projet'!$B$12,Paramètres!$A$1:$I$89,5,0)</f>
        <v>154.53984</v>
      </c>
      <c r="CA20" s="14">
        <f t="shared" si="39"/>
        <v>39.608483410353038</v>
      </c>
      <c r="CB20" s="22">
        <f t="shared" si="10"/>
        <v>338.14166327303155</v>
      </c>
      <c r="CC20" s="62">
        <f t="shared" si="11"/>
        <v>615.58610771747601</v>
      </c>
      <c r="CD20" s="62">
        <f ca="1">AVERAGE(OFFSET($CC$3,0,0,'Données projet'!$E$12+1,1))-AVERAGE(OFFSET($H$3,0,0,'Données projet'!$E$12+1,1))</f>
        <v>400.94769567485071</v>
      </c>
      <c r="CE20" s="62">
        <f t="shared" si="40"/>
        <v>564.51639723182689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2.95</v>
      </c>
      <c r="CT20" s="13">
        <f>IF('Données projet'!$A$140&gt;35,CT19+CS20-DB19,IF(A20&lt;'Données projet'!$A$140,$CQ$205^A20,IF(A20='Données projet'!$A$140,'Données projet'!$B$140,CT19+CS20-DB19)))</f>
        <v>32.005470052114035</v>
      </c>
      <c r="CU20" s="18">
        <f>CT20*VLOOKUP('Données projet'!$B$13,Paramètres!$A$1:$I$89,3,0)*VLOOKUP('Données projet'!$B$13,Paramètres!$A$1:$I$89,5,0)</f>
        <v>19.139271091164193</v>
      </c>
      <c r="CV20" s="14">
        <f t="shared" si="41"/>
        <v>6.2554901258679063</v>
      </c>
      <c r="CW20" s="22">
        <f t="shared" si="13"/>
        <v>44.229209119664233</v>
      </c>
      <c r="CX20" s="62">
        <f t="shared" si="14"/>
        <v>321.67365356410869</v>
      </c>
      <c r="CY20" s="62">
        <f ca="1">AVERAGE(OFFSET($CX$3,0,0,'Données projet'!$E$13+1,1))-AVERAGE(OFFSET($H$3,0,0,'Données projet'!$E$13+1,1))</f>
        <v>306.16494073060517</v>
      </c>
      <c r="CZ20" s="62">
        <f t="shared" si="42"/>
        <v>196.38263807065425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13.6</v>
      </c>
      <c r="DO20" s="13">
        <f>IF('Données projet'!$A$166&gt;35,DO19+DN20-DW19,IF(A20&lt;'Données projet'!$A$166,$DL$205^A20,IF(A20='Données projet'!$A$166,'Données projet'!$B$166,DO19+DN20-DW19)))</f>
        <v>60.199999999999996</v>
      </c>
      <c r="DP20" s="18">
        <f>DO20*VLOOKUP('Données projet'!$B$14,Paramètres!$A$1:$I$89,3,0)*VLOOKUP('Données projet'!$B$14,Paramètres!$A$1:$I$89,5,0)</f>
        <v>52.590720000000005</v>
      </c>
      <c r="DQ20" s="14">
        <f t="shared" si="43"/>
        <v>15.280844641052973</v>
      </c>
      <c r="DR20" s="22">
        <f t="shared" si="16"/>
        <v>118.20964174983392</v>
      </c>
      <c r="DS20" s="62">
        <f t="shared" si="17"/>
        <v>395.65408619427836</v>
      </c>
      <c r="DT20" s="62">
        <f ca="1">AVERAGE(OFFSET($DS$3,0,0,'Données projet'!$E$14+1,1))-AVERAGE(OFFSET($H$3,0,0,'Données projet'!$E$14+1,1))</f>
        <v>321.71797077705293</v>
      </c>
      <c r="DU20" s="62">
        <f t="shared" si="44"/>
        <v>326.2054715914793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12.204270000000003</v>
      </c>
      <c r="D21" s="12">
        <f t="shared" si="32"/>
        <v>4.2033339703072432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96.574581263825976</v>
      </c>
      <c r="H21" s="70">
        <f t="shared" si="1"/>
        <v>285.24324358161846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351.29864784976206</v>
      </c>
      <c r="T21" s="62">
        <f t="shared" si="34"/>
        <v>231.29412958540718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379.28535416224724</v>
      </c>
      <c r="AN21" s="62">
        <f ca="1">AVERAGE(OFFSET($AM$3,0,0,'Données projet'!$E$10+1,1))-AVERAGE(OFFSET($H$3,0,0,'Données projet'!$E$10+1,1))</f>
        <v>320.21110531585362</v>
      </c>
      <c r="AO21" s="62">
        <f t="shared" si="36"/>
        <v>247.46523907978428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2.95</v>
      </c>
      <c r="BD21" s="13">
        <f>IF('Données projet'!$A$88&gt;35,BD20+BC21-BL20,IF(A21&lt;'Données projet'!$A$88,$BA$205^A21,IF(A21='Données projet'!$A$88,'Données projet'!$B$88,BD20+BC21-BL20)))</f>
        <v>39.243416572187222</v>
      </c>
      <c r="BE21" s="14">
        <f>BD21*VLOOKUP('Données projet'!$B$11,Paramètres!$A$1:$I$89,3,0)*VLOOKUP('Données projet'!$B$11,Paramètres!$A$1:$I$89,5,0)</f>
        <v>23.467563110167958</v>
      </c>
      <c r="BF21" s="14">
        <f t="shared" si="37"/>
        <v>7.4902719297203753</v>
      </c>
      <c r="BG21" s="22">
        <f t="shared" si="7"/>
        <v>53.918229361138849</v>
      </c>
      <c r="BH21" s="62">
        <f t="shared" si="8"/>
        <v>332.58489602780554</v>
      </c>
      <c r="BI21" s="62">
        <f ca="1">AVERAGE(OFFSET($BH$3,0,0,'Données projet'!$E$11+1,1))-AVERAGE(OFFSET($H$3,0,0,'Données projet'!$E$11+1,1))</f>
        <v>306.16494073060517</v>
      </c>
      <c r="BJ21" s="62">
        <f t="shared" si="38"/>
        <v>196.38263807065425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15.4</v>
      </c>
      <c r="BY21" s="13">
        <f>IF('Données projet'!$A$114&gt;35,BY20+BX21-CG20,IF(A21&lt;'Données projet'!$A$114,$BV$205^A21,IF(A21='Données projet'!$A$114,'Données projet'!$B$114,BY20+BX21-CG20)))</f>
        <v>186.20000000000002</v>
      </c>
      <c r="BZ21" s="14">
        <f>BY21*VLOOKUP('Données projet'!$B$12,Paramètres!$A$1:$I$89,3,0)*VLOOKUP('Données projet'!$B$12,Paramètres!$A$1:$I$89,5,0)</f>
        <v>168.47376000000003</v>
      </c>
      <c r="CA21" s="14">
        <f t="shared" si="39"/>
        <v>42.748017388135018</v>
      </c>
      <c r="CB21" s="22">
        <f t="shared" si="10"/>
        <v>367.87792895100188</v>
      </c>
      <c r="CC21" s="62">
        <f t="shared" si="11"/>
        <v>646.54459561766862</v>
      </c>
      <c r="CD21" s="62">
        <f ca="1">AVERAGE(OFFSET($CC$3,0,0,'Données projet'!$E$12+1,1))-AVERAGE(OFFSET($H$3,0,0,'Données projet'!$E$12+1,1))</f>
        <v>400.94769567485071</v>
      </c>
      <c r="CE21" s="62">
        <f t="shared" si="40"/>
        <v>564.51639723182689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2.95</v>
      </c>
      <c r="CT21" s="13">
        <f>IF('Données projet'!$A$140&gt;35,CT20+CS21-DB20,IF(A21&lt;'Données projet'!$A$140,$CQ$205^A21,IF(A21='Données projet'!$A$140,'Données projet'!$B$140,CT20+CS21-DB20)))</f>
        <v>39.243416572187222</v>
      </c>
      <c r="CU21" s="18">
        <f>CT21*VLOOKUP('Données projet'!$B$13,Paramètres!$A$1:$I$89,3,0)*VLOOKUP('Données projet'!$B$13,Paramètres!$A$1:$I$89,5,0)</f>
        <v>23.467563110167958</v>
      </c>
      <c r="CV21" s="14">
        <f t="shared" si="41"/>
        <v>7.4902719297203753</v>
      </c>
      <c r="CW21" s="22">
        <f t="shared" si="13"/>
        <v>53.918229361138849</v>
      </c>
      <c r="CX21" s="62">
        <f t="shared" si="14"/>
        <v>332.58489602780554</v>
      </c>
      <c r="CY21" s="62">
        <f ca="1">AVERAGE(OFFSET($CX$3,0,0,'Données projet'!$E$13+1,1))-AVERAGE(OFFSET($H$3,0,0,'Données projet'!$E$13+1,1))</f>
        <v>306.16494073060517</v>
      </c>
      <c r="CZ21" s="62">
        <f t="shared" si="42"/>
        <v>196.38263807065425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13.6</v>
      </c>
      <c r="DO21" s="13">
        <f>IF('Données projet'!$A$166&gt;35,DO20+DN21-DW20,IF(A21&lt;'Données projet'!$A$166,$DL$205^A21,IF(A21='Données projet'!$A$166,'Données projet'!$B$166,DO20+DN21-DW20)))</f>
        <v>73.8</v>
      </c>
      <c r="DP21" s="18">
        <f>DO21*VLOOKUP('Données projet'!$B$14,Paramètres!$A$1:$I$89,3,0)*VLOOKUP('Données projet'!$B$14,Paramètres!$A$1:$I$89,5,0)</f>
        <v>64.471680000000006</v>
      </c>
      <c r="DQ21" s="14">
        <f t="shared" si="43"/>
        <v>18.29407696803942</v>
      </c>
      <c r="DR21" s="22">
        <f t="shared" si="16"/>
        <v>144.15036005266867</v>
      </c>
      <c r="DS21" s="62">
        <f t="shared" si="17"/>
        <v>422.81702671933533</v>
      </c>
      <c r="DT21" s="62">
        <f ca="1">AVERAGE(OFFSET($DS$3,0,0,'Données projet'!$E$14+1,1))-AVERAGE(OFFSET($H$3,0,0,'Données projet'!$E$14+1,1))</f>
        <v>321.71797077705293</v>
      </c>
      <c r="DU21" s="62">
        <f t="shared" si="44"/>
        <v>326.2054715914793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12.882285000000003</v>
      </c>
      <c r="D22" s="12">
        <f t="shared" si="32"/>
        <v>4.4090172091873026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101.77599809091826</v>
      </c>
      <c r="H22" s="70">
        <f t="shared" si="1"/>
        <v>286.78235134766794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351.29864784976206</v>
      </c>
      <c r="T22" s="62">
        <f t="shared" si="34"/>
        <v>231.29412958540718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408.63091873093396</v>
      </c>
      <c r="AN22" s="62">
        <f ca="1">AVERAGE(OFFSET($AM$3,0,0,'Données projet'!$E$10+1,1))-AVERAGE(OFFSET($H$3,0,0,'Données projet'!$E$10+1,1))</f>
        <v>320.21110531585362</v>
      </c>
      <c r="AO22" s="62">
        <f t="shared" si="36"/>
        <v>247.46523907978428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2.95</v>
      </c>
      <c r="BD22" s="13">
        <f>IF('Données projet'!$A$88&gt;35,BD21+BC22-BL21,IF(A22&lt;'Données projet'!$A$88,$BA$205^A22,IF(A22='Données projet'!$A$88,'Données projet'!$B$88,BD21+BC22-BL21)))</f>
        <v>48.118204224171201</v>
      </c>
      <c r="BE22" s="14">
        <f>BD22*VLOOKUP('Données projet'!$B$11,Paramètres!$A$1:$I$89,3,0)*VLOOKUP('Données projet'!$B$11,Paramètres!$A$1:$I$89,5,0)</f>
        <v>28.77468612605438</v>
      </c>
      <c r="BF22" s="14">
        <f t="shared" si="37"/>
        <v>8.9687894077481118</v>
      </c>
      <c r="BG22" s="22">
        <f t="shared" si="7"/>
        <v>65.736553221372674</v>
      </c>
      <c r="BH22" s="62">
        <f t="shared" si="8"/>
        <v>345.62544211026153</v>
      </c>
      <c r="BI22" s="62">
        <f ca="1">AVERAGE(OFFSET($BH$3,0,0,'Données projet'!$E$11+1,1))-AVERAGE(OFFSET($H$3,0,0,'Données projet'!$E$11+1,1))</f>
        <v>306.16494073060517</v>
      </c>
      <c r="BJ22" s="62">
        <f t="shared" si="38"/>
        <v>196.38263807065425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15.4</v>
      </c>
      <c r="BY22" s="13">
        <f>IF('Données projet'!$A$114&gt;35,BY21+BX22-CG21,IF(A22&lt;'Données projet'!$A$114,$BV$205^A22,IF(A22='Données projet'!$A$114,'Données projet'!$B$114,BY21+BX22-CG21)))</f>
        <v>201.60000000000002</v>
      </c>
      <c r="BZ22" s="14">
        <f>BY22*VLOOKUP('Données projet'!$B$12,Paramètres!$A$1:$I$89,3,0)*VLOOKUP('Données projet'!$B$12,Paramètres!$A$1:$I$89,5,0)</f>
        <v>182.40768000000003</v>
      </c>
      <c r="CA22" s="14">
        <f t="shared" si="39"/>
        <v>45.857435663065921</v>
      </c>
      <c r="CB22" s="22">
        <f t="shared" si="10"/>
        <v>397.56174311317318</v>
      </c>
      <c r="CC22" s="62">
        <f t="shared" si="11"/>
        <v>677.45063200206209</v>
      </c>
      <c r="CD22" s="62">
        <f ca="1">AVERAGE(OFFSET($CC$3,0,0,'Données projet'!$E$12+1,1))-AVERAGE(OFFSET($H$3,0,0,'Données projet'!$E$12+1,1))</f>
        <v>400.94769567485071</v>
      </c>
      <c r="CE22" s="62">
        <f t="shared" si="40"/>
        <v>564.51639723182689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2.95</v>
      </c>
      <c r="CT22" s="13">
        <f>IF('Données projet'!$A$140&gt;35,CT21+CS22-DB21,IF(A22&lt;'Données projet'!$A$140,$CQ$205^A22,IF(A22='Données projet'!$A$140,'Données projet'!$B$140,CT21+CS22-DB21)))</f>
        <v>48.118204224171201</v>
      </c>
      <c r="CU22" s="18">
        <f>CT22*VLOOKUP('Données projet'!$B$13,Paramètres!$A$1:$I$89,3,0)*VLOOKUP('Données projet'!$B$13,Paramètres!$A$1:$I$89,5,0)</f>
        <v>28.77468612605438</v>
      </c>
      <c r="CV22" s="14">
        <f t="shared" si="41"/>
        <v>8.9687894077481118</v>
      </c>
      <c r="CW22" s="22">
        <f t="shared" si="13"/>
        <v>65.736553221372674</v>
      </c>
      <c r="CX22" s="62">
        <f t="shared" si="14"/>
        <v>345.62544211026153</v>
      </c>
      <c r="CY22" s="62">
        <f ca="1">AVERAGE(OFFSET($CX$3,0,0,'Données projet'!$E$13+1,1))-AVERAGE(OFFSET($H$3,0,0,'Données projet'!$E$13+1,1))</f>
        <v>306.16494073060517</v>
      </c>
      <c r="CZ22" s="62">
        <f t="shared" si="42"/>
        <v>196.38263807065425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13.6</v>
      </c>
      <c r="DO22" s="13">
        <f>IF('Données projet'!$A$166&gt;35,DO21+DN22-DW21,IF(A22&lt;'Données projet'!$A$166,$DL$205^A22,IF(A22='Données projet'!$A$166,'Données projet'!$B$166,DO21+DN22-DW21)))</f>
        <v>87.399999999999991</v>
      </c>
      <c r="DP22" s="18">
        <f>DO22*VLOOKUP('Données projet'!$B$14,Paramètres!$A$1:$I$89,3,0)*VLOOKUP('Données projet'!$B$14,Paramètres!$A$1:$I$89,5,0)</f>
        <v>76.352640000000008</v>
      </c>
      <c r="DQ22" s="14">
        <f t="shared" si="43"/>
        <v>21.242978155474471</v>
      </c>
      <c r="DR22" s="22">
        <f t="shared" si="16"/>
        <v>169.97903495411802</v>
      </c>
      <c r="DS22" s="62">
        <f t="shared" si="17"/>
        <v>449.86792384300691</v>
      </c>
      <c r="DT22" s="62">
        <f ca="1">AVERAGE(OFFSET($DS$3,0,0,'Données projet'!$E$14+1,1))-AVERAGE(OFFSET($H$3,0,0,'Données projet'!$E$14+1,1))</f>
        <v>321.71797077705293</v>
      </c>
      <c r="DU22" s="62">
        <f t="shared" si="44"/>
        <v>326.2054715914793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13.560300000000003</v>
      </c>
      <c r="D23" s="12">
        <f t="shared" si="32"/>
        <v>4.6134436069860039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106.97001719550536</v>
      </c>
      <c r="H23" s="70">
        <f t="shared" si="1"/>
        <v>288.31927011550067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351.29864784976206</v>
      </c>
      <c r="T23" s="62">
        <f t="shared" si="34"/>
        <v>231.29412958540718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445.86188445423306</v>
      </c>
      <c r="AN23" s="62">
        <f ca="1">AVERAGE(OFFSET($AM$3,0,0,'Données projet'!$E$10+1,1))-AVERAGE(OFFSET($H$3,0,0,'Données projet'!$E$10+1,1))</f>
        <v>320.21110531585362</v>
      </c>
      <c r="AO23" s="62">
        <f t="shared" si="36"/>
        <v>247.46523907978428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59</v>
      </c>
      <c r="BB23" s="13">
        <f>VLOOKUP(A23,'Données projet'!$A$87:$I$107,9,0)</f>
        <v>2.95</v>
      </c>
      <c r="BC23" s="13">
        <f t="array" ref="BC23">INDEX(BB:BB,MIN(IF(ISNUMBER(BB23:BB219),ROW(BB23:BB219),"")))</f>
        <v>2.95</v>
      </c>
      <c r="BD23" s="13">
        <f>IF('Données projet'!$A$88&gt;35,BD22+BC23-BL22,IF(A23&lt;'Données projet'!$A$88,$BA$205^A23,IF(A23='Données projet'!$A$88,'Données projet'!$B$88,BD22+BC23-BL22)))</f>
        <v>59</v>
      </c>
      <c r="BE23" s="14">
        <f>BD23*VLOOKUP('Données projet'!$B$11,Paramètres!$A$1:$I$89,3,0)*VLOOKUP('Données projet'!$B$11,Paramètres!$A$1:$I$89,5,0)</f>
        <v>35.282000000000004</v>
      </c>
      <c r="BF23" s="14">
        <f t="shared" si="37"/>
        <v>10.73915395799758</v>
      </c>
      <c r="BG23" s="22">
        <f t="shared" si="7"/>
        <v>80.153509810179131</v>
      </c>
      <c r="BH23" s="62">
        <f t="shared" si="8"/>
        <v>361.26462092129026</v>
      </c>
      <c r="BI23" s="62">
        <f ca="1">AVERAGE(OFFSET($BH$3,0,0,'Données projet'!$E$11+1,1))-AVERAGE(OFFSET($H$3,0,0,'Données projet'!$E$11+1,1))</f>
        <v>306.16494073060517</v>
      </c>
      <c r="BJ23" s="62">
        <f t="shared" si="38"/>
        <v>196.38263807065425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2.0312247417624798</v>
      </c>
      <c r="BS23" s="24">
        <f t="shared" si="9"/>
        <v>2.0312247417624798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217</v>
      </c>
      <c r="BW23" s="13">
        <f>VLOOKUP(A23,'Données projet'!$A$113:$I$133,9,0)</f>
        <v>15.4</v>
      </c>
      <c r="BX23" s="13">
        <f t="array" ref="BX23">INDEX(BW:BW,MIN(IF(ISNUMBER(BW23:BW219),ROW(BW23:BW219),"")))</f>
        <v>15.4</v>
      </c>
      <c r="BY23" s="13">
        <f>IF('Données projet'!$A$114&gt;35,BY22+BX23-CG22,IF(A23&lt;'Données projet'!$A$114,$BV$205^A23,IF(A23='Données projet'!$A$114,'Données projet'!$B$114,BY22+BX23-CG22)))</f>
        <v>217.00000000000003</v>
      </c>
      <c r="BZ23" s="14">
        <f>BY23*VLOOKUP('Données projet'!$B$12,Paramètres!$A$1:$I$89,3,0)*VLOOKUP('Données projet'!$B$12,Paramètres!$A$1:$I$89,5,0)</f>
        <v>196.34160000000003</v>
      </c>
      <c r="CA23" s="14">
        <f t="shared" si="39"/>
        <v>48.939300310809159</v>
      </c>
      <c r="CB23" s="22">
        <f t="shared" si="10"/>
        <v>427.19756804132595</v>
      </c>
      <c r="CC23" s="62">
        <f t="shared" si="11"/>
        <v>708.30867915243709</v>
      </c>
      <c r="CD23" s="62">
        <f ca="1">AVERAGE(OFFSET($CC$3,0,0,'Données projet'!$E$12+1,1))-AVERAGE(OFFSET($H$3,0,0,'Données projet'!$E$12+1,1))</f>
        <v>400.94769567485071</v>
      </c>
      <c r="CE23" s="62">
        <f t="shared" si="40"/>
        <v>564.51639723182689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23</v>
      </c>
      <c r="CH23" s="17">
        <f>IF(ISNA(VLOOKUP(A23,'Données projet'!$A$113:$I$133,5,0)),0%,VLOOKUP(A23,'Données projet'!$A$113:$I$133,5,0)*VLOOKUP('Données projet'!$B$12,Paramètres!$A$1:$I$89,7,0))</f>
        <v>0.18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4.1409505415218506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4.1409505415218506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59</v>
      </c>
      <c r="CR23" s="13">
        <f>VLOOKUP(A23,'Données projet'!$A$139:$I$159,9,0)</f>
        <v>2.95</v>
      </c>
      <c r="CS23" s="13">
        <f t="array" ref="CS23">INDEX(CR:CR,MIN(IF(ISNUMBER(CR23:CR219),ROW(CR23:CR219),"")))</f>
        <v>2.95</v>
      </c>
      <c r="CT23" s="13">
        <f>IF('Données projet'!$A$140&gt;35,CT22+CS23-DB22,IF(A23&lt;'Données projet'!$A$140,$CQ$205^A23,IF(A23='Données projet'!$A$140,'Données projet'!$B$140,CT22+CS23-DB22)))</f>
        <v>59</v>
      </c>
      <c r="CU23" s="18">
        <f>CT23*VLOOKUP('Données projet'!$B$13,Paramètres!$A$1:$I$89,3,0)*VLOOKUP('Données projet'!$B$13,Paramètres!$A$1:$I$89,5,0)</f>
        <v>35.282000000000004</v>
      </c>
      <c r="CV23" s="14">
        <f t="shared" si="41"/>
        <v>10.73915395799758</v>
      </c>
      <c r="CW23" s="22">
        <f t="shared" si="13"/>
        <v>80.153509810179131</v>
      </c>
      <c r="CX23" s="62">
        <f t="shared" si="14"/>
        <v>361.26462092129026</v>
      </c>
      <c r="CY23" s="62">
        <f ca="1">AVERAGE(OFFSET($CX$3,0,0,'Données projet'!$E$13+1,1))-AVERAGE(OFFSET($H$3,0,0,'Données projet'!$E$13+1,1))</f>
        <v>306.16494073060517</v>
      </c>
      <c r="CZ23" s="62">
        <f t="shared" si="42"/>
        <v>196.38263807065425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1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2.0312247417624798</v>
      </c>
      <c r="DI23" s="24">
        <f t="shared" si="15"/>
        <v>2.0312247417624798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101</v>
      </c>
      <c r="DM23" s="13">
        <f>VLOOKUP(A23,'Données projet'!$A$165:$I$185,9,0)</f>
        <v>13.6</v>
      </c>
      <c r="DN23" s="13">
        <f t="array" ref="DN23">INDEX(DM:DM,MIN(IF(ISNUMBER(DM23:DM219),ROW(DM23:DM219),"")))</f>
        <v>13.6</v>
      </c>
      <c r="DO23" s="13">
        <f>IF('Données projet'!$A$166&gt;35,DO22+DN23-DW22,IF(A23&lt;'Données projet'!$A$166,$DL$205^A23,IF(A23='Données projet'!$A$166,'Données projet'!$B$166,DO22+DN23-DW22)))</f>
        <v>100.99999999999999</v>
      </c>
      <c r="DP23" s="18">
        <f>DO23*VLOOKUP('Données projet'!$B$14,Paramètres!$A$1:$I$89,3,0)*VLOOKUP('Données projet'!$B$14,Paramètres!$A$1:$I$89,5,0)</f>
        <v>88.233599999999996</v>
      </c>
      <c r="DQ23" s="14">
        <f t="shared" si="43"/>
        <v>24.138721634312098</v>
      </c>
      <c r="DR23" s="22">
        <f t="shared" si="16"/>
        <v>195.7151268464269</v>
      </c>
      <c r="DS23" s="62">
        <f t="shared" si="17"/>
        <v>476.82623795753807</v>
      </c>
      <c r="DT23" s="62">
        <f ca="1">AVERAGE(OFFSET($DS$3,0,0,'Données projet'!$E$14+1,1))-AVERAGE(OFFSET($H$3,0,0,'Données projet'!$E$14+1,1))</f>
        <v>321.71797077705293</v>
      </c>
      <c r="DU23" s="62">
        <f t="shared" si="44"/>
        <v>326.2054715914793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35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14.238315000000004</v>
      </c>
      <c r="D24" s="12">
        <f t="shared" si="32"/>
        <v>4.8166831765613711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112.15705067081302</v>
      </c>
      <c r="H24" s="70">
        <f t="shared" si="1"/>
        <v>289.85412182417775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351.29864784976206</v>
      </c>
      <c r="T24" s="62">
        <f t="shared" si="34"/>
        <v>231.29412958540718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167.2</v>
      </c>
      <c r="AJ24" s="14">
        <f>AI24*VLOOKUP('Données projet'!$B$10,Paramètres!$A$1:$I$89,3,0)*VLOOKUP('Données projet'!$B$10,Paramètres!$A$1:$I$89,5,0)</f>
        <v>78.249599999999987</v>
      </c>
      <c r="AK24" s="14">
        <f t="shared" si="35"/>
        <v>21.708652740239781</v>
      </c>
      <c r="AL24" s="22">
        <f t="shared" si="4"/>
        <v>174.09395685591758</v>
      </c>
      <c r="AM24" s="62">
        <f t="shared" si="5"/>
        <v>456.42729018925093</v>
      </c>
      <c r="AN24" s="62">
        <f ca="1">AVERAGE(OFFSET($AM$3,0,0,'Données projet'!$E$10+1,1))-AVERAGE(OFFSET($H$3,0,0,'Données projet'!$E$10+1,1))</f>
        <v>320.21110531585362</v>
      </c>
      <c r="AO24" s="62">
        <f t="shared" si="36"/>
        <v>247.46523907978428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66</v>
      </c>
      <c r="BE24" s="14">
        <f>BD24*VLOOKUP('Données projet'!$B$11,Paramètres!$A$1:$I$89,3,0)*VLOOKUP('Données projet'!$B$11,Paramètres!$A$1:$I$89,5,0)</f>
        <v>39.468000000000004</v>
      </c>
      <c r="BF24" s="14">
        <f t="shared" si="37"/>
        <v>11.8575305564269</v>
      </c>
      <c r="BG24" s="22">
        <f t="shared" si="7"/>
        <v>89.391965719110203</v>
      </c>
      <c r="BH24" s="62">
        <f t="shared" si="8"/>
        <v>371.72529905244352</v>
      </c>
      <c r="BI24" s="62">
        <f ca="1">AVERAGE(OFFSET($BH$3,0,0,'Données projet'!$E$11+1,1))-AVERAGE(OFFSET($H$3,0,0,'Données projet'!$E$11+1,1))</f>
        <v>306.16494073060517</v>
      </c>
      <c r="BJ24" s="62">
        <f t="shared" si="38"/>
        <v>196.38263807065425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1.4362927890141435</v>
      </c>
      <c r="BS24" s="24">
        <f t="shared" si="9"/>
        <v>1.4362927890141435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13</v>
      </c>
      <c r="BY24" s="13">
        <f>IF('Données projet'!$A$114&gt;35,BY23+BX24-CG23,IF(A24&lt;'Données projet'!$A$114,$BV$205^A24,IF(A24='Données projet'!$A$114,'Données projet'!$B$114,BY23+BX24-CG23)))</f>
        <v>207.00000000000003</v>
      </c>
      <c r="BZ24" s="14">
        <f>BY24*VLOOKUP('Données projet'!$B$12,Paramètres!$A$1:$I$89,3,0)*VLOOKUP('Données projet'!$B$12,Paramètres!$A$1:$I$89,5,0)</f>
        <v>187.2936</v>
      </c>
      <c r="CA24" s="14">
        <f t="shared" si="39"/>
        <v>46.941107550760421</v>
      </c>
      <c r="CB24" s="22">
        <f t="shared" si="10"/>
        <v>407.95878231757439</v>
      </c>
      <c r="CC24" s="62">
        <f t="shared" si="11"/>
        <v>690.2921156509077</v>
      </c>
      <c r="CD24" s="62">
        <f ca="1">AVERAGE(OFFSET($CC$3,0,0,'Données projet'!$E$12+1,1))-AVERAGE(OFFSET($H$3,0,0,'Données projet'!$E$12+1,1))</f>
        <v>400.94769567485071</v>
      </c>
      <c r="CE24" s="62">
        <f t="shared" si="40"/>
        <v>564.51639723182689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4.0597490271330425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4.0597490271330425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</v>
      </c>
      <c r="CT24" s="13">
        <f>IF('Données projet'!$A$140&gt;35,CT23+CS24-DB23,IF(A24&lt;'Données projet'!$A$140,$CQ$205^A24,IF(A24='Données projet'!$A$140,'Données projet'!$B$140,CT23+CS24-DB23)))</f>
        <v>66</v>
      </c>
      <c r="CU24" s="18">
        <f>CT24*VLOOKUP('Données projet'!$B$13,Paramètres!$A$1:$I$89,3,0)*VLOOKUP('Données projet'!$B$13,Paramètres!$A$1:$I$89,5,0)</f>
        <v>39.468000000000004</v>
      </c>
      <c r="CV24" s="14">
        <f t="shared" si="41"/>
        <v>11.8575305564269</v>
      </c>
      <c r="CW24" s="22">
        <f t="shared" si="13"/>
        <v>89.391965719110203</v>
      </c>
      <c r="CX24" s="62">
        <f t="shared" si="14"/>
        <v>371.72529905244352</v>
      </c>
      <c r="CY24" s="62">
        <f ca="1">AVERAGE(OFFSET($CX$3,0,0,'Données projet'!$E$13+1,1))-AVERAGE(OFFSET($H$3,0,0,'Données projet'!$E$13+1,1))</f>
        <v>306.16494073060517</v>
      </c>
      <c r="CZ24" s="62">
        <f t="shared" si="42"/>
        <v>196.38263807065425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1.4362927890141435</v>
      </c>
      <c r="DI24" s="24">
        <f t="shared" si="15"/>
        <v>1.4362927890141435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80.799999999999983</v>
      </c>
      <c r="DP24" s="18">
        <f>DO24*VLOOKUP('Données projet'!$B$14,Paramètres!$A$1:$I$89,3,0)*VLOOKUP('Données projet'!$B$14,Paramètres!$A$1:$I$89,5,0)</f>
        <v>70.586879999999994</v>
      </c>
      <c r="DQ24" s="14">
        <f t="shared" si="43"/>
        <v>19.819129665411243</v>
      </c>
      <c r="DR24" s="22">
        <f t="shared" si="16"/>
        <v>157.45713350059123</v>
      </c>
      <c r="DS24" s="62">
        <f t="shared" si="17"/>
        <v>439.79046683392454</v>
      </c>
      <c r="DT24" s="62">
        <f ca="1">AVERAGE(OFFSET($DS$3,0,0,'Données projet'!$E$14+1,1))-AVERAGE(OFFSET($H$3,0,0,'Données projet'!$E$14+1,1))</f>
        <v>321.71797077705293</v>
      </c>
      <c r="DU24" s="62">
        <f t="shared" si="44"/>
        <v>326.2054715914793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14.916330000000004</v>
      </c>
      <c r="D25" s="12">
        <f t="shared" si="32"/>
        <v>5.0187988861067794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117.33746914541798</v>
      </c>
      <c r="H25" s="70">
        <f t="shared" si="1"/>
        <v>291.38701614330267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351.29864784976206</v>
      </c>
      <c r="T25" s="62">
        <f t="shared" si="34"/>
        <v>231.29412958540718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176.39999999999998</v>
      </c>
      <c r="AJ25" s="14">
        <f>AI25*VLOOKUP('Données projet'!$B$10,Paramètres!$A$1:$I$89,3,0)*VLOOKUP('Données projet'!$B$10,Paramètres!$A$1:$I$89,5,0)</f>
        <v>82.555199999999985</v>
      </c>
      <c r="AK25" s="14">
        <f t="shared" si="35"/>
        <v>22.760796016854769</v>
      </c>
      <c r="AL25" s="22">
        <f t="shared" si="4"/>
        <v>183.42535972935536</v>
      </c>
      <c r="AM25" s="62">
        <f t="shared" si="5"/>
        <v>466.98091528491091</v>
      </c>
      <c r="AN25" s="62">
        <f ca="1">AVERAGE(OFFSET($AM$3,0,0,'Données projet'!$E$10+1,1))-AVERAGE(OFFSET($H$3,0,0,'Données projet'!$E$10+1,1))</f>
        <v>320.21110531585362</v>
      </c>
      <c r="AO25" s="62">
        <f t="shared" si="36"/>
        <v>247.46523907978428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76</v>
      </c>
      <c r="BE25" s="14">
        <f>BD25*VLOOKUP('Données projet'!$B$11,Paramètres!$A$1:$I$89,3,0)*VLOOKUP('Données projet'!$B$11,Paramètres!$A$1:$I$89,5,0)</f>
        <v>45.448</v>
      </c>
      <c r="BF25" s="14">
        <f t="shared" si="37"/>
        <v>13.431735195887134</v>
      </c>
      <c r="BG25" s="22">
        <f t="shared" si="7"/>
        <v>102.54887213283676</v>
      </c>
      <c r="BH25" s="62">
        <f t="shared" si="8"/>
        <v>386.10442768839232</v>
      </c>
      <c r="BI25" s="62">
        <f ca="1">AVERAGE(OFFSET($BH$3,0,0,'Données projet'!$E$11+1,1))-AVERAGE(OFFSET($H$3,0,0,'Données projet'!$E$11+1,1))</f>
        <v>306.16494073060517</v>
      </c>
      <c r="BJ25" s="62">
        <f t="shared" si="38"/>
        <v>196.38263807065425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1.0156123708812401</v>
      </c>
      <c r="BS25" s="24">
        <f t="shared" si="9"/>
        <v>1.0156123708812401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13</v>
      </c>
      <c r="BY25" s="13">
        <f>IF('Données projet'!$A$114&gt;35,BY24+BX25-CG24,IF(A25&lt;'Données projet'!$A$114,$BV$205^A25,IF(A25='Données projet'!$A$114,'Données projet'!$B$114,BY24+BX25-CG24)))</f>
        <v>220.00000000000003</v>
      </c>
      <c r="BZ25" s="14">
        <f>BY25*VLOOKUP('Données projet'!$B$12,Paramètres!$A$1:$I$89,3,0)*VLOOKUP('Données projet'!$B$12,Paramètres!$A$1:$I$89,5,0)</f>
        <v>199.05600000000001</v>
      </c>
      <c r="CA25" s="14">
        <f t="shared" si="39"/>
        <v>49.536648006253934</v>
      </c>
      <c r="CB25" s="22">
        <f t="shared" si="10"/>
        <v>432.96552861089231</v>
      </c>
      <c r="CC25" s="62">
        <f t="shared" si="11"/>
        <v>716.52108416644785</v>
      </c>
      <c r="CD25" s="62">
        <f ca="1">AVERAGE(OFFSET($CC$3,0,0,'Données projet'!$E$12+1,1))-AVERAGE(OFFSET($H$3,0,0,'Données projet'!$E$12+1,1))</f>
        <v>400.94769567485071</v>
      </c>
      <c r="CE25" s="62">
        <f t="shared" si="40"/>
        <v>564.51639723182689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3.9801398249133655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3.9801398249133655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</v>
      </c>
      <c r="CT25" s="13">
        <f>IF('Données projet'!$A$140&gt;35,CT24+CS25-DB24,IF(A25&lt;'Données projet'!$A$140,$CQ$205^A25,IF(A25='Données projet'!$A$140,'Données projet'!$B$140,CT24+CS25-DB24)))</f>
        <v>76</v>
      </c>
      <c r="CU25" s="18">
        <f>CT25*VLOOKUP('Données projet'!$B$13,Paramètres!$A$1:$I$89,3,0)*VLOOKUP('Données projet'!$B$13,Paramètres!$A$1:$I$89,5,0)</f>
        <v>45.448</v>
      </c>
      <c r="CV25" s="14">
        <f t="shared" si="41"/>
        <v>13.431735195887134</v>
      </c>
      <c r="CW25" s="22">
        <f t="shared" si="13"/>
        <v>102.54887213283676</v>
      </c>
      <c r="CX25" s="62">
        <f t="shared" si="14"/>
        <v>386.10442768839232</v>
      </c>
      <c r="CY25" s="62">
        <f ca="1">AVERAGE(OFFSET($CX$3,0,0,'Données projet'!$E$13+1,1))-AVERAGE(OFFSET($H$3,0,0,'Données projet'!$E$13+1,1))</f>
        <v>306.16494073060517</v>
      </c>
      <c r="CZ25" s="62">
        <f t="shared" si="42"/>
        <v>196.38263807065425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1.0156123708812401</v>
      </c>
      <c r="DI25" s="24">
        <f t="shared" si="15"/>
        <v>1.0156123708812401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95.59999999999998</v>
      </c>
      <c r="DP25" s="18">
        <f>DO25*VLOOKUP('Données projet'!$B$14,Paramètres!$A$1:$I$89,3,0)*VLOOKUP('Données projet'!$B$14,Paramètres!$A$1:$I$89,5,0)</f>
        <v>83.516159999999999</v>
      </c>
      <c r="DQ25" s="14">
        <f t="shared" si="43"/>
        <v>22.994739515768853</v>
      </c>
      <c r="DR25" s="22">
        <f t="shared" si="16"/>
        <v>185.5064833232974</v>
      </c>
      <c r="DS25" s="62">
        <f t="shared" si="17"/>
        <v>469.06203887885295</v>
      </c>
      <c r="DT25" s="62">
        <f ca="1">AVERAGE(OFFSET($DS$3,0,0,'Données projet'!$E$14+1,1))-AVERAGE(OFFSET($H$3,0,0,'Données projet'!$E$14+1,1))</f>
        <v>321.71797077705293</v>
      </c>
      <c r="DU25" s="62">
        <f t="shared" si="44"/>
        <v>326.2054715914793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15.594345000000004</v>
      </c>
      <c r="D26" s="12">
        <f t="shared" si="32"/>
        <v>5.2198476558564568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122.51160764982178</v>
      </c>
      <c r="H26" s="70">
        <f t="shared" si="1"/>
        <v>292.91805220895003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351.29864784976206</v>
      </c>
      <c r="T26" s="62">
        <f t="shared" si="34"/>
        <v>231.29412958540718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185.59999999999997</v>
      </c>
      <c r="AJ26" s="14">
        <f>AI26*VLOOKUP('Données projet'!$B$10,Paramètres!$A$1:$I$89,3,0)*VLOOKUP('Données projet'!$B$10,Paramètres!$A$1:$I$89,5,0)</f>
        <v>86.860799999999983</v>
      </c>
      <c r="AK26" s="14">
        <f t="shared" si="35"/>
        <v>23.806568296036275</v>
      </c>
      <c r="AL26" s="22">
        <f t="shared" si="4"/>
        <v>192.7456664489298</v>
      </c>
      <c r="AM26" s="62">
        <f t="shared" si="5"/>
        <v>477.52344422670757</v>
      </c>
      <c r="AN26" s="62">
        <f ca="1">AVERAGE(OFFSET($AM$3,0,0,'Données projet'!$E$10+1,1))-AVERAGE(OFFSET($H$3,0,0,'Données projet'!$E$10+1,1))</f>
        <v>320.21110531585362</v>
      </c>
      <c r="AO26" s="62">
        <f t="shared" si="36"/>
        <v>247.46523907978428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86</v>
      </c>
      <c r="BE26" s="14">
        <f>BD26*VLOOKUP('Données projet'!$B$11,Paramètres!$A$1:$I$89,3,0)*VLOOKUP('Données projet'!$B$11,Paramètres!$A$1:$I$89,5,0)</f>
        <v>51.428000000000004</v>
      </c>
      <c r="BF26" s="14">
        <f t="shared" si="37"/>
        <v>14.981940313719676</v>
      </c>
      <c r="BG26" s="22">
        <f t="shared" si="7"/>
        <v>115.66397937972845</v>
      </c>
      <c r="BH26" s="62">
        <f t="shared" si="8"/>
        <v>400.44175715750623</v>
      </c>
      <c r="BI26" s="62">
        <f ca="1">AVERAGE(OFFSET($BH$3,0,0,'Données projet'!$E$11+1,1))-AVERAGE(OFFSET($H$3,0,0,'Données projet'!$E$11+1,1))</f>
        <v>306.16494073060517</v>
      </c>
      <c r="BJ26" s="62">
        <f t="shared" si="38"/>
        <v>196.38263807065425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0.71814639450707185</v>
      </c>
      <c r="BS26" s="24">
        <f t="shared" si="9"/>
        <v>0.71814639450707185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13</v>
      </c>
      <c r="BY26" s="13">
        <f>IF('Données projet'!$A$114&gt;35,BY25+BX26-CG25,IF(A26&lt;'Données projet'!$A$114,$BV$205^A26,IF(A26='Données projet'!$A$114,'Données projet'!$B$114,BY25+BX26-CG25)))</f>
        <v>233.00000000000003</v>
      </c>
      <c r="BZ26" s="14">
        <f>BY26*VLOOKUP('Données projet'!$B$12,Paramètres!$A$1:$I$89,3,0)*VLOOKUP('Données projet'!$B$12,Paramètres!$A$1:$I$89,5,0)</f>
        <v>210.81840000000003</v>
      </c>
      <c r="CA26" s="14">
        <f t="shared" si="39"/>
        <v>52.114386184062198</v>
      </c>
      <c r="CB26" s="22">
        <f t="shared" si="10"/>
        <v>457.94126927057505</v>
      </c>
      <c r="CC26" s="62">
        <f t="shared" si="11"/>
        <v>742.71904704835288</v>
      </c>
      <c r="CD26" s="62">
        <f ca="1">AVERAGE(OFFSET($CC$3,0,0,'Données projet'!$E$12+1,1))-AVERAGE(OFFSET($H$3,0,0,'Données projet'!$E$12+1,1))</f>
        <v>400.94769567485071</v>
      </c>
      <c r="CE26" s="62">
        <f t="shared" si="40"/>
        <v>564.51639723182689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3.9020917105923973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3.9020917105923973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</v>
      </c>
      <c r="CT26" s="13">
        <f>IF('Données projet'!$A$140&gt;35,CT25+CS26-DB25,IF(A26&lt;'Données projet'!$A$140,$CQ$205^A26,IF(A26='Données projet'!$A$140,'Données projet'!$B$140,CT25+CS26-DB25)))</f>
        <v>86</v>
      </c>
      <c r="CU26" s="18">
        <f>CT26*VLOOKUP('Données projet'!$B$13,Paramètres!$A$1:$I$89,3,0)*VLOOKUP('Données projet'!$B$13,Paramètres!$A$1:$I$89,5,0)</f>
        <v>51.428000000000004</v>
      </c>
      <c r="CV26" s="14">
        <f t="shared" si="41"/>
        <v>14.981940313719676</v>
      </c>
      <c r="CW26" s="22">
        <f t="shared" si="13"/>
        <v>115.66397937972845</v>
      </c>
      <c r="CX26" s="62">
        <f t="shared" si="14"/>
        <v>400.44175715750623</v>
      </c>
      <c r="CY26" s="62">
        <f ca="1">AVERAGE(OFFSET($CX$3,0,0,'Données projet'!$E$13+1,1))-AVERAGE(OFFSET($H$3,0,0,'Données projet'!$E$13+1,1))</f>
        <v>306.16494073060517</v>
      </c>
      <c r="CZ26" s="62">
        <f t="shared" si="42"/>
        <v>196.38263807065425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0.71814639450707185</v>
      </c>
      <c r="DI26" s="24">
        <f t="shared" si="15"/>
        <v>0.71814639450707185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110.39999999999998</v>
      </c>
      <c r="DP26" s="18">
        <f>DO26*VLOOKUP('Données projet'!$B$14,Paramètres!$A$1:$I$89,3,0)*VLOOKUP('Données projet'!$B$14,Paramètres!$A$1:$I$89,5,0)</f>
        <v>96.445439999999991</v>
      </c>
      <c r="DQ26" s="14">
        <f t="shared" si="43"/>
        <v>26.113397153228323</v>
      </c>
      <c r="DR26" s="22">
        <f t="shared" si="16"/>
        <v>213.45664137520598</v>
      </c>
      <c r="DS26" s="62">
        <f t="shared" si="17"/>
        <v>498.23441915298372</v>
      </c>
      <c r="DT26" s="62">
        <f ca="1">AVERAGE(OFFSET($DS$3,0,0,'Données projet'!$E$14+1,1))-AVERAGE(OFFSET($H$3,0,0,'Données projet'!$E$14+1,1))</f>
        <v>321.71797077705293</v>
      </c>
      <c r="DU26" s="62">
        <f t="shared" si="44"/>
        <v>326.2054715914793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16.272360000000003</v>
      </c>
      <c r="D27" s="12">
        <f t="shared" si="32"/>
        <v>5.4198811765597688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127.67977043396145</v>
      </c>
      <c r="H27" s="70">
        <f t="shared" si="1"/>
        <v>294.44732004917495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351.29864784976206</v>
      </c>
      <c r="T27" s="62">
        <f t="shared" si="34"/>
        <v>231.29412958540718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194.79999999999995</v>
      </c>
      <c r="AJ27" s="14">
        <f>AI27*VLOOKUP('Données projet'!$B$10,Paramètres!$A$1:$I$89,3,0)*VLOOKUP('Données projet'!$B$10,Paramètres!$A$1:$I$89,5,0)</f>
        <v>91.166399999999982</v>
      </c>
      <c r="AK27" s="14">
        <f t="shared" si="35"/>
        <v>24.846321420979159</v>
      </c>
      <c r="AL27" s="22">
        <f t="shared" si="4"/>
        <v>202.05548980820535</v>
      </c>
      <c r="AM27" s="62">
        <f t="shared" si="5"/>
        <v>488.05548980820538</v>
      </c>
      <c r="AN27" s="62">
        <f ca="1">AVERAGE(OFFSET($AM$3,0,0,'Données projet'!$E$10+1,1))-AVERAGE(OFFSET($H$3,0,0,'Données projet'!$E$10+1,1))</f>
        <v>320.21110531585362</v>
      </c>
      <c r="AO27" s="62">
        <f t="shared" si="36"/>
        <v>247.46523907978428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96</v>
      </c>
      <c r="BE27" s="14">
        <f>BD27*VLOOKUP('Données projet'!$B$11,Paramètres!$A$1:$I$89,3,0)*VLOOKUP('Données projet'!$B$11,Paramètres!$A$1:$I$89,5,0)</f>
        <v>57.408000000000008</v>
      </c>
      <c r="BF27" s="14">
        <f t="shared" si="37"/>
        <v>16.511255298579947</v>
      </c>
      <c r="BG27" s="22">
        <f t="shared" si="7"/>
        <v>128.74270297836009</v>
      </c>
      <c r="BH27" s="62">
        <f t="shared" si="8"/>
        <v>414.74270297836006</v>
      </c>
      <c r="BI27" s="62">
        <f ca="1">AVERAGE(OFFSET($BH$3,0,0,'Données projet'!$E$11+1,1))-AVERAGE(OFFSET($H$3,0,0,'Données projet'!$E$11+1,1))</f>
        <v>306.16494073060517</v>
      </c>
      <c r="BJ27" s="62">
        <f t="shared" si="38"/>
        <v>196.38263807065425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0.50780618544062017</v>
      </c>
      <c r="BS27" s="24">
        <f t="shared" si="9"/>
        <v>0.50780618544062017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13</v>
      </c>
      <c r="BY27" s="13">
        <f>IF('Données projet'!$A$114&gt;35,BY26+BX27-CG26,IF(A27&lt;'Données projet'!$A$114,$BV$205^A27,IF(A27='Données projet'!$A$114,'Données projet'!$B$114,BY26+BX27-CG26)))</f>
        <v>246.00000000000003</v>
      </c>
      <c r="BZ27" s="14">
        <f>BY27*VLOOKUP('Données projet'!$B$12,Paramètres!$A$1:$I$89,3,0)*VLOOKUP('Données projet'!$B$12,Paramètres!$A$1:$I$89,5,0)</f>
        <v>222.58080000000001</v>
      </c>
      <c r="CA27" s="14">
        <f t="shared" si="39"/>
        <v>54.675428546153249</v>
      </c>
      <c r="CB27" s="22">
        <f t="shared" si="10"/>
        <v>482.8879313845502</v>
      </c>
      <c r="CC27" s="62">
        <f t="shared" si="11"/>
        <v>768.88793138455026</v>
      </c>
      <c r="CD27" s="62">
        <f ca="1">AVERAGE(OFFSET($CC$3,0,0,'Données projet'!$E$12+1,1))-AVERAGE(OFFSET($H$3,0,0,'Données projet'!$E$12+1,1))</f>
        <v>400.94769567485071</v>
      </c>
      <c r="CE27" s="62">
        <f t="shared" si="40"/>
        <v>564.51639723182689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3.8255740721886142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3.8255740721886142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</v>
      </c>
      <c r="CT27" s="13">
        <f>IF('Données projet'!$A$140&gt;35,CT26+CS27-DB26,IF(A27&lt;'Données projet'!$A$140,$CQ$205^A27,IF(A27='Données projet'!$A$140,'Données projet'!$B$140,CT26+CS27-DB26)))</f>
        <v>96</v>
      </c>
      <c r="CU27" s="18">
        <f>CT27*VLOOKUP('Données projet'!$B$13,Paramètres!$A$1:$I$89,3,0)*VLOOKUP('Données projet'!$B$13,Paramètres!$A$1:$I$89,5,0)</f>
        <v>57.408000000000008</v>
      </c>
      <c r="CV27" s="14">
        <f t="shared" si="41"/>
        <v>16.511255298579947</v>
      </c>
      <c r="CW27" s="22">
        <f t="shared" si="13"/>
        <v>128.74270297836009</v>
      </c>
      <c r="CX27" s="62">
        <f t="shared" si="14"/>
        <v>414.74270297836006</v>
      </c>
      <c r="CY27" s="62">
        <f ca="1">AVERAGE(OFFSET($CX$3,0,0,'Données projet'!$E$13+1,1))-AVERAGE(OFFSET($H$3,0,0,'Données projet'!$E$13+1,1))</f>
        <v>306.16494073060517</v>
      </c>
      <c r="CZ27" s="62">
        <f t="shared" si="42"/>
        <v>196.38263807065425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0.50780618544062017</v>
      </c>
      <c r="DI27" s="24">
        <f t="shared" si="15"/>
        <v>0.50780618544062017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125.19999999999997</v>
      </c>
      <c r="DP27" s="18">
        <f>DO27*VLOOKUP('Données projet'!$B$14,Paramètres!$A$1:$I$89,3,0)*VLOOKUP('Données projet'!$B$14,Paramètres!$A$1:$I$89,5,0)</f>
        <v>109.37472</v>
      </c>
      <c r="DQ27" s="14">
        <f t="shared" si="43"/>
        <v>29.183614885996381</v>
      </c>
      <c r="DR27" s="22">
        <f t="shared" si="16"/>
        <v>241.32243325977697</v>
      </c>
      <c r="DS27" s="62">
        <f t="shared" si="17"/>
        <v>527.32243325977697</v>
      </c>
      <c r="DT27" s="62">
        <f ca="1">AVERAGE(OFFSET($DS$3,0,0,'Données projet'!$E$14+1,1))-AVERAGE(OFFSET($H$3,0,0,'Données projet'!$E$14+1,1))</f>
        <v>321.71797077705293</v>
      </c>
      <c r="DU27" s="62">
        <f t="shared" si="44"/>
        <v>326.2054715914793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16.950375000000001</v>
      </c>
      <c r="D28" s="12">
        <f t="shared" si="32"/>
        <v>5.6189465876992744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132.84223495917732</v>
      </c>
      <c r="H28" s="70">
        <f t="shared" si="1"/>
        <v>295.97490176524292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351.29864784976206</v>
      </c>
      <c r="T28" s="62">
        <f t="shared" si="34"/>
        <v>231.29412958540718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203.99999999999994</v>
      </c>
      <c r="AJ28" s="14">
        <f>AI28*VLOOKUP('Données projet'!$B$10,Paramètres!$A$1:$I$89,3,0)*VLOOKUP('Données projet'!$B$10,Paramètres!$A$1:$I$89,5,0)</f>
        <v>95.47199999999998</v>
      </c>
      <c r="AK28" s="14">
        <f t="shared" si="35"/>
        <v>25.880372123231144</v>
      </c>
      <c r="AL28" s="22">
        <f t="shared" si="4"/>
        <v>211.35538144796087</v>
      </c>
      <c r="AM28" s="62">
        <f t="shared" si="5"/>
        <v>498.57760367018307</v>
      </c>
      <c r="AN28" s="62">
        <f ca="1">AVERAGE(OFFSET($AM$3,0,0,'Données projet'!$E$10+1,1))-AVERAGE(OFFSET($H$3,0,0,'Données projet'!$E$10+1,1))</f>
        <v>320.21110531585362</v>
      </c>
      <c r="AO28" s="62">
        <f t="shared" si="36"/>
        <v>247.46523907978428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106</v>
      </c>
      <c r="BE28" s="14">
        <f>BD28*VLOOKUP('Données projet'!$B$11,Paramètres!$A$1:$I$89,3,0)*VLOOKUP('Données projet'!$B$11,Paramètres!$A$1:$I$89,5,0)</f>
        <v>63.388000000000012</v>
      </c>
      <c r="BF28" s="14">
        <f t="shared" si="37"/>
        <v>18.022104085041263</v>
      </c>
      <c r="BG28" s="22">
        <f t="shared" si="7"/>
        <v>141.78926461478019</v>
      </c>
      <c r="BH28" s="62">
        <f t="shared" si="8"/>
        <v>429.01148683700239</v>
      </c>
      <c r="BI28" s="62">
        <f ca="1">AVERAGE(OFFSET($BH$3,0,0,'Données projet'!$E$11+1,1))-AVERAGE(OFFSET($H$3,0,0,'Données projet'!$E$11+1,1))</f>
        <v>306.16494073060517</v>
      </c>
      <c r="BJ28" s="62">
        <f t="shared" si="38"/>
        <v>196.38263807065425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0.35907319725353598</v>
      </c>
      <c r="BS28" s="24">
        <f t="shared" si="9"/>
        <v>0.35907319725353598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259</v>
      </c>
      <c r="BW28" s="13">
        <f>VLOOKUP(A28,'Données projet'!$A$113:$I$133,9,0)</f>
        <v>13</v>
      </c>
      <c r="BX28" s="13">
        <f t="array" ref="BX28">INDEX(BW:BW,MIN(IF(ISNUMBER(BW28:BW224),ROW(BW28:BW224),"")))</f>
        <v>13</v>
      </c>
      <c r="BY28" s="13">
        <f>IF('Données projet'!$A$114&gt;35,BY27+BX28-CG27,IF(A28&lt;'Données projet'!$A$114,$BV$205^A28,IF(A28='Données projet'!$A$114,'Données projet'!$B$114,BY27+BX28-CG27)))</f>
        <v>259</v>
      </c>
      <c r="BZ28" s="14">
        <f>BY28*VLOOKUP('Données projet'!$B$12,Paramètres!$A$1:$I$89,3,0)*VLOOKUP('Données projet'!$B$12,Paramètres!$A$1:$I$89,5,0)</f>
        <v>234.3432</v>
      </c>
      <c r="CA28" s="14">
        <f t="shared" si="39"/>
        <v>57.220758006491664</v>
      </c>
      <c r="CB28" s="22">
        <f t="shared" si="10"/>
        <v>507.80722686130622</v>
      </c>
      <c r="CC28" s="62">
        <f t="shared" si="11"/>
        <v>795.02944908352845</v>
      </c>
      <c r="CD28" s="62">
        <f ca="1">AVERAGE(OFFSET($CC$3,0,0,'Données projet'!$E$12+1,1))-AVERAGE(OFFSET($H$3,0,0,'Données projet'!$E$12+1,1))</f>
        <v>400.94769567485071</v>
      </c>
      <c r="CE28" s="62">
        <f t="shared" si="40"/>
        <v>564.51639723182689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18</v>
      </c>
      <c r="CH28" s="17">
        <f>IF(ISNA(VLOOKUP(A28,'Données projet'!$A$113:$I$133,5,0)),0%,VLOOKUP(A28,'Données projet'!$A$113:$I$133,5,0)*VLOOKUP('Données projet'!$B$12,Paramètres!$A$1:$I$89,7,0))</f>
        <v>0.21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7.5314247837401203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7.5314247837401203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10</v>
      </c>
      <c r="CT28" s="13">
        <f>IF('Données projet'!$A$140&gt;35,CT27+CS28-DB27,IF(A28&lt;'Données projet'!$A$140,$CQ$205^A28,IF(A28='Données projet'!$A$140,'Données projet'!$B$140,CT27+CS28-DB27)))</f>
        <v>106</v>
      </c>
      <c r="CU28" s="18">
        <f>CT28*VLOOKUP('Données projet'!$B$13,Paramètres!$A$1:$I$89,3,0)*VLOOKUP('Données projet'!$B$13,Paramètres!$A$1:$I$89,5,0)</f>
        <v>63.388000000000012</v>
      </c>
      <c r="CV28" s="14">
        <f t="shared" si="41"/>
        <v>18.022104085041263</v>
      </c>
      <c r="CW28" s="22">
        <f t="shared" si="13"/>
        <v>141.78926461478019</v>
      </c>
      <c r="CX28" s="62">
        <f t="shared" si="14"/>
        <v>429.01148683700239</v>
      </c>
      <c r="CY28" s="62">
        <f ca="1">AVERAGE(OFFSET($CX$3,0,0,'Données projet'!$E$13+1,1))-AVERAGE(OFFSET($H$3,0,0,'Données projet'!$E$13+1,1))</f>
        <v>306.16494073060517</v>
      </c>
      <c r="CZ28" s="62">
        <f t="shared" si="42"/>
        <v>196.38263807065425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0.35907319725353598</v>
      </c>
      <c r="DI28" s="24">
        <f t="shared" si="15"/>
        <v>0.35907319725353598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140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139.99999999999997</v>
      </c>
      <c r="DP28" s="18">
        <f>DO28*VLOOKUP('Données projet'!$B$14,Paramètres!$A$1:$I$89,3,0)*VLOOKUP('Données projet'!$B$14,Paramètres!$A$1:$I$89,5,0)</f>
        <v>122.30399999999999</v>
      </c>
      <c r="DQ28" s="14">
        <f t="shared" si="43"/>
        <v>32.211773226559373</v>
      </c>
      <c r="DR28" s="22">
        <f t="shared" si="16"/>
        <v>269.11497170292421</v>
      </c>
      <c r="DS28" s="62">
        <f t="shared" si="17"/>
        <v>556.33719392514649</v>
      </c>
      <c r="DT28" s="62">
        <f ca="1">AVERAGE(OFFSET($DS$3,0,0,'Données projet'!$E$14+1,1))-AVERAGE(OFFSET($H$3,0,0,'Données projet'!$E$14+1,1))</f>
        <v>321.71797077705293</v>
      </c>
      <c r="DU28" s="62">
        <f t="shared" si="44"/>
        <v>326.2054715914793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35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17.62839</v>
      </c>
      <c r="D29" s="12">
        <f t="shared" si="32"/>
        <v>5.8170870441392966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137.99925523348654</v>
      </c>
      <c r="H29" s="70">
        <f t="shared" si="1"/>
        <v>297.50087251854262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351.29864784976206</v>
      </c>
      <c r="T29" s="62">
        <f t="shared" si="34"/>
        <v>231.29412958540718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213.19999999999993</v>
      </c>
      <c r="AJ29" s="14">
        <f>AI29*VLOOKUP('Données projet'!$B$10,Paramètres!$A$1:$I$89,3,0)*VLOOKUP('Données projet'!$B$10,Paramètres!$A$1:$I$89,5,0)</f>
        <v>99.777599999999964</v>
      </c>
      <c r="AK29" s="14">
        <f t="shared" si="35"/>
        <v>26.909006951444532</v>
      </c>
      <c r="AL29" s="22">
        <f t="shared" si="4"/>
        <v>220.64584044043249</v>
      </c>
      <c r="AM29" s="62">
        <f t="shared" si="5"/>
        <v>509.09028488487695</v>
      </c>
      <c r="AN29" s="62">
        <f ca="1">AVERAGE(OFFSET($AM$3,0,0,'Données projet'!$E$10+1,1))-AVERAGE(OFFSET($H$3,0,0,'Données projet'!$E$10+1,1))</f>
        <v>320.21110531585362</v>
      </c>
      <c r="AO29" s="62">
        <f t="shared" si="36"/>
        <v>247.46523907978428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</v>
      </c>
      <c r="BD29" s="13">
        <f>IF('Données projet'!$A$88&gt;35,BD28+BC29-BL28,IF(A29&lt;'Données projet'!$A$88,$BA$205^A29,IF(A29='Données projet'!$A$88,'Données projet'!$B$88,BD28+BC29-BL28)))</f>
        <v>116</v>
      </c>
      <c r="BE29" s="14">
        <f>BD29*VLOOKUP('Données projet'!$B$11,Paramètres!$A$1:$I$89,3,0)*VLOOKUP('Données projet'!$B$11,Paramètres!$A$1:$I$89,5,0)</f>
        <v>69.367999999999995</v>
      </c>
      <c r="BF29" s="14">
        <f t="shared" si="37"/>
        <v>19.516426948203531</v>
      </c>
      <c r="BG29" s="22">
        <f t="shared" si="7"/>
        <v>154.80704360145447</v>
      </c>
      <c r="BH29" s="62">
        <f t="shared" si="8"/>
        <v>443.2514880458989</v>
      </c>
      <c r="BI29" s="62">
        <f ca="1">AVERAGE(OFFSET($BH$3,0,0,'Données projet'!$E$11+1,1))-AVERAGE(OFFSET($H$3,0,0,'Données projet'!$E$11+1,1))</f>
        <v>306.16494073060517</v>
      </c>
      <c r="BJ29" s="62">
        <f t="shared" si="38"/>
        <v>196.38263807065425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0.25390309272031009</v>
      </c>
      <c r="BS29" s="24">
        <f t="shared" si="9"/>
        <v>0.25390309272031009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10.6</v>
      </c>
      <c r="BY29" s="13">
        <f>IF('Données projet'!$A$114&gt;35,BY28+BX29-CG28,IF(A29&lt;'Données projet'!$A$114,$BV$205^A29,IF(A29='Données projet'!$A$114,'Données projet'!$B$114,BY28+BX29-CG28)))</f>
        <v>251.60000000000002</v>
      </c>
      <c r="BZ29" s="14">
        <f>BY29*VLOOKUP('Données projet'!$B$12,Paramètres!$A$1:$I$89,3,0)*VLOOKUP('Données projet'!$B$12,Paramètres!$A$1:$I$89,5,0)</f>
        <v>227.64768000000001</v>
      </c>
      <c r="CA29" s="14">
        <f t="shared" si="39"/>
        <v>55.773751036838362</v>
      </c>
      <c r="CB29" s="22">
        <f t="shared" si="10"/>
        <v>493.62565905582687</v>
      </c>
      <c r="CC29" s="62">
        <f t="shared" si="11"/>
        <v>782.07010350027133</v>
      </c>
      <c r="CD29" s="62">
        <f ca="1">AVERAGE(OFFSET($CC$3,0,0,'Données projet'!$E$12+1,1))-AVERAGE(OFFSET($H$3,0,0,'Données projet'!$E$12+1,1))</f>
        <v>400.94769567485071</v>
      </c>
      <c r="CE29" s="62">
        <f t="shared" si="40"/>
        <v>564.51639723182689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7.3837381374465032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7.3837381374465032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IF('Données projet'!$A$140&gt;35,CT28+CS29-DB28,IF(A29&lt;'Données projet'!$A$140,$CQ$205^A29,IF(A29='Données projet'!$A$140,'Données projet'!$B$140,CT28+CS29-DB28)))</f>
        <v>116</v>
      </c>
      <c r="CU29" s="18">
        <f>CT29*VLOOKUP('Données projet'!$B$13,Paramètres!$A$1:$I$89,3,0)*VLOOKUP('Données projet'!$B$13,Paramètres!$A$1:$I$89,5,0)</f>
        <v>69.367999999999995</v>
      </c>
      <c r="CV29" s="14">
        <f t="shared" si="41"/>
        <v>19.516426948203531</v>
      </c>
      <c r="CW29" s="22">
        <f t="shared" si="13"/>
        <v>154.80704360145447</v>
      </c>
      <c r="CX29" s="62">
        <f t="shared" si="14"/>
        <v>443.2514880458989</v>
      </c>
      <c r="CY29" s="62">
        <f ca="1">AVERAGE(OFFSET($CX$3,0,0,'Données projet'!$E$13+1,1))-AVERAGE(OFFSET($H$3,0,0,'Données projet'!$E$13+1,1))</f>
        <v>306.16494073060517</v>
      </c>
      <c r="CZ29" s="62">
        <f t="shared" si="42"/>
        <v>196.38263807065425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0.25390309272031009</v>
      </c>
      <c r="DI29" s="24">
        <f t="shared" si="15"/>
        <v>0.25390309272031009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119.19999999999996</v>
      </c>
      <c r="DP29" s="18">
        <f>DO29*VLOOKUP('Données projet'!$B$14,Paramètres!$A$1:$I$89,3,0)*VLOOKUP('Données projet'!$B$14,Paramètres!$A$1:$I$89,5,0)</f>
        <v>104.13311999999998</v>
      </c>
      <c r="DQ29" s="14">
        <f t="shared" si="43"/>
        <v>27.944323474595436</v>
      </c>
      <c r="DR29" s="22">
        <f t="shared" si="16"/>
        <v>230.03488071825367</v>
      </c>
      <c r="DS29" s="62">
        <f t="shared" si="17"/>
        <v>518.47932516269816</v>
      </c>
      <c r="DT29" s="62">
        <f ca="1">AVERAGE(OFFSET($DS$3,0,0,'Données projet'!$E$14+1,1))-AVERAGE(OFFSET($H$3,0,0,'Données projet'!$E$14+1,1))</f>
        <v>321.71797077705293</v>
      </c>
      <c r="DU29" s="62">
        <f t="shared" si="44"/>
        <v>326.2054715914793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18.306404999999998</v>
      </c>
      <c r="D30" s="12">
        <f t="shared" si="32"/>
        <v>6.0143421931457945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143.15106461930549</v>
      </c>
      <c r="H30" s="70">
        <f t="shared" si="1"/>
        <v>299.02530136139558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351.29864784976206</v>
      </c>
      <c r="T30" s="62">
        <f t="shared" si="34"/>
        <v>231.29412958540718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222.39999999999992</v>
      </c>
      <c r="AJ30" s="14">
        <f>AI30*VLOOKUP('Données projet'!$B$10,Paramètres!$A$1:$I$89,3,0)*VLOOKUP('Données projet'!$B$10,Paramètres!$A$1:$I$89,5,0)</f>
        <v>104.08319999999996</v>
      </c>
      <c r="AK30" s="14">
        <f t="shared" si="35"/>
        <v>27.932486325387405</v>
      </c>
      <c r="AL30" s="22">
        <f t="shared" si="4"/>
        <v>229.92732035004965</v>
      </c>
      <c r="AM30" s="62">
        <f t="shared" si="5"/>
        <v>519.59398701671637</v>
      </c>
      <c r="AN30" s="62">
        <f ca="1">AVERAGE(OFFSET($AM$3,0,0,'Données projet'!$E$10+1,1))-AVERAGE(OFFSET($H$3,0,0,'Données projet'!$E$10+1,1))</f>
        <v>320.21110531585362</v>
      </c>
      <c r="AO30" s="62">
        <f t="shared" si="36"/>
        <v>247.46523907978428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</v>
      </c>
      <c r="BD30" s="13">
        <f>IF('Données projet'!$A$88&gt;35,BD29+BC30-BL29,IF(A30&lt;'Données projet'!$A$88,$BA$205^A30,IF(A30='Données projet'!$A$88,'Données projet'!$B$88,BD29+BC30-BL29)))</f>
        <v>126</v>
      </c>
      <c r="BE30" s="14">
        <f>BD30*VLOOKUP('Données projet'!$B$11,Paramètres!$A$1:$I$89,3,0)*VLOOKUP('Données projet'!$B$11,Paramètres!$A$1:$I$89,5,0)</f>
        <v>75.347999999999999</v>
      </c>
      <c r="BF30" s="14">
        <f t="shared" si="37"/>
        <v>20.99581051771704</v>
      </c>
      <c r="BG30" s="22">
        <f t="shared" si="7"/>
        <v>167.79880331835713</v>
      </c>
      <c r="BH30" s="62">
        <f t="shared" si="8"/>
        <v>457.46546998502379</v>
      </c>
      <c r="BI30" s="62">
        <f ca="1">AVERAGE(OFFSET($BH$3,0,0,'Données projet'!$E$11+1,1))-AVERAGE(OFFSET($H$3,0,0,'Données projet'!$E$11+1,1))</f>
        <v>306.16494073060517</v>
      </c>
      <c r="BJ30" s="62">
        <f t="shared" si="38"/>
        <v>196.38263807065425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0.17953659862676799</v>
      </c>
      <c r="BS30" s="24">
        <f t="shared" si="9"/>
        <v>0.17953659862676799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10.6</v>
      </c>
      <c r="BY30" s="13">
        <f>IF('Données projet'!$A$114&gt;35,BY29+BX30-CG29,IF(A30&lt;'Données projet'!$A$114,$BV$205^A30,IF(A30='Données projet'!$A$114,'Données projet'!$B$114,BY29+BX30-CG29)))</f>
        <v>262.20000000000005</v>
      </c>
      <c r="BZ30" s="14">
        <f>BY30*VLOOKUP('Données projet'!$B$12,Paramètres!$A$1:$I$89,3,0)*VLOOKUP('Données projet'!$B$12,Paramètres!$A$1:$I$89,5,0)</f>
        <v>237.23856000000004</v>
      </c>
      <c r="CA30" s="14">
        <f t="shared" si="39"/>
        <v>57.84499363660688</v>
      </c>
      <c r="CB30" s="22">
        <f t="shared" si="10"/>
        <v>513.93718925042367</v>
      </c>
      <c r="CC30" s="62">
        <f t="shared" si="11"/>
        <v>803.60385591709041</v>
      </c>
      <c r="CD30" s="62">
        <f ca="1">AVERAGE(OFFSET($CC$3,0,0,'Données projet'!$E$12+1,1))-AVERAGE(OFFSET($H$3,0,0,'Données projet'!$E$12+1,1))</f>
        <v>400.94769567485071</v>
      </c>
      <c r="CE30" s="62">
        <f t="shared" si="40"/>
        <v>564.51639723182689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7.2389475362067444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7.2389475362067444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IF('Données projet'!$A$140&gt;35,CT29+CS30-DB29,IF(A30&lt;'Données projet'!$A$140,$CQ$205^A30,IF(A30='Données projet'!$A$140,'Données projet'!$B$140,CT29+CS30-DB29)))</f>
        <v>126</v>
      </c>
      <c r="CU30" s="18">
        <f>CT30*VLOOKUP('Données projet'!$B$13,Paramètres!$A$1:$I$89,3,0)*VLOOKUP('Données projet'!$B$13,Paramètres!$A$1:$I$89,5,0)</f>
        <v>75.347999999999999</v>
      </c>
      <c r="CV30" s="14">
        <f t="shared" si="41"/>
        <v>20.99581051771704</v>
      </c>
      <c r="CW30" s="22">
        <f t="shared" si="13"/>
        <v>167.79880331835713</v>
      </c>
      <c r="CX30" s="62">
        <f t="shared" si="14"/>
        <v>457.46546998502379</v>
      </c>
      <c r="CY30" s="62">
        <f ca="1">AVERAGE(OFFSET($CX$3,0,0,'Données projet'!$E$13+1,1))-AVERAGE(OFFSET($H$3,0,0,'Données projet'!$E$13+1,1))</f>
        <v>306.16494073060517</v>
      </c>
      <c r="CZ30" s="62">
        <f t="shared" si="42"/>
        <v>196.38263807065425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0.17953659862676799</v>
      </c>
      <c r="DI30" s="24">
        <f t="shared" si="15"/>
        <v>0.17953659862676799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133.39999999999995</v>
      </c>
      <c r="DP30" s="18">
        <f>DO30*VLOOKUP('Données projet'!$B$14,Paramètres!$A$1:$I$89,3,0)*VLOOKUP('Données projet'!$B$14,Paramètres!$A$1:$I$89,5,0)</f>
        <v>116.53823999999997</v>
      </c>
      <c r="DQ30" s="14">
        <f t="shared" si="43"/>
        <v>30.866230258957859</v>
      </c>
      <c r="DR30" s="22">
        <f t="shared" si="16"/>
        <v>256.72945236768493</v>
      </c>
      <c r="DS30" s="62">
        <f t="shared" si="17"/>
        <v>546.39611903435161</v>
      </c>
      <c r="DT30" s="62">
        <f ca="1">AVERAGE(OFFSET($DS$3,0,0,'Données projet'!$E$14+1,1))-AVERAGE(OFFSET($H$3,0,0,'Données projet'!$E$14+1,1))</f>
        <v>321.71797077705293</v>
      </c>
      <c r="DU30" s="62">
        <f t="shared" si="44"/>
        <v>326.2054715914793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18.984419999999997</v>
      </c>
      <c r="D31" s="12">
        <f t="shared" si="32"/>
        <v>6.2107485787499481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148.2978782135194</v>
      </c>
      <c r="H31" s="70">
        <f t="shared" si="1"/>
        <v>300.54825194132286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351.29864784976206</v>
      </c>
      <c r="T31" s="62">
        <f t="shared" si="34"/>
        <v>231.29412958540718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231.59999999999991</v>
      </c>
      <c r="AJ31" s="14">
        <f>AI31*VLOOKUP('Données projet'!$B$10,Paramètres!$A$1:$I$89,3,0)*VLOOKUP('Données projet'!$B$10,Paramètres!$A$1:$I$89,5,0)</f>
        <v>108.38879999999996</v>
      </c>
      <c r="AK31" s="14">
        <f t="shared" si="35"/>
        <v>28.95104790024919</v>
      </c>
      <c r="AL31" s="22">
        <f t="shared" si="4"/>
        <v>239.20023509293392</v>
      </c>
      <c r="AM31" s="62">
        <f t="shared" si="5"/>
        <v>530.08912398182281</v>
      </c>
      <c r="AN31" s="62">
        <f ca="1">AVERAGE(OFFSET($AM$3,0,0,'Données projet'!$E$10+1,1))-AVERAGE(OFFSET($H$3,0,0,'Données projet'!$E$10+1,1))</f>
        <v>320.21110531585362</v>
      </c>
      <c r="AO31" s="62">
        <f t="shared" si="36"/>
        <v>247.46523907978428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</v>
      </c>
      <c r="BD31" s="13">
        <f>IF('Données projet'!$A$88&gt;35,BD30+BC31-BL30,IF(A31&lt;'Données projet'!$A$88,$BA$205^A31,IF(A31='Données projet'!$A$88,'Données projet'!$B$88,BD30+BC31-BL30)))</f>
        <v>136</v>
      </c>
      <c r="BE31" s="14">
        <f>BD31*VLOOKUP('Données projet'!$B$11,Paramètres!$A$1:$I$89,3,0)*VLOOKUP('Données projet'!$B$11,Paramètres!$A$1:$I$89,5,0)</f>
        <v>81.328000000000003</v>
      </c>
      <c r="BF31" s="14">
        <f t="shared" si="37"/>
        <v>22.461575251587323</v>
      </c>
      <c r="BG31" s="22">
        <f t="shared" si="7"/>
        <v>180.76684356318125</v>
      </c>
      <c r="BH31" s="62">
        <f t="shared" si="8"/>
        <v>471.65573245207008</v>
      </c>
      <c r="BI31" s="62">
        <f ca="1">AVERAGE(OFFSET($BH$3,0,0,'Données projet'!$E$11+1,1))-AVERAGE(OFFSET($H$3,0,0,'Données projet'!$E$11+1,1))</f>
        <v>306.16494073060517</v>
      </c>
      <c r="BJ31" s="62">
        <f t="shared" si="38"/>
        <v>196.38263807065425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0.12695154636015504</v>
      </c>
      <c r="BS31" s="24">
        <f t="shared" si="9"/>
        <v>0.12695154636015504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10.6</v>
      </c>
      <c r="BY31" s="13">
        <f>IF('Données projet'!$A$114&gt;35,BY30+BX31-CG30,IF(A31&lt;'Données projet'!$A$114,$BV$205^A31,IF(A31='Données projet'!$A$114,'Données projet'!$B$114,BY30+BX31-CG30)))</f>
        <v>272.80000000000007</v>
      </c>
      <c r="BZ31" s="14">
        <f>BY31*VLOOKUP('Données projet'!$B$12,Paramètres!$A$1:$I$89,3,0)*VLOOKUP('Données projet'!$B$12,Paramètres!$A$1:$I$89,5,0)</f>
        <v>246.82944000000003</v>
      </c>
      <c r="CA31" s="14">
        <f t="shared" si="39"/>
        <v>59.906509645447485</v>
      </c>
      <c r="CB31" s="22">
        <f t="shared" si="10"/>
        <v>534.23177896582104</v>
      </c>
      <c r="CC31" s="62">
        <f t="shared" si="11"/>
        <v>825.12066785470984</v>
      </c>
      <c r="CD31" s="62">
        <f ca="1">AVERAGE(OFFSET($CC$3,0,0,'Données projet'!$E$12+1,1))-AVERAGE(OFFSET($H$3,0,0,'Données projet'!$E$12+1,1))</f>
        <v>400.94769567485071</v>
      </c>
      <c r="CE31" s="62">
        <f t="shared" si="40"/>
        <v>564.51639723182689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7.0969961903437504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7.0969961903437504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IF('Données projet'!$A$140&gt;35,CT30+CS31-DB30,IF(A31&lt;'Données projet'!$A$140,$CQ$205^A31,IF(A31='Données projet'!$A$140,'Données projet'!$B$140,CT30+CS31-DB30)))</f>
        <v>136</v>
      </c>
      <c r="CU31" s="18">
        <f>CT31*VLOOKUP('Données projet'!$B$13,Paramètres!$A$1:$I$89,3,0)*VLOOKUP('Données projet'!$B$13,Paramètres!$A$1:$I$89,5,0)</f>
        <v>81.328000000000003</v>
      </c>
      <c r="CV31" s="14">
        <f t="shared" si="41"/>
        <v>22.461575251587323</v>
      </c>
      <c r="CW31" s="22">
        <f t="shared" si="13"/>
        <v>180.76684356318125</v>
      </c>
      <c r="CX31" s="62">
        <f t="shared" si="14"/>
        <v>471.65573245207008</v>
      </c>
      <c r="CY31" s="62">
        <f ca="1">AVERAGE(OFFSET($CX$3,0,0,'Données projet'!$E$13+1,1))-AVERAGE(OFFSET($H$3,0,0,'Données projet'!$E$13+1,1))</f>
        <v>306.16494073060517</v>
      </c>
      <c r="CZ31" s="62">
        <f t="shared" si="42"/>
        <v>196.38263807065425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0.12695154636015504</v>
      </c>
      <c r="DI31" s="24">
        <f t="shared" si="15"/>
        <v>0.12695154636015504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147.59999999999994</v>
      </c>
      <c r="DP31" s="18">
        <f>DO31*VLOOKUP('Données projet'!$B$14,Paramètres!$A$1:$I$89,3,0)*VLOOKUP('Données projet'!$B$14,Paramètres!$A$1:$I$89,5,0)</f>
        <v>128.94335999999996</v>
      </c>
      <c r="DQ31" s="14">
        <f t="shared" si="43"/>
        <v>33.752085002132162</v>
      </c>
      <c r="DR31" s="22">
        <f t="shared" si="16"/>
        <v>283.36123337871345</v>
      </c>
      <c r="DS31" s="62">
        <f t="shared" si="17"/>
        <v>574.25012226760236</v>
      </c>
      <c r="DT31" s="62">
        <f ca="1">AVERAGE(OFFSET($DS$3,0,0,'Données projet'!$E$14+1,1))-AVERAGE(OFFSET($H$3,0,0,'Données projet'!$E$14+1,1))</f>
        <v>321.71797077705293</v>
      </c>
      <c r="DU31" s="62">
        <f t="shared" si="44"/>
        <v>326.2054715914793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19.662434999999995</v>
      </c>
      <c r="D32" s="12">
        <f t="shared" si="32"/>
        <v>6.4063399867222373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153.43989487798788</v>
      </c>
      <c r="H32" s="70">
        <f t="shared" si="1"/>
        <v>302.06978310187458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351.29864784976206</v>
      </c>
      <c r="T32" s="62">
        <f t="shared" si="34"/>
        <v>231.29412958540718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240.7999999999999</v>
      </c>
      <c r="AJ32" s="14">
        <f>AI32*VLOOKUP('Données projet'!$B$10,Paramètres!$A$1:$I$89,3,0)*VLOOKUP('Données projet'!$B$10,Paramètres!$A$1:$I$89,5,0)</f>
        <v>112.69439999999994</v>
      </c>
      <c r="AK32" s="14">
        <f t="shared" si="35"/>
        <v>29.964909381330607</v>
      </c>
      <c r="AL32" s="22">
        <f t="shared" si="4"/>
        <v>248.46496383915073</v>
      </c>
      <c r="AM32" s="62">
        <f t="shared" si="5"/>
        <v>540.57607495026184</v>
      </c>
      <c r="AN32" s="62">
        <f ca="1">AVERAGE(OFFSET($AM$3,0,0,'Données projet'!$E$10+1,1))-AVERAGE(OFFSET($H$3,0,0,'Données projet'!$E$10+1,1))</f>
        <v>320.21110531585362</v>
      </c>
      <c r="AO32" s="62">
        <f t="shared" si="36"/>
        <v>247.46523907978428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</v>
      </c>
      <c r="BD32" s="13">
        <f>IF('Données projet'!$A$88&gt;35,BD31+BC32-BL31,IF(A32&lt;'Données projet'!$A$88,$BA$205^A32,IF(A32='Données projet'!$A$88,'Données projet'!$B$88,BD31+BC32-BL31)))</f>
        <v>146</v>
      </c>
      <c r="BE32" s="14">
        <f>BD32*VLOOKUP('Données projet'!$B$11,Paramètres!$A$1:$I$89,3,0)*VLOOKUP('Données projet'!$B$11,Paramètres!$A$1:$I$89,5,0)</f>
        <v>87.307999999999993</v>
      </c>
      <c r="BF32" s="14">
        <f t="shared" si="37"/>
        <v>23.914836409796052</v>
      </c>
      <c r="BG32" s="22">
        <f t="shared" si="7"/>
        <v>193.71310674706146</v>
      </c>
      <c r="BH32" s="62">
        <f t="shared" si="8"/>
        <v>485.82421785817257</v>
      </c>
      <c r="BI32" s="62">
        <f ca="1">AVERAGE(OFFSET($BH$3,0,0,'Données projet'!$E$11+1,1))-AVERAGE(OFFSET($H$3,0,0,'Données projet'!$E$11+1,1))</f>
        <v>306.16494073060517</v>
      </c>
      <c r="BJ32" s="62">
        <f t="shared" si="38"/>
        <v>196.38263807065425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8.9768299313383995E-2</v>
      </c>
      <c r="BS32" s="24">
        <f t="shared" si="9"/>
        <v>8.9768299313383995E-2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10.6</v>
      </c>
      <c r="BY32" s="13">
        <f>IF('Données projet'!$A$114&gt;35,BY31+BX32-CG31,IF(A32&lt;'Données projet'!$A$114,$BV$205^A32,IF(A32='Données projet'!$A$114,'Données projet'!$B$114,BY31+BX32-CG31)))</f>
        <v>283.40000000000009</v>
      </c>
      <c r="BZ32" s="14">
        <f>BY32*VLOOKUP('Données projet'!$B$12,Paramètres!$A$1:$I$89,3,0)*VLOOKUP('Données projet'!$B$12,Paramètres!$A$1:$I$89,5,0)</f>
        <v>256.42032000000006</v>
      </c>
      <c r="CA32" s="14">
        <f t="shared" si="39"/>
        <v>61.958720258016918</v>
      </c>
      <c r="CB32" s="22">
        <f t="shared" si="10"/>
        <v>554.51016178271277</v>
      </c>
      <c r="CC32" s="62">
        <f t="shared" si="11"/>
        <v>846.62127289382397</v>
      </c>
      <c r="CD32" s="62">
        <f ca="1">AVERAGE(OFFSET($CC$3,0,0,'Données projet'!$E$12+1,1))-AVERAGE(OFFSET($H$3,0,0,'Données projet'!$E$12+1,1))</f>
        <v>400.94769567485071</v>
      </c>
      <c r="CE32" s="62">
        <f t="shared" si="40"/>
        <v>564.51639723182689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6.9578284237913577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6.9578284237913577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IF('Données projet'!$A$140&gt;35,CT31+CS32-DB31,IF(A32&lt;'Données projet'!$A$140,$CQ$205^A32,IF(A32='Données projet'!$A$140,'Données projet'!$B$140,CT31+CS32-DB31)))</f>
        <v>146</v>
      </c>
      <c r="CU32" s="18">
        <f>CT32*VLOOKUP('Données projet'!$B$13,Paramètres!$A$1:$I$89,3,0)*VLOOKUP('Données projet'!$B$13,Paramètres!$A$1:$I$89,5,0)</f>
        <v>87.307999999999993</v>
      </c>
      <c r="CV32" s="14">
        <f t="shared" si="41"/>
        <v>23.914836409796052</v>
      </c>
      <c r="CW32" s="22">
        <f t="shared" si="13"/>
        <v>193.71310674706146</v>
      </c>
      <c r="CX32" s="62">
        <f t="shared" si="14"/>
        <v>485.82421785817257</v>
      </c>
      <c r="CY32" s="62">
        <f ca="1">AVERAGE(OFFSET($CX$3,0,0,'Données projet'!$E$13+1,1))-AVERAGE(OFFSET($H$3,0,0,'Données projet'!$E$13+1,1))</f>
        <v>306.16494073060517</v>
      </c>
      <c r="CZ32" s="62">
        <f t="shared" si="42"/>
        <v>196.38263807065425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8.9768299313383995E-2</v>
      </c>
      <c r="DI32" s="24">
        <f t="shared" si="15"/>
        <v>8.9768299313383995E-2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161.79999999999993</v>
      </c>
      <c r="DP32" s="18">
        <f>DO32*VLOOKUP('Données projet'!$B$14,Paramètres!$A$1:$I$89,3,0)*VLOOKUP('Données projet'!$B$14,Paramètres!$A$1:$I$89,5,0)</f>
        <v>141.34847999999994</v>
      </c>
      <c r="DQ32" s="14">
        <f t="shared" si="43"/>
        <v>36.605750770707807</v>
      </c>
      <c r="DR32" s="22">
        <f t="shared" si="16"/>
        <v>309.93695192564934</v>
      </c>
      <c r="DS32" s="62">
        <f t="shared" si="17"/>
        <v>602.04806303676048</v>
      </c>
      <c r="DT32" s="62">
        <f ca="1">AVERAGE(OFFSET($DS$3,0,0,'Données projet'!$E$14+1,1))-AVERAGE(OFFSET($H$3,0,0,'Données projet'!$E$14+1,1))</f>
        <v>321.71797077705293</v>
      </c>
      <c r="DU32" s="62">
        <f t="shared" si="44"/>
        <v>326.2054715914793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20.340449999999993</v>
      </c>
      <c r="D33" s="12">
        <f t="shared" si="32"/>
        <v>6.6011477406270656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158.5772989821119</v>
      </c>
      <c r="H33" s="70">
        <f t="shared" si="1"/>
        <v>303.5899493982588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351.29864784976206</v>
      </c>
      <c r="T33" s="62">
        <f t="shared" si="34"/>
        <v>231.29412958540718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320.21110531585362</v>
      </c>
      <c r="AO33" s="62">
        <f t="shared" si="36"/>
        <v>247.46523907978428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156</v>
      </c>
      <c r="BB33" s="13">
        <f>VLOOKUP(A33,'Données projet'!$A$87:$I$107,9,0)</f>
        <v>10</v>
      </c>
      <c r="BC33" s="13">
        <f t="array" ref="BC33">INDEX(BB:BB,MIN(IF(ISNUMBER(BB33:BB229),ROW(BB33:BB229),"")))</f>
        <v>10</v>
      </c>
      <c r="BD33" s="13">
        <f>IF('Données projet'!$A$88&gt;35,BD32+BC33-BL32,IF(A33&lt;'Données projet'!$A$88,$BA$205^A33,IF(A33='Données projet'!$A$88,'Données projet'!$B$88,BD32+BC33-BL32)))</f>
        <v>156</v>
      </c>
      <c r="BE33" s="14">
        <f>BD33*VLOOKUP('Données projet'!$B$11,Paramètres!$A$1:$I$89,3,0)*VLOOKUP('Données projet'!$B$11,Paramètres!$A$1:$I$89,5,0)</f>
        <v>93.288000000000011</v>
      </c>
      <c r="BF33" s="14">
        <f t="shared" si="37"/>
        <v>25.356547829040977</v>
      </c>
      <c r="BG33" s="22">
        <f t="shared" si="7"/>
        <v>206.63925413557971</v>
      </c>
      <c r="BH33" s="62">
        <f t="shared" si="8"/>
        <v>499.97258746891305</v>
      </c>
      <c r="BI33" s="62">
        <f ca="1">AVERAGE(OFFSET($BH$3,0,0,'Données projet'!$E$11+1,1))-AVERAGE(OFFSET($H$3,0,0,'Données projet'!$E$11+1,1))</f>
        <v>306.16494073060517</v>
      </c>
      <c r="BJ33" s="62">
        <f t="shared" si="38"/>
        <v>196.38263807065425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12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8.188374740229996</v>
      </c>
      <c r="BS33" s="24">
        <f t="shared" si="9"/>
        <v>8.188374740229996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294</v>
      </c>
      <c r="BW33" s="13">
        <f>VLOOKUP(A33,'Données projet'!$A$113:$I$133,9,0)</f>
        <v>10.6</v>
      </c>
      <c r="BX33" s="13">
        <f t="array" ref="BX33">INDEX(BW:BW,MIN(IF(ISNUMBER(BW33:BW229),ROW(BW33:BW229),"")))</f>
        <v>10.6</v>
      </c>
      <c r="BY33" s="13">
        <f>IF('Données projet'!$A$114&gt;35,BY32+BX33-CG32,IF(A33&lt;'Données projet'!$A$114,$BV$205^A33,IF(A33='Données projet'!$A$114,'Données projet'!$B$114,BY32+BX33-CG32)))</f>
        <v>294.00000000000011</v>
      </c>
      <c r="BZ33" s="14">
        <f>BY33*VLOOKUP('Données projet'!$B$12,Paramètres!$A$1:$I$89,3,0)*VLOOKUP('Données projet'!$B$12,Paramètres!$A$1:$I$89,5,0)</f>
        <v>266.01120000000009</v>
      </c>
      <c r="CA33" s="14">
        <f t="shared" si="39"/>
        <v>64.002013376125717</v>
      </c>
      <c r="CB33" s="22">
        <f t="shared" si="10"/>
        <v>574.77301329675242</v>
      </c>
      <c r="CC33" s="62">
        <f t="shared" si="11"/>
        <v>868.10634663008568</v>
      </c>
      <c r="CD33" s="62">
        <f ca="1">AVERAGE(OFFSET($CC$3,0,0,'Données projet'!$E$12+1,1))-AVERAGE(OFFSET($H$3,0,0,'Données projet'!$E$12+1,1))</f>
        <v>400.94769567485071</v>
      </c>
      <c r="CE33" s="62">
        <f t="shared" si="40"/>
        <v>564.51639723182689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14</v>
      </c>
      <c r="CH33" s="17">
        <f>IF(ISNA(VLOOKUP(A33,'Données projet'!$A$113:$I$133,5,0)),0%,VLOOKUP(A33,'Données projet'!$A$113:$I$133,5,0)*VLOOKUP('Données projet'!$B$12,Paramètres!$A$1:$I$89,7,0))</f>
        <v>0.24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10.18216110624585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10.18216110624585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156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IF('Données projet'!$A$140&gt;35,CT32+CS33-DB32,IF(A33&lt;'Données projet'!$A$140,$CQ$205^A33,IF(A33='Données projet'!$A$140,'Données projet'!$B$140,CT32+CS33-DB32)))</f>
        <v>156</v>
      </c>
      <c r="CU33" s="18">
        <f>CT33*VLOOKUP('Données projet'!$B$13,Paramètres!$A$1:$I$89,3,0)*VLOOKUP('Données projet'!$B$13,Paramètres!$A$1:$I$89,5,0)</f>
        <v>93.288000000000011</v>
      </c>
      <c r="CV33" s="14">
        <f t="shared" si="41"/>
        <v>25.356547829040977</v>
      </c>
      <c r="CW33" s="22">
        <f t="shared" si="13"/>
        <v>206.63925413557971</v>
      </c>
      <c r="CX33" s="62">
        <f t="shared" si="14"/>
        <v>499.97258746891305</v>
      </c>
      <c r="CY33" s="62">
        <f ca="1">AVERAGE(OFFSET($CX$3,0,0,'Données projet'!$E$13+1,1))-AVERAGE(OFFSET($H$3,0,0,'Données projet'!$E$13+1,1))</f>
        <v>306.16494073060517</v>
      </c>
      <c r="CZ33" s="62">
        <f t="shared" si="42"/>
        <v>196.38263807065425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12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1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8.188374740229996</v>
      </c>
      <c r="DI33" s="24">
        <f t="shared" si="15"/>
        <v>8.188374740229996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176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175.99999999999991</v>
      </c>
      <c r="DP33" s="18">
        <f>DO33*VLOOKUP('Données projet'!$B$14,Paramètres!$A$1:$I$89,3,0)*VLOOKUP('Données projet'!$B$14,Paramètres!$A$1:$I$89,5,0)</f>
        <v>153.75359999999995</v>
      </c>
      <c r="DQ33" s="14">
        <f t="shared" si="43"/>
        <v>39.430373774012359</v>
      </c>
      <c r="DR33" s="22">
        <f t="shared" si="16"/>
        <v>336.46208765640478</v>
      </c>
      <c r="DS33" s="62">
        <f t="shared" si="17"/>
        <v>629.79542098973809</v>
      </c>
      <c r="DT33" s="62">
        <f ca="1">AVERAGE(OFFSET($DS$3,0,0,'Données projet'!$E$14+1,1))-AVERAGE(OFFSET($H$3,0,0,'Données projet'!$E$14+1,1))</f>
        <v>321.71797077705293</v>
      </c>
      <c r="DU33" s="62">
        <f t="shared" si="44"/>
        <v>326.2054715914793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35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21.018464999999992</v>
      </c>
      <c r="D34" s="12">
        <f t="shared" si="32"/>
        <v>6.7952009572945657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163.710261906532</v>
      </c>
      <c r="H34" s="70">
        <f t="shared" si="1"/>
        <v>305.10880154228801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351.29864784976206</v>
      </c>
      <c r="T34" s="62">
        <f t="shared" si="34"/>
        <v>231.29412958540718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259.99999999999989</v>
      </c>
      <c r="AJ34" s="14">
        <f>AI34*VLOOKUP('Données projet'!$B$10,Paramètres!$A$1:$I$89,3,0)*VLOOKUP('Données projet'!$B$10,Paramètres!$A$1:$I$89,5,0)</f>
        <v>121.67999999999994</v>
      </c>
      <c r="AK34" s="14">
        <f t="shared" si="35"/>
        <v>32.066514091456256</v>
      </c>
      <c r="AL34" s="22">
        <f t="shared" si="4"/>
        <v>267.77517870928619</v>
      </c>
      <c r="AM34" s="62">
        <f t="shared" si="5"/>
        <v>561.10851204261951</v>
      </c>
      <c r="AN34" s="62">
        <f ca="1">AVERAGE(OFFSET($AM$3,0,0,'Données projet'!$E$10+1,1))-AVERAGE(OFFSET($H$3,0,0,'Données projet'!$E$10+1,1))</f>
        <v>320.21110531585362</v>
      </c>
      <c r="AO34" s="62">
        <f t="shared" si="36"/>
        <v>247.46523907978428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10.3</v>
      </c>
      <c r="BD34" s="13">
        <f>IF('Données projet'!$A$88&gt;35,BD33+BC34-BL33,IF(A34&lt;'Données projet'!$A$88,$BA$205^A34,IF(A34='Données projet'!$A$88,'Données projet'!$B$88,BD33+BC34-BL33)))</f>
        <v>154.30000000000001</v>
      </c>
      <c r="BE34" s="14">
        <f>BD34*VLOOKUP('Données projet'!$B$11,Paramètres!$A$1:$I$89,3,0)*VLOOKUP('Données projet'!$B$11,Paramètres!$A$1:$I$89,5,0)</f>
        <v>92.271400000000014</v>
      </c>
      <c r="BF34" s="14">
        <f t="shared" si="37"/>
        <v>25.112234796315317</v>
      </c>
      <c r="BG34" s="22">
        <f t="shared" si="7"/>
        <v>204.44316393691588</v>
      </c>
      <c r="BH34" s="62">
        <f t="shared" si="8"/>
        <v>497.77649727024919</v>
      </c>
      <c r="BI34" s="62">
        <f ca="1">AVERAGE(OFFSET($BH$3,0,0,'Données projet'!$E$11+1,1))-AVERAGE(OFFSET($H$3,0,0,'Données projet'!$E$11+1,1))</f>
        <v>306.16494073060517</v>
      </c>
      <c r="BJ34" s="62">
        <f t="shared" si="38"/>
        <v>196.38263807065425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5.7900553057132651</v>
      </c>
      <c r="BS34" s="24">
        <f t="shared" si="9"/>
        <v>5.7900553057132651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8.6</v>
      </c>
      <c r="BY34" s="13">
        <f>IF('Données projet'!$A$114&gt;35,BY33+BX34-CG33,IF(A34&lt;'Données projet'!$A$114,$BV$205^A34,IF(A34='Données projet'!$A$114,'Données projet'!$B$114,BY33+BX34-CG33)))</f>
        <v>288.60000000000014</v>
      </c>
      <c r="BZ34" s="14">
        <f>BY34*VLOOKUP('Données projet'!$B$12,Paramètres!$A$1:$I$89,3,0)*VLOOKUP('Données projet'!$B$12,Paramètres!$A$1:$I$89,5,0)</f>
        <v>261.12528000000009</v>
      </c>
      <c r="CA34" s="14">
        <f t="shared" si="39"/>
        <v>62.962181856353716</v>
      </c>
      <c r="CB34" s="22">
        <f t="shared" si="10"/>
        <v>564.45232939981622</v>
      </c>
      <c r="CC34" s="62">
        <f t="shared" si="11"/>
        <v>857.78566273314959</v>
      </c>
      <c r="CD34" s="62">
        <f ca="1">AVERAGE(OFFSET($CC$3,0,0,'Données projet'!$E$12+1,1))-AVERAGE(OFFSET($H$3,0,0,'Données projet'!$E$12+1,1))</f>
        <v>400.94769567485071</v>
      </c>
      <c r="CE34" s="62">
        <f t="shared" si="40"/>
        <v>564.51639723182689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9.9824951374574074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9.9824951374574074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10.3</v>
      </c>
      <c r="CT34" s="13">
        <f>IF('Données projet'!$A$140&gt;35,CT33+CS34-DB33,IF(A34&lt;'Données projet'!$A$140,$CQ$205^A34,IF(A34='Données projet'!$A$140,'Données projet'!$B$140,CT33+CS34-DB33)))</f>
        <v>154.30000000000001</v>
      </c>
      <c r="CU34" s="18">
        <f>CT34*VLOOKUP('Données projet'!$B$13,Paramètres!$A$1:$I$89,3,0)*VLOOKUP('Données projet'!$B$13,Paramètres!$A$1:$I$89,5,0)</f>
        <v>92.271400000000014</v>
      </c>
      <c r="CV34" s="14">
        <f t="shared" si="41"/>
        <v>25.112234796315317</v>
      </c>
      <c r="CW34" s="22">
        <f t="shared" si="13"/>
        <v>204.44316393691588</v>
      </c>
      <c r="CX34" s="62">
        <f t="shared" si="14"/>
        <v>497.77649727024919</v>
      </c>
      <c r="CY34" s="62">
        <f ca="1">AVERAGE(OFFSET($CX$3,0,0,'Données projet'!$E$13+1,1))-AVERAGE(OFFSET($H$3,0,0,'Données projet'!$E$13+1,1))</f>
        <v>306.16494073060517</v>
      </c>
      <c r="CZ34" s="62">
        <f t="shared" si="42"/>
        <v>196.38263807065425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5.7900553057132651</v>
      </c>
      <c r="DI34" s="24">
        <f t="shared" si="15"/>
        <v>5.7900553057132651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13</v>
      </c>
      <c r="DO34" s="13">
        <f>IF('Données projet'!$A$166&gt;35,DO33+DN34-DW33,IF(A34&lt;'Données projet'!$A$166,$DL$205^A34,IF(A34='Données projet'!$A$166,'Données projet'!$B$166,DO33+DN34-DW33)))</f>
        <v>153.99999999999991</v>
      </c>
      <c r="DP34" s="18">
        <f>DO34*VLOOKUP('Données projet'!$B$14,Paramètres!$A$1:$I$89,3,0)*VLOOKUP('Données projet'!$B$14,Paramètres!$A$1:$I$89,5,0)</f>
        <v>134.53439999999995</v>
      </c>
      <c r="DQ34" s="14">
        <f t="shared" si="43"/>
        <v>35.042026165482234</v>
      </c>
      <c r="DR34" s="22">
        <f t="shared" si="16"/>
        <v>295.34560890488143</v>
      </c>
      <c r="DS34" s="62">
        <f t="shared" si="17"/>
        <v>588.67894223821474</v>
      </c>
      <c r="DT34" s="62">
        <f ca="1">AVERAGE(OFFSET($DS$3,0,0,'Données projet'!$E$14+1,1))-AVERAGE(OFFSET($H$3,0,0,'Données projet'!$E$14+1,1))</f>
        <v>321.71797077705293</v>
      </c>
      <c r="DU34" s="62">
        <f t="shared" si="44"/>
        <v>326.2054715914793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21.69647999999999</v>
      </c>
      <c r="D35" s="12">
        <f t="shared" si="32"/>
        <v>6.9885267684023038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168.83894334735035</v>
      </c>
      <c r="H35" s="70">
        <f t="shared" si="1"/>
        <v>306.62638678830069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351.29864784976206</v>
      </c>
      <c r="T35" s="62">
        <f t="shared" si="34"/>
        <v>231.29412958540718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269.99999999999989</v>
      </c>
      <c r="AJ35" s="14">
        <f>AI35*VLOOKUP('Données projet'!$B$10,Paramètres!$A$1:$I$89,3,0)*VLOOKUP('Données projet'!$B$10,Paramètres!$A$1:$I$89,5,0)</f>
        <v>126.35999999999996</v>
      </c>
      <c r="AK35" s="14">
        <f t="shared" si="35"/>
        <v>33.153877056327453</v>
      </c>
      <c r="AL35" s="22">
        <f t="shared" si="4"/>
        <v>277.82000253977026</v>
      </c>
      <c r="AM35" s="62">
        <f t="shared" si="5"/>
        <v>571.15333587310352</v>
      </c>
      <c r="AN35" s="62">
        <f ca="1">AVERAGE(OFFSET($AM$3,0,0,'Données projet'!$E$10+1,1))-AVERAGE(OFFSET($H$3,0,0,'Données projet'!$E$10+1,1))</f>
        <v>320.21110531585362</v>
      </c>
      <c r="AO35" s="62">
        <f t="shared" si="36"/>
        <v>247.46523907978428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10.3</v>
      </c>
      <c r="BD35" s="13">
        <f>IF('Données projet'!$A$88&gt;35,BD34+BC35-BL34,IF(A35&lt;'Données projet'!$A$88,$BA$205^A35,IF(A35='Données projet'!$A$88,'Données projet'!$B$88,BD34+BC35-BL34)))</f>
        <v>164.60000000000002</v>
      </c>
      <c r="BE35" s="14">
        <f>BD35*VLOOKUP('Données projet'!$B$11,Paramètres!$A$1:$I$89,3,0)*VLOOKUP('Données projet'!$B$11,Paramètres!$A$1:$I$89,5,0)</f>
        <v>98.430800000000019</v>
      </c>
      <c r="BF35" s="14">
        <f t="shared" si="37"/>
        <v>26.587813857912444</v>
      </c>
      <c r="BG35" s="22">
        <f t="shared" si="7"/>
        <v>217.74075246919756</v>
      </c>
      <c r="BH35" s="62">
        <f t="shared" si="8"/>
        <v>511.07408580253087</v>
      </c>
      <c r="BI35" s="62">
        <f ca="1">AVERAGE(OFFSET($BH$3,0,0,'Données projet'!$E$11+1,1))-AVERAGE(OFFSET($H$3,0,0,'Données projet'!$E$11+1,1))</f>
        <v>306.16494073060517</v>
      </c>
      <c r="BJ35" s="62">
        <f t="shared" si="38"/>
        <v>196.38263807065425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4.0941873701149989</v>
      </c>
      <c r="BS35" s="24">
        <f t="shared" si="9"/>
        <v>4.0941873701149989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8.6</v>
      </c>
      <c r="BY35" s="13">
        <f>IF('Données projet'!$A$114&gt;35,BY34+BX35-CG34,IF(A35&lt;'Données projet'!$A$114,$BV$205^A35,IF(A35='Données projet'!$A$114,'Données projet'!$B$114,BY34+BX35-CG34)))</f>
        <v>297.20000000000016</v>
      </c>
      <c r="BZ35" s="14">
        <f>BY35*VLOOKUP('Données projet'!$B$12,Paramètres!$A$1:$I$89,3,0)*VLOOKUP('Données projet'!$B$12,Paramètres!$A$1:$I$89,5,0)</f>
        <v>268.90656000000013</v>
      </c>
      <c r="CA35" s="14">
        <f t="shared" si="39"/>
        <v>64.617158945843826</v>
      </c>
      <c r="CB35" s="22">
        <f t="shared" si="10"/>
        <v>580.88714383067816</v>
      </c>
      <c r="CC35" s="62">
        <f t="shared" si="11"/>
        <v>874.22047716401153</v>
      </c>
      <c r="CD35" s="62">
        <f ca="1">AVERAGE(OFFSET($CC$3,0,0,'Données projet'!$E$12+1,1))-AVERAGE(OFFSET($H$3,0,0,'Données projet'!$E$12+1,1))</f>
        <v>400.94769567485071</v>
      </c>
      <c r="CE35" s="62">
        <f t="shared" si="40"/>
        <v>564.51639723182689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9.7867444965326911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9.7867444965326911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10.3</v>
      </c>
      <c r="CT35" s="13">
        <f>IF('Données projet'!$A$140&gt;35,CT34+CS35-DB34,IF(A35&lt;'Données projet'!$A$140,$CQ$205^A35,IF(A35='Données projet'!$A$140,'Données projet'!$B$140,CT34+CS35-DB34)))</f>
        <v>164.60000000000002</v>
      </c>
      <c r="CU35" s="18">
        <f>CT35*VLOOKUP('Données projet'!$B$13,Paramètres!$A$1:$I$89,3,0)*VLOOKUP('Données projet'!$B$13,Paramètres!$A$1:$I$89,5,0)</f>
        <v>98.430800000000019</v>
      </c>
      <c r="CV35" s="14">
        <f t="shared" si="41"/>
        <v>26.587813857912444</v>
      </c>
      <c r="CW35" s="22">
        <f t="shared" si="13"/>
        <v>217.74075246919756</v>
      </c>
      <c r="CX35" s="62">
        <f t="shared" si="14"/>
        <v>511.07408580253087</v>
      </c>
      <c r="CY35" s="62">
        <f ca="1">AVERAGE(OFFSET($CX$3,0,0,'Données projet'!$E$13+1,1))-AVERAGE(OFFSET($H$3,0,0,'Données projet'!$E$13+1,1))</f>
        <v>306.16494073060517</v>
      </c>
      <c r="CZ35" s="62">
        <f t="shared" si="42"/>
        <v>196.38263807065425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4.0941873701149989</v>
      </c>
      <c r="DI35" s="24">
        <f t="shared" si="15"/>
        <v>4.0941873701149989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13</v>
      </c>
      <c r="DO35" s="13">
        <f>IF('Données projet'!$A$166&gt;35,DO34+DN35-DW34,IF(A35&lt;'Données projet'!$A$166,$DL$205^A35,IF(A35='Données projet'!$A$166,'Données projet'!$B$166,DO34+DN35-DW34)))</f>
        <v>166.99999999999991</v>
      </c>
      <c r="DP35" s="18">
        <f>DO35*VLOOKUP('Données projet'!$B$14,Paramètres!$A$1:$I$89,3,0)*VLOOKUP('Données projet'!$B$14,Paramètres!$A$1:$I$89,5,0)</f>
        <v>145.89119999999994</v>
      </c>
      <c r="DQ35" s="14">
        <f t="shared" si="43"/>
        <v>37.643342098399685</v>
      </c>
      <c r="DR35" s="22">
        <f t="shared" si="16"/>
        <v>319.65599415471269</v>
      </c>
      <c r="DS35" s="62">
        <f t="shared" si="17"/>
        <v>612.989327488046</v>
      </c>
      <c r="DT35" s="62">
        <f ca="1">AVERAGE(OFFSET($DS$3,0,0,'Données projet'!$E$14+1,1))-AVERAGE(OFFSET($H$3,0,0,'Données projet'!$E$14+1,1))</f>
        <v>321.71797077705293</v>
      </c>
      <c r="DU35" s="62">
        <f t="shared" si="44"/>
        <v>326.2054715914793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22.374494999999989</v>
      </c>
      <c r="D36" s="12">
        <f t="shared" si="32"/>
        <v>7.1811505135811826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173.9634924527453</v>
      </c>
      <c r="H36" s="70">
        <f t="shared" si="1"/>
        <v>308.14274926948724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351.29864784976206</v>
      </c>
      <c r="T36" s="62">
        <f t="shared" si="34"/>
        <v>231.29412958540718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279.99999999999989</v>
      </c>
      <c r="AJ36" s="14">
        <f>AI36*VLOOKUP('Données projet'!$B$10,Paramètres!$A$1:$I$89,3,0)*VLOOKUP('Données projet'!$B$10,Paramètres!$A$1:$I$89,5,0)</f>
        <v>131.03999999999994</v>
      </c>
      <c r="AK36" s="14">
        <f t="shared" si="35"/>
        <v>34.236561238949889</v>
      </c>
      <c r="AL36" s="22">
        <f t="shared" si="4"/>
        <v>287.85667749117096</v>
      </c>
      <c r="AM36" s="62">
        <f t="shared" si="5"/>
        <v>581.19001082450427</v>
      </c>
      <c r="AN36" s="62">
        <f ca="1">AVERAGE(OFFSET($AM$3,0,0,'Données projet'!$E$10+1,1))-AVERAGE(OFFSET($H$3,0,0,'Données projet'!$E$10+1,1))</f>
        <v>320.21110531585362</v>
      </c>
      <c r="AO36" s="62">
        <f t="shared" si="36"/>
        <v>247.46523907978428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10.3</v>
      </c>
      <c r="BD36" s="13">
        <f>IF('Données projet'!$A$88&gt;35,BD35+BC36-BL35,IF(A36&lt;'Données projet'!$A$88,$BA$205^A36,IF(A36='Données projet'!$A$88,'Données projet'!$B$88,BD35+BC36-BL35)))</f>
        <v>174.90000000000003</v>
      </c>
      <c r="BE36" s="14">
        <f>BD36*VLOOKUP('Données projet'!$B$11,Paramètres!$A$1:$I$89,3,0)*VLOOKUP('Données projet'!$B$11,Paramètres!$A$1:$I$89,5,0)</f>
        <v>104.59020000000004</v>
      </c>
      <c r="BF36" s="14">
        <f t="shared" si="37"/>
        <v>28.052676705559303</v>
      </c>
      <c r="BG36" s="22">
        <f t="shared" si="7"/>
        <v>231.01967692884918</v>
      </c>
      <c r="BH36" s="62">
        <f t="shared" si="8"/>
        <v>524.35301026218247</v>
      </c>
      <c r="BI36" s="62">
        <f ca="1">AVERAGE(OFFSET($BH$3,0,0,'Données projet'!$E$11+1,1))-AVERAGE(OFFSET($H$3,0,0,'Données projet'!$E$11+1,1))</f>
        <v>306.16494073060517</v>
      </c>
      <c r="BJ36" s="62">
        <f t="shared" si="38"/>
        <v>196.38263807065425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2.895027652856633</v>
      </c>
      <c r="BS36" s="24">
        <f t="shared" si="9"/>
        <v>2.895027652856633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8.6</v>
      </c>
      <c r="BY36" s="13">
        <f>IF('Données projet'!$A$114&gt;35,BY35+BX36-CG35,IF(A36&lt;'Données projet'!$A$114,$BV$205^A36,IF(A36='Données projet'!$A$114,'Données projet'!$B$114,BY35+BX36-CG35)))</f>
        <v>305.80000000000018</v>
      </c>
      <c r="BZ36" s="14">
        <f>BY36*VLOOKUP('Données projet'!$B$12,Paramètres!$A$1:$I$89,3,0)*VLOOKUP('Données projet'!$B$12,Paramètres!$A$1:$I$89,5,0)</f>
        <v>276.68784000000016</v>
      </c>
      <c r="CA36" s="14">
        <f t="shared" si="39"/>
        <v>66.266570237082931</v>
      </c>
      <c r="CB36" s="22">
        <f t="shared" si="10"/>
        <v>597.31226449625308</v>
      </c>
      <c r="CC36" s="62">
        <f t="shared" si="11"/>
        <v>890.64559782958645</v>
      </c>
      <c r="CD36" s="62">
        <f ca="1">AVERAGE(OFFSET($CC$3,0,0,'Données projet'!$E$12+1,1))-AVERAGE(OFFSET($H$3,0,0,'Données projet'!$E$12+1,1))</f>
        <v>400.94769567485071</v>
      </c>
      <c r="CE36" s="62">
        <f t="shared" si="40"/>
        <v>564.51639723182689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9.5948324062804069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9.5948324062804069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10.3</v>
      </c>
      <c r="CT36" s="13">
        <f>IF('Données projet'!$A$140&gt;35,CT35+CS36-DB35,IF(A36&lt;'Données projet'!$A$140,$CQ$205^A36,IF(A36='Données projet'!$A$140,'Données projet'!$B$140,CT35+CS36-DB35)))</f>
        <v>174.90000000000003</v>
      </c>
      <c r="CU36" s="18">
        <f>CT36*VLOOKUP('Données projet'!$B$13,Paramètres!$A$1:$I$89,3,0)*VLOOKUP('Données projet'!$B$13,Paramètres!$A$1:$I$89,5,0)</f>
        <v>104.59020000000004</v>
      </c>
      <c r="CV36" s="14">
        <f t="shared" si="41"/>
        <v>28.052676705559303</v>
      </c>
      <c r="CW36" s="22">
        <f t="shared" si="13"/>
        <v>231.01967692884918</v>
      </c>
      <c r="CX36" s="62">
        <f t="shared" si="14"/>
        <v>524.35301026218247</v>
      </c>
      <c r="CY36" s="62">
        <f ca="1">AVERAGE(OFFSET($CX$3,0,0,'Données projet'!$E$13+1,1))-AVERAGE(OFFSET($H$3,0,0,'Données projet'!$E$13+1,1))</f>
        <v>306.16494073060517</v>
      </c>
      <c r="CZ36" s="62">
        <f t="shared" si="42"/>
        <v>196.38263807065425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2.895027652856633</v>
      </c>
      <c r="DI36" s="24">
        <f t="shared" si="15"/>
        <v>2.895027652856633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13</v>
      </c>
      <c r="DO36" s="13">
        <f>IF('Données projet'!$A$166&gt;35,DO35+DN36-DW35,IF(A36&lt;'Données projet'!$A$166,$DL$205^A36,IF(A36='Données projet'!$A$166,'Données projet'!$B$166,DO35+DN36-DW35)))</f>
        <v>179.99999999999991</v>
      </c>
      <c r="DP36" s="18">
        <f>DO36*VLOOKUP('Données projet'!$B$14,Paramètres!$A$1:$I$89,3,0)*VLOOKUP('Données projet'!$B$14,Paramètres!$A$1:$I$89,5,0)</f>
        <v>157.24799999999996</v>
      </c>
      <c r="DQ36" s="14">
        <f t="shared" si="43"/>
        <v>40.22116874434861</v>
      </c>
      <c r="DR36" s="22">
        <f t="shared" si="16"/>
        <v>343.92546889640704</v>
      </c>
      <c r="DS36" s="62">
        <f t="shared" si="17"/>
        <v>637.25880222974035</v>
      </c>
      <c r="DT36" s="62">
        <f ca="1">AVERAGE(OFFSET($DS$3,0,0,'Données projet'!$E$14+1,1))-AVERAGE(OFFSET($H$3,0,0,'Données projet'!$E$14+1,1))</f>
        <v>321.71797077705293</v>
      </c>
      <c r="DU36" s="62">
        <f t="shared" si="44"/>
        <v>326.2054715914793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23.052509999999987</v>
      </c>
      <c r="D37" s="12">
        <f t="shared" si="32"/>
        <v>7.3730959094569242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179.08404881794377</v>
      </c>
      <c r="H37" s="70">
        <f t="shared" si="1"/>
        <v>309.65793029230417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351.29864784976206</v>
      </c>
      <c r="T37" s="62">
        <f t="shared" si="34"/>
        <v>231.29412958540718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289.99999999999989</v>
      </c>
      <c r="AJ37" s="14">
        <f>AI37*VLOOKUP('Données projet'!$B$10,Paramètres!$A$1:$I$89,3,0)*VLOOKUP('Données projet'!$B$10,Paramètres!$A$1:$I$89,5,0)</f>
        <v>135.71999999999994</v>
      </c>
      <c r="AK37" s="14">
        <f t="shared" si="35"/>
        <v>35.314752882348131</v>
      </c>
      <c r="AL37" s="22">
        <f t="shared" si="4"/>
        <v>297.8855279367562</v>
      </c>
      <c r="AM37" s="62">
        <f t="shared" si="5"/>
        <v>591.21886127008952</v>
      </c>
      <c r="AN37" s="62">
        <f ca="1">AVERAGE(OFFSET($AM$3,0,0,'Données projet'!$E$10+1,1))-AVERAGE(OFFSET($H$3,0,0,'Données projet'!$E$10+1,1))</f>
        <v>320.21110531585362</v>
      </c>
      <c r="AO37" s="62">
        <f t="shared" si="36"/>
        <v>247.46523907978428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10.3</v>
      </c>
      <c r="BD37" s="13">
        <f>IF('Données projet'!$A$88&gt;35,BD36+BC37-BL36,IF(A37&lt;'Données projet'!$A$88,$BA$205^A37,IF(A37='Données projet'!$A$88,'Données projet'!$B$88,BD36+BC37-BL36)))</f>
        <v>185.20000000000005</v>
      </c>
      <c r="BE37" s="14">
        <f>BD37*VLOOKUP('Données projet'!$B$11,Paramètres!$A$1:$I$89,3,0)*VLOOKUP('Données projet'!$B$11,Paramètres!$A$1:$I$89,5,0)</f>
        <v>110.74960000000003</v>
      </c>
      <c r="BF37" s="14">
        <f t="shared" si="37"/>
        <v>29.507526310895447</v>
      </c>
      <c r="BG37" s="22">
        <f t="shared" si="7"/>
        <v>244.28116165814291</v>
      </c>
      <c r="BH37" s="62">
        <f t="shared" si="8"/>
        <v>537.61449499147625</v>
      </c>
      <c r="BI37" s="62">
        <f ca="1">AVERAGE(OFFSET($BH$3,0,0,'Données projet'!$E$11+1,1))-AVERAGE(OFFSET($H$3,0,0,'Données projet'!$E$11+1,1))</f>
        <v>306.16494073060517</v>
      </c>
      <c r="BJ37" s="62">
        <f t="shared" si="38"/>
        <v>196.38263807065425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2.0470936850574994</v>
      </c>
      <c r="BS37" s="24">
        <f t="shared" si="9"/>
        <v>2.0470936850574994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8.6</v>
      </c>
      <c r="BY37" s="13">
        <f>IF('Données projet'!$A$114&gt;35,BY36+BX37-CG36,IF(A37&lt;'Données projet'!$A$114,$BV$205^A37,IF(A37='Données projet'!$A$114,'Données projet'!$B$114,BY36+BX37-CG36)))</f>
        <v>314.4000000000002</v>
      </c>
      <c r="BZ37" s="14">
        <f>BY37*VLOOKUP('Données projet'!$B$12,Paramètres!$A$1:$I$89,3,0)*VLOOKUP('Données projet'!$B$12,Paramètres!$A$1:$I$89,5,0)</f>
        <v>284.4691200000002</v>
      </c>
      <c r="CA37" s="14">
        <f t="shared" si="39"/>
        <v>67.910590237379097</v>
      </c>
      <c r="CB37" s="22">
        <f t="shared" si="10"/>
        <v>613.72799533010232</v>
      </c>
      <c r="CC37" s="62">
        <f t="shared" si="11"/>
        <v>907.06132866343569</v>
      </c>
      <c r="CD37" s="62">
        <f ca="1">AVERAGE(OFFSET($CC$3,0,0,'Données projet'!$E$12+1,1))-AVERAGE(OFFSET($H$3,0,0,'Données projet'!$E$12+1,1))</f>
        <v>400.94769567485071</v>
      </c>
      <c r="CE37" s="62">
        <f t="shared" si="40"/>
        <v>564.51639723182689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9.4066835950631518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9.4066835950631518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10.3</v>
      </c>
      <c r="CT37" s="13">
        <f>IF('Données projet'!$A$140&gt;35,CT36+CS37-DB36,IF(A37&lt;'Données projet'!$A$140,$CQ$205^A37,IF(A37='Données projet'!$A$140,'Données projet'!$B$140,CT36+CS37-DB36)))</f>
        <v>185.20000000000005</v>
      </c>
      <c r="CU37" s="18">
        <f>CT37*VLOOKUP('Données projet'!$B$13,Paramètres!$A$1:$I$89,3,0)*VLOOKUP('Données projet'!$B$13,Paramètres!$A$1:$I$89,5,0)</f>
        <v>110.74960000000003</v>
      </c>
      <c r="CV37" s="14">
        <f t="shared" si="41"/>
        <v>29.507526310895447</v>
      </c>
      <c r="CW37" s="22">
        <f t="shared" si="13"/>
        <v>244.28116165814291</v>
      </c>
      <c r="CX37" s="62">
        <f t="shared" si="14"/>
        <v>537.61449499147625</v>
      </c>
      <c r="CY37" s="62">
        <f ca="1">AVERAGE(OFFSET($CX$3,0,0,'Données projet'!$E$13+1,1))-AVERAGE(OFFSET($H$3,0,0,'Données projet'!$E$13+1,1))</f>
        <v>306.16494073060517</v>
      </c>
      <c r="CZ37" s="62">
        <f t="shared" si="42"/>
        <v>196.38263807065425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2.0470936850574994</v>
      </c>
      <c r="DI37" s="24">
        <f t="shared" si="15"/>
        <v>2.0470936850574994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13</v>
      </c>
      <c r="DO37" s="13">
        <f>IF('Données projet'!$A$166&gt;35,DO36+DN37-DW36,IF(A37&lt;'Données projet'!$A$166,$DL$205^A37,IF(A37='Données projet'!$A$166,'Données projet'!$B$166,DO36+DN37-DW36)))</f>
        <v>192.99999999999991</v>
      </c>
      <c r="DP37" s="18">
        <f>DO37*VLOOKUP('Données projet'!$B$14,Paramètres!$A$1:$I$89,3,0)*VLOOKUP('Données projet'!$B$14,Paramètres!$A$1:$I$89,5,0)</f>
        <v>168.60479999999993</v>
      </c>
      <c r="DQ37" s="14">
        <f t="shared" si="43"/>
        <v>42.777395484149757</v>
      </c>
      <c r="DR37" s="22">
        <f t="shared" si="16"/>
        <v>368.15732380156072</v>
      </c>
      <c r="DS37" s="62">
        <f t="shared" si="17"/>
        <v>661.49065713489404</v>
      </c>
      <c r="DT37" s="62">
        <f ca="1">AVERAGE(OFFSET($DS$3,0,0,'Données projet'!$E$14+1,1))-AVERAGE(OFFSET($H$3,0,0,'Données projet'!$E$14+1,1))</f>
        <v>321.71797077705293</v>
      </c>
      <c r="DU37" s="62">
        <f t="shared" si="44"/>
        <v>326.2054715914793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23.730524999999986</v>
      </c>
      <c r="D38" s="12">
        <f t="shared" si="32"/>
        <v>7.5643851982454651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184.20074335984819</v>
      </c>
      <c r="H38" s="70">
        <f t="shared" si="1"/>
        <v>311.17196859527752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351.29864784976206</v>
      </c>
      <c r="T38" s="62">
        <f t="shared" si="34"/>
        <v>231.29412958540718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299.99999999999989</v>
      </c>
      <c r="AJ38" s="14">
        <f>AI38*VLOOKUP('Données projet'!$B$10,Paramètres!$A$1:$I$89,3,0)*VLOOKUP('Données projet'!$B$10,Paramètres!$A$1:$I$89,5,0)</f>
        <v>140.39999999999995</v>
      </c>
      <c r="AK38" s="14">
        <f t="shared" si="35"/>
        <v>36.388624656711166</v>
      </c>
      <c r="AL38" s="22">
        <f t="shared" si="4"/>
        <v>307.90685461043853</v>
      </c>
      <c r="AM38" s="62">
        <f t="shared" si="5"/>
        <v>601.24018794377184</v>
      </c>
      <c r="AN38" s="62">
        <f ca="1">AVERAGE(OFFSET($AM$3,0,0,'Données projet'!$E$10+1,1))-AVERAGE(OFFSET($H$3,0,0,'Données projet'!$E$10+1,1))</f>
        <v>320.21110531585362</v>
      </c>
      <c r="AO38" s="62">
        <f t="shared" si="36"/>
        <v>247.46523907978428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10.3</v>
      </c>
      <c r="BD38" s="13">
        <f>IF('Données projet'!$A$88&gt;35,BD37+BC38-BL37,IF(A38&lt;'Données projet'!$A$88,$BA$205^A38,IF(A38='Données projet'!$A$88,'Données projet'!$B$88,BD37+BC38-BL37)))</f>
        <v>195.50000000000006</v>
      </c>
      <c r="BE38" s="14">
        <f>BD38*VLOOKUP('Données projet'!$B$11,Paramètres!$A$1:$I$89,3,0)*VLOOKUP('Données projet'!$B$11,Paramètres!$A$1:$I$89,5,0)</f>
        <v>116.90900000000005</v>
      </c>
      <c r="BF38" s="14">
        <f t="shared" si="37"/>
        <v>30.952983037024019</v>
      </c>
      <c r="BG38" s="22">
        <f t="shared" si="7"/>
        <v>257.52628712281688</v>
      </c>
      <c r="BH38" s="62">
        <f t="shared" si="8"/>
        <v>550.8596204561502</v>
      </c>
      <c r="BI38" s="62">
        <f ca="1">AVERAGE(OFFSET($BH$3,0,0,'Données projet'!$E$11+1,1))-AVERAGE(OFFSET($H$3,0,0,'Données projet'!$E$11+1,1))</f>
        <v>306.16494073060517</v>
      </c>
      <c r="BJ38" s="62">
        <f t="shared" si="38"/>
        <v>196.38263807065425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1.4475138264283165</v>
      </c>
      <c r="BS38" s="24">
        <f t="shared" si="9"/>
        <v>1.4475138264283165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323</v>
      </c>
      <c r="BW38" s="13">
        <f>VLOOKUP(A38,'Données projet'!$A$113:$I$133,9,0)</f>
        <v>8.6</v>
      </c>
      <c r="BX38" s="13">
        <f t="array" ref="BX38">INDEX(BW:BW,MIN(IF(ISNUMBER(BW38:BW234),ROW(BW38:BW234),"")))</f>
        <v>8.6</v>
      </c>
      <c r="BY38" s="13">
        <f>IF('Données projet'!$A$114&gt;35,BY37+BX38-CG37,IF(A38&lt;'Données projet'!$A$114,$BV$205^A38,IF(A38='Données projet'!$A$114,'Données projet'!$B$114,BY37+BX38-CG37)))</f>
        <v>323.00000000000023</v>
      </c>
      <c r="BZ38" s="14">
        <f>BY38*VLOOKUP('Données projet'!$B$12,Paramètres!$A$1:$I$89,3,0)*VLOOKUP('Données projet'!$B$12,Paramètres!$A$1:$I$89,5,0)</f>
        <v>292.25040000000018</v>
      </c>
      <c r="CA38" s="14">
        <f t="shared" si="39"/>
        <v>69.549383363839993</v>
      </c>
      <c r="CB38" s="22">
        <f t="shared" si="10"/>
        <v>630.13462269202159</v>
      </c>
      <c r="CC38" s="62">
        <f t="shared" si="11"/>
        <v>923.46795602535485</v>
      </c>
      <c r="CD38" s="62">
        <f ca="1">AVERAGE(OFFSET($CC$3,0,0,'Données projet'!$E$12+1,1))-AVERAGE(OFFSET($H$3,0,0,'Données projet'!$E$12+1,1))</f>
        <v>400.94769567485071</v>
      </c>
      <c r="CE38" s="62">
        <f t="shared" si="40"/>
        <v>564.51639723182689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11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9.2222242672744237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9.2222242672744237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10.3</v>
      </c>
      <c r="CT38" s="13">
        <f>IF('Données projet'!$A$140&gt;35,CT37+CS38-DB37,IF(A38&lt;'Données projet'!$A$140,$CQ$205^A38,IF(A38='Données projet'!$A$140,'Données projet'!$B$140,CT37+CS38-DB37)))</f>
        <v>195.50000000000006</v>
      </c>
      <c r="CU38" s="18">
        <f>CT38*VLOOKUP('Données projet'!$B$13,Paramètres!$A$1:$I$89,3,0)*VLOOKUP('Données projet'!$B$13,Paramètres!$A$1:$I$89,5,0)</f>
        <v>116.90900000000005</v>
      </c>
      <c r="CV38" s="14">
        <f t="shared" si="41"/>
        <v>30.952983037024019</v>
      </c>
      <c r="CW38" s="22">
        <f t="shared" si="13"/>
        <v>257.52628712281688</v>
      </c>
      <c r="CX38" s="62">
        <f t="shared" si="14"/>
        <v>550.8596204561502</v>
      </c>
      <c r="CY38" s="62">
        <f ca="1">AVERAGE(OFFSET($CX$3,0,0,'Données projet'!$E$13+1,1))-AVERAGE(OFFSET($H$3,0,0,'Données projet'!$E$13+1,1))</f>
        <v>306.16494073060517</v>
      </c>
      <c r="CZ38" s="62">
        <f t="shared" si="42"/>
        <v>196.38263807065425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1.4475138264283165</v>
      </c>
      <c r="DI38" s="24">
        <f t="shared" si="15"/>
        <v>1.4475138264283165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13</v>
      </c>
      <c r="DN38" s="13">
        <f t="array" ref="DN38">INDEX(DM:DM,MIN(IF(ISNUMBER(DM38:DM234),ROW(DM38:DM234),"")))</f>
        <v>13</v>
      </c>
      <c r="DO38" s="13">
        <f>IF('Données projet'!$A$166&gt;35,DO37+DN38-DW37,IF(A38&lt;'Données projet'!$A$166,$DL$205^A38,IF(A38='Données projet'!$A$166,'Données projet'!$B$166,DO37+DN38-DW37)))</f>
        <v>205.99999999999991</v>
      </c>
      <c r="DP38" s="18">
        <f>DO38*VLOOKUP('Données projet'!$B$14,Paramètres!$A$1:$I$89,3,0)*VLOOKUP('Données projet'!$B$14,Paramètres!$A$1:$I$89,5,0)</f>
        <v>179.96159999999995</v>
      </c>
      <c r="DQ38" s="14">
        <f t="shared" si="43"/>
        <v>45.313642767960104</v>
      </c>
      <c r="DR38" s="22">
        <f t="shared" si="16"/>
        <v>392.35438115419703</v>
      </c>
      <c r="DS38" s="62">
        <f t="shared" si="17"/>
        <v>685.68771448753034</v>
      </c>
      <c r="DT38" s="62">
        <f ca="1">AVERAGE(OFFSET($DS$3,0,0,'Données projet'!$E$14+1,1))-AVERAGE(OFFSET($H$3,0,0,'Données projet'!$E$14+1,1))</f>
        <v>321.71797077705293</v>
      </c>
      <c r="DU38" s="62">
        <f t="shared" si="44"/>
        <v>326.2054715914793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35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24.408539999999984</v>
      </c>
      <c r="D39" s="12">
        <f t="shared" si="32"/>
        <v>7.7550392788887494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189.31369908889769</v>
      </c>
      <c r="H39" s="70">
        <f t="shared" si="1"/>
        <v>312.68490057739791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351.29864784976206</v>
      </c>
      <c r="T39" s="62">
        <f t="shared" si="34"/>
        <v>231.29412958540718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309.99999999999989</v>
      </c>
      <c r="AJ39" s="14">
        <f>AI39*VLOOKUP('Données projet'!$B$10,Paramètres!$A$1:$I$89,3,0)*VLOOKUP('Données projet'!$B$10,Paramètres!$A$1:$I$89,5,0)</f>
        <v>145.07999999999996</v>
      </c>
      <c r="AK39" s="14">
        <f t="shared" si="35"/>
        <v>37.458337067672986</v>
      </c>
      <c r="AL39" s="22">
        <f t="shared" si="4"/>
        <v>317.92093705953039</v>
      </c>
      <c r="AM39" s="62">
        <f t="shared" si="5"/>
        <v>611.25427039286365</v>
      </c>
      <c r="AN39" s="62">
        <f ca="1">AVERAGE(OFFSET($AM$3,0,0,'Données projet'!$E$10+1,1))-AVERAGE(OFFSET($H$3,0,0,'Données projet'!$E$10+1,1))</f>
        <v>320.21110531585362</v>
      </c>
      <c r="AO39" s="62">
        <f t="shared" si="36"/>
        <v>247.46523907978428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10.3</v>
      </c>
      <c r="BD39" s="13">
        <f>IF('Données projet'!$A$88&gt;35,BD38+BC39-BL38,IF(A39&lt;'Données projet'!$A$88,$BA$205^A39,IF(A39='Données projet'!$A$88,'Données projet'!$B$88,BD38+BC39-BL38)))</f>
        <v>205.80000000000007</v>
      </c>
      <c r="BE39" s="14">
        <f>BD39*VLOOKUP('Données projet'!$B$11,Paramètres!$A$1:$I$89,3,0)*VLOOKUP('Données projet'!$B$11,Paramètres!$A$1:$I$89,5,0)</f>
        <v>123.06840000000005</v>
      </c>
      <c r="BF39" s="14">
        <f t="shared" si="37"/>
        <v>32.389598186893679</v>
      </c>
      <c r="BG39" s="22">
        <f t="shared" si="7"/>
        <v>270.75601350883994</v>
      </c>
      <c r="BH39" s="62">
        <f t="shared" si="8"/>
        <v>564.0893468421732</v>
      </c>
      <c r="BI39" s="62">
        <f ca="1">AVERAGE(OFFSET($BH$3,0,0,'Données projet'!$E$11+1,1))-AVERAGE(OFFSET($H$3,0,0,'Données projet'!$E$11+1,1))</f>
        <v>306.16494073060517</v>
      </c>
      <c r="BJ39" s="62">
        <f t="shared" si="38"/>
        <v>196.38263807065425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1.0235468425287497</v>
      </c>
      <c r="BS39" s="24">
        <f t="shared" si="9"/>
        <v>1.0235468425287497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7.6</v>
      </c>
      <c r="BY39" s="13">
        <f>IF('Données projet'!$A$114&gt;35,BY38+BX39-CG38,IF(A39&lt;'Données projet'!$A$114,$BV$205^A39,IF(A39='Données projet'!$A$114,'Données projet'!$B$114,BY38+BX39-CG38)))</f>
        <v>319.60000000000025</v>
      </c>
      <c r="BZ39" s="14">
        <f>BY39*VLOOKUP('Données projet'!$B$12,Paramètres!$A$1:$I$89,3,0)*VLOOKUP('Données projet'!$B$12,Paramètres!$A$1:$I$89,5,0)</f>
        <v>289.17408000000023</v>
      </c>
      <c r="CA39" s="14">
        <f t="shared" si="39"/>
        <v>68.902103026957732</v>
      </c>
      <c r="CB39" s="22">
        <f t="shared" si="10"/>
        <v>623.64935210528506</v>
      </c>
      <c r="CC39" s="62">
        <f t="shared" si="11"/>
        <v>916.98268543861832</v>
      </c>
      <c r="CD39" s="62">
        <f ca="1">AVERAGE(OFFSET($CC$3,0,0,'Données projet'!$E$12+1,1))-AVERAGE(OFFSET($H$3,0,0,'Données projet'!$E$12+1,1))</f>
        <v>400.94769567485071</v>
      </c>
      <c r="CE39" s="62">
        <f t="shared" si="40"/>
        <v>564.51639723182689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9.0413820743945532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9.0413820743945532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10.3</v>
      </c>
      <c r="CT39" s="13">
        <f>IF('Données projet'!$A$140&gt;35,CT38+CS39-DB38,IF(A39&lt;'Données projet'!$A$140,$CQ$205^A39,IF(A39='Données projet'!$A$140,'Données projet'!$B$140,CT38+CS39-DB38)))</f>
        <v>205.80000000000007</v>
      </c>
      <c r="CU39" s="18">
        <f>CT39*VLOOKUP('Données projet'!$B$13,Paramètres!$A$1:$I$89,3,0)*VLOOKUP('Données projet'!$B$13,Paramètres!$A$1:$I$89,5,0)</f>
        <v>123.06840000000005</v>
      </c>
      <c r="CV39" s="14">
        <f t="shared" si="41"/>
        <v>32.389598186893679</v>
      </c>
      <c r="CW39" s="22">
        <f t="shared" si="13"/>
        <v>270.75601350883994</v>
      </c>
      <c r="CX39" s="62">
        <f t="shared" si="14"/>
        <v>564.0893468421732</v>
      </c>
      <c r="CY39" s="62">
        <f ca="1">AVERAGE(OFFSET($CX$3,0,0,'Données projet'!$E$13+1,1))-AVERAGE(OFFSET($H$3,0,0,'Données projet'!$E$13+1,1))</f>
        <v>306.16494073060517</v>
      </c>
      <c r="CZ39" s="62">
        <f t="shared" si="42"/>
        <v>196.38263807065425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1.0235468425287497</v>
      </c>
      <c r="DI39" s="24">
        <f t="shared" si="15"/>
        <v>1.0235468425287497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182.39999999999992</v>
      </c>
      <c r="DP39" s="18">
        <f>DO39*VLOOKUP('Données projet'!$B$14,Paramètres!$A$1:$I$89,3,0)*VLOOKUP('Données projet'!$B$14,Paramètres!$A$1:$I$89,5,0)</f>
        <v>159.34463999999994</v>
      </c>
      <c r="DQ39" s="14">
        <f t="shared" si="43"/>
        <v>40.694661837553809</v>
      </c>
      <c r="DR39" s="22">
        <f t="shared" si="16"/>
        <v>348.40178403373943</v>
      </c>
      <c r="DS39" s="62">
        <f t="shared" si="17"/>
        <v>641.73511736707269</v>
      </c>
      <c r="DT39" s="62">
        <f ca="1">AVERAGE(OFFSET($DS$3,0,0,'Données projet'!$E$14+1,1))-AVERAGE(OFFSET($H$3,0,0,'Données projet'!$E$14+1,1))</f>
        <v>321.71797077705293</v>
      </c>
      <c r="DU39" s="62">
        <f t="shared" si="44"/>
        <v>326.2054715914793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25.086554999999983</v>
      </c>
      <c r="D40" s="12">
        <f t="shared" si="32"/>
        <v>7.9450778232101653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194.42303179275447</v>
      </c>
      <c r="H40" s="70">
        <f t="shared" si="1"/>
        <v>314.19676050042438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351.29864784976206</v>
      </c>
      <c r="T40" s="62">
        <f t="shared" si="34"/>
        <v>231.29412958540718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319.99999999999989</v>
      </c>
      <c r="AJ40" s="14">
        <f>AI40*VLOOKUP('Données projet'!$B$10,Paramètres!$A$1:$I$89,3,0)*VLOOKUP('Données projet'!$B$10,Paramètres!$A$1:$I$89,5,0)</f>
        <v>149.75999999999996</v>
      </c>
      <c r="AK40" s="14">
        <f t="shared" si="35"/>
        <v>38.524039677774766</v>
      </c>
      <c r="AL40" s="22">
        <f t="shared" si="4"/>
        <v>327.9280357721243</v>
      </c>
      <c r="AM40" s="62">
        <f t="shared" si="5"/>
        <v>621.26136910545756</v>
      </c>
      <c r="AN40" s="62">
        <f ca="1">AVERAGE(OFFSET($AM$3,0,0,'Données projet'!$E$10+1,1))-AVERAGE(OFFSET($H$3,0,0,'Données projet'!$E$10+1,1))</f>
        <v>320.21110531585362</v>
      </c>
      <c r="AO40" s="62">
        <f t="shared" si="36"/>
        <v>247.46523907978428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10.3</v>
      </c>
      <c r="BD40" s="13">
        <f>IF('Données projet'!$A$88&gt;35,BD39+BC40-BL39,IF(A40&lt;'Données projet'!$A$88,$BA$205^A40,IF(A40='Données projet'!$A$88,'Données projet'!$B$88,BD39+BC40-BL39)))</f>
        <v>216.10000000000008</v>
      </c>
      <c r="BE40" s="14">
        <f>BD40*VLOOKUP('Données projet'!$B$11,Paramètres!$A$1:$I$89,3,0)*VLOOKUP('Données projet'!$B$11,Paramètres!$A$1:$I$89,5,0)</f>
        <v>129.22780000000006</v>
      </c>
      <c r="BF40" s="14">
        <f t="shared" si="37"/>
        <v>33.817864762286938</v>
      </c>
      <c r="BG40" s="22">
        <f t="shared" si="7"/>
        <v>283.9711994609832</v>
      </c>
      <c r="BH40" s="62">
        <f t="shared" si="8"/>
        <v>577.30453279431651</v>
      </c>
      <c r="BI40" s="62">
        <f ca="1">AVERAGE(OFFSET($BH$3,0,0,'Données projet'!$E$11+1,1))-AVERAGE(OFFSET($H$3,0,0,'Données projet'!$E$11+1,1))</f>
        <v>306.16494073060517</v>
      </c>
      <c r="BJ40" s="62">
        <f t="shared" si="38"/>
        <v>196.38263807065425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0.72375691321415825</v>
      </c>
      <c r="BS40" s="24">
        <f t="shared" si="9"/>
        <v>0.72375691321415825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7.6</v>
      </c>
      <c r="BY40" s="13">
        <f>IF('Données projet'!$A$114&gt;35,BY39+BX40-CG39,IF(A40&lt;'Données projet'!$A$114,$BV$205^A40,IF(A40='Données projet'!$A$114,'Données projet'!$B$114,BY39+BX40-CG39)))</f>
        <v>327.20000000000027</v>
      </c>
      <c r="BZ40" s="14">
        <f>BY40*VLOOKUP('Données projet'!$B$12,Paramètres!$A$1:$I$89,3,0)*VLOOKUP('Données projet'!$B$12,Paramètres!$A$1:$I$89,5,0)</f>
        <v>296.05056000000025</v>
      </c>
      <c r="CA40" s="14">
        <f t="shared" si="39"/>
        <v>70.347871650924077</v>
      </c>
      <c r="CB40" s="22">
        <f t="shared" si="10"/>
        <v>638.1439351253598</v>
      </c>
      <c r="CC40" s="62">
        <f t="shared" si="11"/>
        <v>931.47726845869306</v>
      </c>
      <c r="CD40" s="62">
        <f ca="1">AVERAGE(OFFSET($CC$3,0,0,'Données projet'!$E$12+1,1))-AVERAGE(OFFSET($H$3,0,0,'Données projet'!$E$12+1,1))</f>
        <v>400.94769567485071</v>
      </c>
      <c r="CE40" s="62">
        <f t="shared" si="40"/>
        <v>564.51639723182689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8.8640860866142095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8.8640860866142095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10.3</v>
      </c>
      <c r="CT40" s="13">
        <f>IF('Données projet'!$A$140&gt;35,CT39+CS40-DB39,IF(A40&lt;'Données projet'!$A$140,$CQ$205^A40,IF(A40='Données projet'!$A$140,'Données projet'!$B$140,CT39+CS40-DB39)))</f>
        <v>216.10000000000008</v>
      </c>
      <c r="CU40" s="18">
        <f>CT40*VLOOKUP('Données projet'!$B$13,Paramètres!$A$1:$I$89,3,0)*VLOOKUP('Données projet'!$B$13,Paramètres!$A$1:$I$89,5,0)</f>
        <v>129.22780000000006</v>
      </c>
      <c r="CV40" s="14">
        <f t="shared" si="41"/>
        <v>33.817864762286938</v>
      </c>
      <c r="CW40" s="22">
        <f t="shared" si="13"/>
        <v>283.9711994609832</v>
      </c>
      <c r="CX40" s="62">
        <f t="shared" si="14"/>
        <v>577.30453279431651</v>
      </c>
      <c r="CY40" s="62">
        <f ca="1">AVERAGE(OFFSET($CX$3,0,0,'Données projet'!$E$13+1,1))-AVERAGE(OFFSET($H$3,0,0,'Données projet'!$E$13+1,1))</f>
        <v>306.16494073060517</v>
      </c>
      <c r="CZ40" s="62">
        <f t="shared" si="42"/>
        <v>196.38263807065425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0.72375691321415825</v>
      </c>
      <c r="DI40" s="24">
        <f t="shared" si="15"/>
        <v>0.72375691321415825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193.79999999999993</v>
      </c>
      <c r="DP40" s="18">
        <f>DO40*VLOOKUP('Données projet'!$B$14,Paramètres!$A$1:$I$89,3,0)*VLOOKUP('Données projet'!$B$14,Paramètres!$A$1:$I$89,5,0)</f>
        <v>169.30367999999996</v>
      </c>
      <c r="DQ40" s="14">
        <f t="shared" si="43"/>
        <v>42.934033834973214</v>
      </c>
      <c r="DR40" s="22">
        <f t="shared" si="16"/>
        <v>369.64735159591163</v>
      </c>
      <c r="DS40" s="62">
        <f t="shared" si="17"/>
        <v>662.98068492924494</v>
      </c>
      <c r="DT40" s="62">
        <f ca="1">AVERAGE(OFFSET($DS$3,0,0,'Données projet'!$E$14+1,1))-AVERAGE(OFFSET($H$3,0,0,'Données projet'!$E$14+1,1))</f>
        <v>321.71797077705293</v>
      </c>
      <c r="DU40" s="62">
        <f t="shared" si="44"/>
        <v>326.2054715914793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25.764569999999981</v>
      </c>
      <c r="D41" s="12">
        <f t="shared" si="32"/>
        <v>8.1345193791595687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199.5288506440005</v>
      </c>
      <c r="H41" s="70">
        <f t="shared" si="1"/>
        <v>315.70758066870292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351.29864784976206</v>
      </c>
      <c r="T41" s="62">
        <f t="shared" si="34"/>
        <v>231.29412958540718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329.99999999999989</v>
      </c>
      <c r="AJ41" s="14">
        <f>AI41*VLOOKUP('Données projet'!$B$10,Paramètres!$A$1:$I$89,3,0)*VLOOKUP('Données projet'!$B$10,Paramètres!$A$1:$I$89,5,0)</f>
        <v>154.43999999999994</v>
      </c>
      <c r="AK41" s="14">
        <f t="shared" si="35"/>
        <v>39.585872170955454</v>
      </c>
      <c r="AL41" s="22">
        <f t="shared" si="4"/>
        <v>337.92839403108059</v>
      </c>
      <c r="AM41" s="62">
        <f t="shared" si="5"/>
        <v>631.2617273644139</v>
      </c>
      <c r="AN41" s="62">
        <f ca="1">AVERAGE(OFFSET($AM$3,0,0,'Données projet'!$E$10+1,1))-AVERAGE(OFFSET($H$3,0,0,'Données projet'!$E$10+1,1))</f>
        <v>320.21110531585362</v>
      </c>
      <c r="AO41" s="62">
        <f t="shared" si="36"/>
        <v>247.46523907978428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10.3</v>
      </c>
      <c r="BD41" s="13">
        <f>IF('Données projet'!$A$88&gt;35,BD40+BC41-BL40,IF(A41&lt;'Données projet'!$A$88,$BA$205^A41,IF(A41='Données projet'!$A$88,'Données projet'!$B$88,BD40+BC41-BL40)))</f>
        <v>226.40000000000009</v>
      </c>
      <c r="BE41" s="14">
        <f>BD41*VLOOKUP('Données projet'!$B$11,Paramètres!$A$1:$I$89,3,0)*VLOOKUP('Données projet'!$B$11,Paramètres!$A$1:$I$89,5,0)</f>
        <v>135.38720000000006</v>
      </c>
      <c r="BF41" s="14">
        <f t="shared" si="37"/>
        <v>35.238226113459113</v>
      </c>
      <c r="BG41" s="22">
        <f t="shared" si="7"/>
        <v>297.17261714760809</v>
      </c>
      <c r="BH41" s="62">
        <f t="shared" si="8"/>
        <v>590.50595048094146</v>
      </c>
      <c r="BI41" s="62">
        <f ca="1">AVERAGE(OFFSET($BH$3,0,0,'Données projet'!$E$11+1,1))-AVERAGE(OFFSET($H$3,0,0,'Données projet'!$E$11+1,1))</f>
        <v>306.16494073060517</v>
      </c>
      <c r="BJ41" s="62">
        <f t="shared" si="38"/>
        <v>196.38263807065425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0.51177342126437486</v>
      </c>
      <c r="BS41" s="24">
        <f t="shared" si="9"/>
        <v>0.51177342126437486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7.6</v>
      </c>
      <c r="BY41" s="13">
        <f>IF('Données projet'!$A$114&gt;35,BY40+BX41-CG40,IF(A41&lt;'Données projet'!$A$114,$BV$205^A41,IF(A41='Données projet'!$A$114,'Données projet'!$B$114,BY40+BX41-CG40)))</f>
        <v>334.8000000000003</v>
      </c>
      <c r="BZ41" s="14">
        <f>BY41*VLOOKUP('Données projet'!$B$12,Paramètres!$A$1:$I$89,3,0)*VLOOKUP('Données projet'!$B$12,Paramètres!$A$1:$I$89,5,0)</f>
        <v>302.92704000000026</v>
      </c>
      <c r="CA41" s="14">
        <f t="shared" si="39"/>
        <v>71.789736305653022</v>
      </c>
      <c r="CB41" s="22">
        <f t="shared" si="10"/>
        <v>652.63171873234603</v>
      </c>
      <c r="CC41" s="62">
        <f t="shared" si="11"/>
        <v>945.9650520656794</v>
      </c>
      <c r="CD41" s="62">
        <f ca="1">AVERAGE(OFFSET($CC$3,0,0,'Données projet'!$E$12+1,1))-AVERAGE(OFFSET($H$3,0,0,'Données projet'!$E$12+1,1))</f>
        <v>400.94769567485071</v>
      </c>
      <c r="CE41" s="62">
        <f t="shared" si="40"/>
        <v>564.51639723182689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8.6902667650143641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8.6902667650143641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10.3</v>
      </c>
      <c r="CT41" s="13">
        <f>IF('Données projet'!$A$140&gt;35,CT40+CS41-DB40,IF(A41&lt;'Données projet'!$A$140,$CQ$205^A41,IF(A41='Données projet'!$A$140,'Données projet'!$B$140,CT40+CS41-DB40)))</f>
        <v>226.40000000000009</v>
      </c>
      <c r="CU41" s="18">
        <f>CT41*VLOOKUP('Données projet'!$B$13,Paramètres!$A$1:$I$89,3,0)*VLOOKUP('Données projet'!$B$13,Paramètres!$A$1:$I$89,5,0)</f>
        <v>135.38720000000006</v>
      </c>
      <c r="CV41" s="14">
        <f t="shared" si="41"/>
        <v>35.238226113459113</v>
      </c>
      <c r="CW41" s="22">
        <f t="shared" si="13"/>
        <v>297.17261714760809</v>
      </c>
      <c r="CX41" s="62">
        <f t="shared" si="14"/>
        <v>590.50595048094146</v>
      </c>
      <c r="CY41" s="62">
        <f ca="1">AVERAGE(OFFSET($CX$3,0,0,'Données projet'!$E$13+1,1))-AVERAGE(OFFSET($H$3,0,0,'Données projet'!$E$13+1,1))</f>
        <v>306.16494073060517</v>
      </c>
      <c r="CZ41" s="62">
        <f t="shared" si="42"/>
        <v>196.38263807065425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0.51177342126437486</v>
      </c>
      <c r="DI41" s="24">
        <f t="shared" si="15"/>
        <v>0.51177342126437486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205.19999999999993</v>
      </c>
      <c r="DP41" s="18">
        <f>DO41*VLOOKUP('Données projet'!$B$14,Paramètres!$A$1:$I$89,3,0)*VLOOKUP('Données projet'!$B$14,Paramètres!$A$1:$I$89,5,0)</f>
        <v>179.26271999999997</v>
      </c>
      <c r="DQ41" s="14">
        <f t="shared" si="43"/>
        <v>45.158115787467153</v>
      </c>
      <c r="DR41" s="22">
        <f t="shared" si="16"/>
        <v>390.86628899650526</v>
      </c>
      <c r="DS41" s="62">
        <f t="shared" si="17"/>
        <v>684.19962232983858</v>
      </c>
      <c r="DT41" s="62">
        <f ca="1">AVERAGE(OFFSET($DS$3,0,0,'Données projet'!$E$14+1,1))-AVERAGE(OFFSET($H$3,0,0,'Données projet'!$E$14+1,1))</f>
        <v>321.71797077705293</v>
      </c>
      <c r="DU41" s="62">
        <f t="shared" si="44"/>
        <v>326.2054715914793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26.44258499999998</v>
      </c>
      <c r="D42" s="12">
        <f t="shared" si="32"/>
        <v>8.3233814628846634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204.63125874206662</v>
      </c>
      <c r="H42" s="70">
        <f t="shared" si="1"/>
        <v>317.21739158952408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351.29864784976206</v>
      </c>
      <c r="T42" s="62">
        <f t="shared" si="34"/>
        <v>231.29412958540718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339.99999999999989</v>
      </c>
      <c r="AJ42" s="14">
        <f>AI42*VLOOKUP('Données projet'!$B$10,Paramètres!$A$1:$I$89,3,0)*VLOOKUP('Données projet'!$B$10,Paramètres!$A$1:$I$89,5,0)</f>
        <v>159.11999999999995</v>
      </c>
      <c r="AK42" s="14">
        <f t="shared" si="35"/>
        <v>40.643965284387697</v>
      </c>
      <c r="AL42" s="22">
        <f t="shared" si="4"/>
        <v>347.92223953697516</v>
      </c>
      <c r="AM42" s="62">
        <f t="shared" si="5"/>
        <v>641.25557287030847</v>
      </c>
      <c r="AN42" s="62">
        <f ca="1">AVERAGE(OFFSET($AM$3,0,0,'Données projet'!$E$10+1,1))-AVERAGE(OFFSET($H$3,0,0,'Données projet'!$E$10+1,1))</f>
        <v>320.21110531585362</v>
      </c>
      <c r="AO42" s="62">
        <f t="shared" si="36"/>
        <v>247.46523907978428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10.3</v>
      </c>
      <c r="BD42" s="13">
        <f>IF('Données projet'!$A$88&gt;35,BD41+BC42-BL41,IF(A42&lt;'Données projet'!$A$88,$BA$205^A42,IF(A42='Données projet'!$A$88,'Données projet'!$B$88,BD41+BC42-BL41)))</f>
        <v>236.7000000000001</v>
      </c>
      <c r="BE42" s="14">
        <f>BD42*VLOOKUP('Données projet'!$B$11,Paramètres!$A$1:$I$89,3,0)*VLOOKUP('Données projet'!$B$11,Paramètres!$A$1:$I$89,5,0)</f>
        <v>141.54660000000007</v>
      </c>
      <c r="BF42" s="14">
        <f t="shared" si="37"/>
        <v>36.65108297022995</v>
      </c>
      <c r="BG42" s="22">
        <f t="shared" si="7"/>
        <v>310.36096450648392</v>
      </c>
      <c r="BH42" s="62">
        <f t="shared" si="8"/>
        <v>603.69429783981718</v>
      </c>
      <c r="BI42" s="62">
        <f ca="1">AVERAGE(OFFSET($BH$3,0,0,'Données projet'!$E$11+1,1))-AVERAGE(OFFSET($H$3,0,0,'Données projet'!$E$11+1,1))</f>
        <v>306.16494073060517</v>
      </c>
      <c r="BJ42" s="62">
        <f t="shared" si="38"/>
        <v>196.38263807065425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0.36187845660707912</v>
      </c>
      <c r="BS42" s="24">
        <f t="shared" si="9"/>
        <v>0.36187845660707912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7.6</v>
      </c>
      <c r="BY42" s="13">
        <f>IF('Données projet'!$A$114&gt;35,BY41+BX42-CG41,IF(A42&lt;'Données projet'!$A$114,$BV$205^A42,IF(A42='Données projet'!$A$114,'Données projet'!$B$114,BY41+BX42-CG41)))</f>
        <v>342.40000000000032</v>
      </c>
      <c r="BZ42" s="14">
        <f>BY42*VLOOKUP('Données projet'!$B$12,Paramètres!$A$1:$I$89,3,0)*VLOOKUP('Données projet'!$B$12,Paramètres!$A$1:$I$89,5,0)</f>
        <v>309.80352000000028</v>
      </c>
      <c r="CA42" s="14">
        <f t="shared" si="39"/>
        <v>73.227795813703821</v>
      </c>
      <c r="CB42" s="22">
        <f t="shared" si="10"/>
        <v>667.11287504220138</v>
      </c>
      <c r="CC42" s="62">
        <f t="shared" si="11"/>
        <v>960.44620837553475</v>
      </c>
      <c r="CD42" s="62">
        <f ca="1">AVERAGE(OFFSET($CC$3,0,0,'Données projet'!$E$12+1,1))-AVERAGE(OFFSET($H$3,0,0,'Données projet'!$E$12+1,1))</f>
        <v>400.94769567485071</v>
      </c>
      <c r="CE42" s="62">
        <f t="shared" si="40"/>
        <v>564.51639723182689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8.5198559342917743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8.5198559342917743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10.3</v>
      </c>
      <c r="CT42" s="13">
        <f>IF('Données projet'!$A$140&gt;35,CT41+CS42-DB41,IF(A42&lt;'Données projet'!$A$140,$CQ$205^A42,IF(A42='Données projet'!$A$140,'Données projet'!$B$140,CT41+CS42-DB41)))</f>
        <v>236.7000000000001</v>
      </c>
      <c r="CU42" s="18">
        <f>CT42*VLOOKUP('Données projet'!$B$13,Paramètres!$A$1:$I$89,3,0)*VLOOKUP('Données projet'!$B$13,Paramètres!$A$1:$I$89,5,0)</f>
        <v>141.54660000000007</v>
      </c>
      <c r="CV42" s="14">
        <f t="shared" si="41"/>
        <v>36.65108297022995</v>
      </c>
      <c r="CW42" s="22">
        <f t="shared" si="13"/>
        <v>310.36096450648392</v>
      </c>
      <c r="CX42" s="62">
        <f t="shared" si="14"/>
        <v>603.69429783981718</v>
      </c>
      <c r="CY42" s="62">
        <f ca="1">AVERAGE(OFFSET($CX$3,0,0,'Données projet'!$E$13+1,1))-AVERAGE(OFFSET($H$3,0,0,'Données projet'!$E$13+1,1))</f>
        <v>306.16494073060517</v>
      </c>
      <c r="CZ42" s="62">
        <f t="shared" si="42"/>
        <v>196.38263807065425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0.36187845660707912</v>
      </c>
      <c r="DI42" s="24">
        <f t="shared" si="15"/>
        <v>0.36187845660707912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216.59999999999994</v>
      </c>
      <c r="DP42" s="18">
        <f>DO42*VLOOKUP('Données projet'!$B$14,Paramètres!$A$1:$I$89,3,0)*VLOOKUP('Données projet'!$B$14,Paramètres!$A$1:$I$89,5,0)</f>
        <v>189.22175999999996</v>
      </c>
      <c r="DQ42" s="14">
        <f t="shared" si="43"/>
        <v>47.367853957810034</v>
      </c>
      <c r="DR42" s="22">
        <f t="shared" si="16"/>
        <v>412.06024430985235</v>
      </c>
      <c r="DS42" s="62">
        <f t="shared" si="17"/>
        <v>705.39357764318561</v>
      </c>
      <c r="DT42" s="62">
        <f ca="1">AVERAGE(OFFSET($DS$3,0,0,'Données projet'!$E$14+1,1))-AVERAGE(OFFSET($H$3,0,0,'Données projet'!$E$14+1,1))</f>
        <v>321.71797077705293</v>
      </c>
      <c r="DU42" s="62">
        <f t="shared" si="44"/>
        <v>326.2054715914793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27.120599999999978</v>
      </c>
      <c r="D43" s="12">
        <f t="shared" si="32"/>
        <v>8.5116806410934593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209.73035359801489</v>
      </c>
      <c r="H43" s="70">
        <f t="shared" si="1"/>
        <v>318.72622211657108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351.29864784976206</v>
      </c>
      <c r="T43" s="62">
        <f t="shared" si="34"/>
        <v>231.29412958540718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320.21110531585362</v>
      </c>
      <c r="AO43" s="62">
        <f t="shared" si="36"/>
        <v>247.46523907978428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247</v>
      </c>
      <c r="BB43" s="13">
        <f>VLOOKUP(A43,'Données projet'!$A$87:$I$107,9,0)</f>
        <v>10.3</v>
      </c>
      <c r="BC43" s="13">
        <f t="array" ref="BC43">INDEX(BB:BB,MIN(IF(ISNUMBER(BB43:BB239),ROW(BB43:BB239),"")))</f>
        <v>10.3</v>
      </c>
      <c r="BD43" s="13">
        <f>IF('Données projet'!$A$88&gt;35,BD42+BC43-BL42,IF(A43&lt;'Données projet'!$A$88,$BA$205^A43,IF(A43='Données projet'!$A$88,'Données projet'!$B$88,BD42+BC43-BL42)))</f>
        <v>247.00000000000011</v>
      </c>
      <c r="BE43" s="14">
        <f>BD43*VLOOKUP('Données projet'!$B$11,Paramètres!$A$1:$I$89,3,0)*VLOOKUP('Données projet'!$B$11,Paramètres!$A$1:$I$89,5,0)</f>
        <v>147.70600000000007</v>
      </c>
      <c r="BF43" s="14">
        <f t="shared" si="37"/>
        <v>38.056799214709841</v>
      </c>
      <c r="BG43" s="22">
        <f t="shared" si="7"/>
        <v>323.53687529895308</v>
      </c>
      <c r="BH43" s="62">
        <f t="shared" si="8"/>
        <v>616.87020863228645</v>
      </c>
      <c r="BI43" s="62">
        <f ca="1">AVERAGE(OFFSET($BH$3,0,0,'Données projet'!$E$11+1,1))-AVERAGE(OFFSET($H$3,0,0,'Données projet'!$E$11+1,1))</f>
        <v>306.16494073060517</v>
      </c>
      <c r="BJ43" s="62">
        <f t="shared" si="38"/>
        <v>196.38263807065425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0.25588671063218743</v>
      </c>
      <c r="BS43" s="24">
        <f t="shared" si="9"/>
        <v>0.25588671063218743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350</v>
      </c>
      <c r="BW43" s="13">
        <f>VLOOKUP(A43,'Données projet'!$A$113:$I$133,9,0)</f>
        <v>7.6</v>
      </c>
      <c r="BX43" s="13">
        <f t="array" ref="BX43">INDEX(BW:BW,MIN(IF(ISNUMBER(BW43:BW239),ROW(BW43:BW239),"")))</f>
        <v>7.6</v>
      </c>
      <c r="BY43" s="13">
        <f>IF('Données projet'!$A$114&gt;35,BY42+BX43-CG42,IF(A43&lt;'Données projet'!$A$114,$BV$205^A43,IF(A43='Données projet'!$A$114,'Données projet'!$B$114,BY42+BX43-CG42)))</f>
        <v>350.00000000000034</v>
      </c>
      <c r="BZ43" s="14">
        <f>BY43*VLOOKUP('Données projet'!$B$12,Paramètres!$A$1:$I$89,3,0)*VLOOKUP('Données projet'!$B$12,Paramètres!$A$1:$I$89,5,0)</f>
        <v>316.68000000000029</v>
      </c>
      <c r="CA43" s="14">
        <f t="shared" si="39"/>
        <v>74.662144360177834</v>
      </c>
      <c r="CB43" s="22">
        <f t="shared" si="10"/>
        <v>681.58756809397687</v>
      </c>
      <c r="CC43" s="62">
        <f t="shared" si="11"/>
        <v>974.92090142731013</v>
      </c>
      <c r="CD43" s="62">
        <f ca="1">AVERAGE(OFFSET($CC$3,0,0,'Données projet'!$E$12+1,1))-AVERAGE(OFFSET($H$3,0,0,'Données projet'!$E$12+1,1))</f>
        <v>400.94769567485071</v>
      </c>
      <c r="CE43" s="62">
        <f t="shared" si="40"/>
        <v>564.51639723182689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9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8.3527867560193112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8.3527867560193112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247</v>
      </c>
      <c r="CR43" s="13">
        <f>VLOOKUP(A43,'Données projet'!$A$139:$I$159,9,0)</f>
        <v>10.3</v>
      </c>
      <c r="CS43" s="13">
        <f t="array" ref="CS43">INDEX(CR:CR,MIN(IF(ISNUMBER(CR43:CR239),ROW(CR43:CR239),"")))</f>
        <v>10.3</v>
      </c>
      <c r="CT43" s="13">
        <f>IF('Données projet'!$A$140&gt;35,CT42+CS43-DB42,IF(A43&lt;'Données projet'!$A$140,$CQ$205^A43,IF(A43='Données projet'!$A$140,'Données projet'!$B$140,CT42+CS43-DB42)))</f>
        <v>247.00000000000011</v>
      </c>
      <c r="CU43" s="18">
        <f>CT43*VLOOKUP('Données projet'!$B$13,Paramètres!$A$1:$I$89,3,0)*VLOOKUP('Données projet'!$B$13,Paramètres!$A$1:$I$89,5,0)</f>
        <v>147.70600000000007</v>
      </c>
      <c r="CV43" s="14">
        <f t="shared" si="41"/>
        <v>38.056799214709841</v>
      </c>
      <c r="CW43" s="22">
        <f t="shared" si="13"/>
        <v>323.53687529895308</v>
      </c>
      <c r="CX43" s="62">
        <f t="shared" si="14"/>
        <v>616.87020863228645</v>
      </c>
      <c r="CY43" s="62">
        <f ca="1">AVERAGE(OFFSET($CX$3,0,0,'Données projet'!$E$13+1,1))-AVERAGE(OFFSET($H$3,0,0,'Données projet'!$E$13+1,1))</f>
        <v>306.16494073060517</v>
      </c>
      <c r="CZ43" s="62">
        <f t="shared" si="42"/>
        <v>196.38263807065425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0.25588671063218743</v>
      </c>
      <c r="DI43" s="24">
        <f t="shared" si="15"/>
        <v>0.25588671063218743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228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227.99999999999994</v>
      </c>
      <c r="DP43" s="18">
        <f>DO43*VLOOKUP('Données projet'!$B$14,Paramètres!$A$1:$I$89,3,0)*VLOOKUP('Données projet'!$B$14,Paramètres!$A$1:$I$89,5,0)</f>
        <v>199.18079999999998</v>
      </c>
      <c r="DQ43" s="14">
        <f t="shared" si="43"/>
        <v>49.564089376413683</v>
      </c>
      <c r="DR43" s="22">
        <f t="shared" si="16"/>
        <v>433.23068233058711</v>
      </c>
      <c r="DS43" s="62">
        <f t="shared" si="17"/>
        <v>726.56401566392037</v>
      </c>
      <c r="DT43" s="62">
        <f ca="1">AVERAGE(OFFSET($DS$3,0,0,'Données projet'!$E$14+1,1))-AVERAGE(OFFSET($H$3,0,0,'Données projet'!$E$14+1,1))</f>
        <v>321.71797077705293</v>
      </c>
      <c r="DU43" s="62">
        <f t="shared" si="44"/>
        <v>326.2054715914793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35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27.798614999999977</v>
      </c>
      <c r="D44" s="12">
        <f t="shared" si="32"/>
        <v>8.6994326049486226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214.82622756947811</v>
      </c>
      <c r="H44" s="70">
        <f t="shared" si="1"/>
        <v>320.23409957861884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351.29864784976206</v>
      </c>
      <c r="T44" s="62">
        <f t="shared" si="34"/>
        <v>231.29412958540718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273.49999999999989</v>
      </c>
      <c r="AJ44" s="14">
        <f>AI44*VLOOKUP('Données projet'!$B$10,Paramètres!$A$1:$I$89,3,0)*VLOOKUP('Données projet'!$B$10,Paramètres!$A$1:$I$89,5,0)</f>
        <v>127.99799999999995</v>
      </c>
      <c r="AK44" s="14">
        <f t="shared" si="35"/>
        <v>33.533338894635314</v>
      </c>
      <c r="AL44" s="22">
        <f t="shared" si="4"/>
        <v>281.33374857482306</v>
      </c>
      <c r="AM44" s="62">
        <f t="shared" si="5"/>
        <v>574.66708190815643</v>
      </c>
      <c r="AN44" s="62">
        <f ca="1">AVERAGE(OFFSET($AM$3,0,0,'Données projet'!$E$10+1,1))-AVERAGE(OFFSET($H$3,0,0,'Données projet'!$E$10+1,1))</f>
        <v>320.21110531585362</v>
      </c>
      <c r="AO44" s="62">
        <f t="shared" si="36"/>
        <v>247.46523907978428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9.5</v>
      </c>
      <c r="BD44" s="13">
        <f>IF('Données projet'!$A$88&gt;35,BD43+BC44-BL43,IF(A44&lt;'Données projet'!$A$88,$BA$205^A44,IF(A44='Données projet'!$A$88,'Données projet'!$B$88,BD43+BC44-BL43)))</f>
        <v>235.50000000000011</v>
      </c>
      <c r="BE44" s="14">
        <f>BD44*VLOOKUP('Données projet'!$B$11,Paramètres!$A$1:$I$89,3,0)*VLOOKUP('Données projet'!$B$11,Paramètres!$A$1:$I$89,5,0)</f>
        <v>140.82900000000006</v>
      </c>
      <c r="BF44" s="14">
        <f t="shared" si="37"/>
        <v>36.486852448658766</v>
      </c>
      <c r="BG44" s="22">
        <f t="shared" si="7"/>
        <v>308.82510968141406</v>
      </c>
      <c r="BH44" s="62">
        <f t="shared" si="8"/>
        <v>602.15844301474738</v>
      </c>
      <c r="BI44" s="62">
        <f ca="1">AVERAGE(OFFSET($BH$3,0,0,'Données projet'!$E$11+1,1))-AVERAGE(OFFSET($H$3,0,0,'Données projet'!$E$11+1,1))</f>
        <v>306.16494073060517</v>
      </c>
      <c r="BJ44" s="62">
        <f t="shared" si="38"/>
        <v>196.38263807065425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0.18093922830353956</v>
      </c>
      <c r="BS44" s="24">
        <f t="shared" si="9"/>
        <v>0.18093922830353956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7.4</v>
      </c>
      <c r="BY44" s="13">
        <f>IF('Données projet'!$A$114&gt;35,BY43+BX44-CG43,IF(A44&lt;'Données projet'!$A$114,$BV$205^A44,IF(A44='Données projet'!$A$114,'Données projet'!$B$114,BY43+BX44-CG43)))</f>
        <v>348.40000000000032</v>
      </c>
      <c r="BZ44" s="14">
        <f>BY44*VLOOKUP('Données projet'!$B$12,Paramètres!$A$1:$I$89,3,0)*VLOOKUP('Données projet'!$B$12,Paramètres!$A$1:$I$89,5,0)</f>
        <v>315.2323200000003</v>
      </c>
      <c r="CA44" s="14">
        <f t="shared" si="39"/>
        <v>74.360480118488482</v>
      </c>
      <c r="CB44" s="22">
        <f t="shared" si="10"/>
        <v>678.54079353970121</v>
      </c>
      <c r="CC44" s="62">
        <f t="shared" si="11"/>
        <v>971.87412687303458</v>
      </c>
      <c r="CD44" s="62">
        <f ca="1">AVERAGE(OFFSET($CC$3,0,0,'Données projet'!$E$12+1,1))-AVERAGE(OFFSET($H$3,0,0,'Données projet'!$E$12+1,1))</f>
        <v>400.94769567485071</v>
      </c>
      <c r="CE44" s="62">
        <f t="shared" si="40"/>
        <v>564.51639723182689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8.1889937024306345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8.1889937024306345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9.5</v>
      </c>
      <c r="CT44" s="13">
        <f>IF('Données projet'!$A$140&gt;35,CT43+CS44-DB43,IF(A44&lt;'Données projet'!$A$140,$CQ$205^A44,IF(A44='Données projet'!$A$140,'Données projet'!$B$140,CT43+CS44-DB43)))</f>
        <v>235.50000000000011</v>
      </c>
      <c r="CU44" s="18">
        <f>CT44*VLOOKUP('Données projet'!$B$13,Paramètres!$A$1:$I$89,3,0)*VLOOKUP('Données projet'!$B$13,Paramètres!$A$1:$I$89,5,0)</f>
        <v>140.82900000000006</v>
      </c>
      <c r="CV44" s="14">
        <f t="shared" si="41"/>
        <v>36.486852448658766</v>
      </c>
      <c r="CW44" s="22">
        <f t="shared" si="13"/>
        <v>308.82510968141406</v>
      </c>
      <c r="CX44" s="62">
        <f t="shared" si="14"/>
        <v>602.15844301474738</v>
      </c>
      <c r="CY44" s="62">
        <f ca="1">AVERAGE(OFFSET($CX$3,0,0,'Données projet'!$E$13+1,1))-AVERAGE(OFFSET($H$3,0,0,'Données projet'!$E$13+1,1))</f>
        <v>306.16494073060517</v>
      </c>
      <c r="CZ44" s="62">
        <f t="shared" si="42"/>
        <v>196.38263807065425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0.18093922830353956</v>
      </c>
      <c r="DI44" s="24">
        <f t="shared" si="15"/>
        <v>0.18093922830353956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202.79999999999995</v>
      </c>
      <c r="DP44" s="18">
        <f>DO44*VLOOKUP('Données projet'!$B$14,Paramètres!$A$1:$I$89,3,0)*VLOOKUP('Données projet'!$B$14,Paramètres!$A$1:$I$89,5,0)</f>
        <v>177.16607999999999</v>
      </c>
      <c r="DQ44" s="14">
        <f t="shared" si="43"/>
        <v>44.691110042101649</v>
      </c>
      <c r="DR44" s="22">
        <f t="shared" si="16"/>
        <v>386.40127265666041</v>
      </c>
      <c r="DS44" s="62">
        <f t="shared" si="17"/>
        <v>679.73460598999372</v>
      </c>
      <c r="DT44" s="62">
        <f ca="1">AVERAGE(OFFSET($DS$3,0,0,'Données projet'!$E$14+1,1))-AVERAGE(OFFSET($H$3,0,0,'Données projet'!$E$14+1,1))</f>
        <v>321.71797077705293</v>
      </c>
      <c r="DU44" s="62">
        <f t="shared" si="44"/>
        <v>326.2054715914793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28.476629999999975</v>
      </c>
      <c r="D45" s="12">
        <f t="shared" si="32"/>
        <v>8.8866522365496703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219.91896825197205</v>
      </c>
      <c r="H45" s="70">
        <f t="shared" si="1"/>
        <v>321.74104989532395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351.29864784976206</v>
      </c>
      <c r="T45" s="62">
        <f t="shared" si="34"/>
        <v>231.29412958540718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284.99999999999989</v>
      </c>
      <c r="AJ45" s="14">
        <f>AI45*VLOOKUP('Données projet'!$B$10,Paramètres!$A$1:$I$89,3,0)*VLOOKUP('Données projet'!$B$10,Paramètres!$A$1:$I$89,5,0)</f>
        <v>133.37999999999994</v>
      </c>
      <c r="AK45" s="14">
        <f t="shared" si="35"/>
        <v>34.776207535548991</v>
      </c>
      <c r="AL45" s="22">
        <f t="shared" si="4"/>
        <v>292.87206145774769</v>
      </c>
      <c r="AM45" s="62">
        <f t="shared" si="5"/>
        <v>586.20539479108106</v>
      </c>
      <c r="AN45" s="62">
        <f ca="1">AVERAGE(OFFSET($AM$3,0,0,'Données projet'!$E$10+1,1))-AVERAGE(OFFSET($H$3,0,0,'Données projet'!$E$10+1,1))</f>
        <v>320.21110531585362</v>
      </c>
      <c r="AO45" s="62">
        <f t="shared" si="36"/>
        <v>247.46523907978428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9.5</v>
      </c>
      <c r="BD45" s="13">
        <f>IF('Données projet'!$A$88&gt;35,BD44+BC45-BL44,IF(A45&lt;'Données projet'!$A$88,$BA$205^A45,IF(A45='Données projet'!$A$88,'Données projet'!$B$88,BD44+BC45-BL44)))</f>
        <v>245.00000000000011</v>
      </c>
      <c r="BE45" s="14">
        <f>BD45*VLOOKUP('Données projet'!$B$11,Paramètres!$A$1:$I$89,3,0)*VLOOKUP('Données projet'!$B$11,Paramètres!$A$1:$I$89,5,0)</f>
        <v>146.51000000000008</v>
      </c>
      <c r="BF45" s="14">
        <f t="shared" si="37"/>
        <v>37.784387209607431</v>
      </c>
      <c r="BG45" s="22">
        <f t="shared" si="7"/>
        <v>320.97939105673305</v>
      </c>
      <c r="BH45" s="62">
        <f t="shared" si="8"/>
        <v>614.31272439006636</v>
      </c>
      <c r="BI45" s="62">
        <f ca="1">AVERAGE(OFFSET($BH$3,0,0,'Données projet'!$E$11+1,1))-AVERAGE(OFFSET($H$3,0,0,'Données projet'!$E$11+1,1))</f>
        <v>306.16494073060517</v>
      </c>
      <c r="BJ45" s="62">
        <f t="shared" si="38"/>
        <v>196.38263807065425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0.12794335531609372</v>
      </c>
      <c r="BS45" s="24">
        <f t="shared" si="9"/>
        <v>0.12794335531609372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7.4</v>
      </c>
      <c r="BY45" s="13">
        <f>IF('Données projet'!$A$114&gt;35,BY44+BX45-CG44,IF(A45&lt;'Données projet'!$A$114,$BV$205^A45,IF(A45='Données projet'!$A$114,'Données projet'!$B$114,BY44+BX45-CG44)))</f>
        <v>355.8000000000003</v>
      </c>
      <c r="BZ45" s="14">
        <f>BY45*VLOOKUP('Données projet'!$B$12,Paramètres!$A$1:$I$89,3,0)*VLOOKUP('Données projet'!$B$12,Paramètres!$A$1:$I$89,5,0)</f>
        <v>321.92784000000023</v>
      </c>
      <c r="CA45" s="14">
        <f t="shared" si="39"/>
        <v>75.754337936715828</v>
      </c>
      <c r="CB45" s="22">
        <f t="shared" si="10"/>
        <v>692.6297932397805</v>
      </c>
      <c r="CC45" s="62">
        <f t="shared" si="11"/>
        <v>985.96312657311387</v>
      </c>
      <c r="CD45" s="62">
        <f ca="1">AVERAGE(OFFSET($CC$3,0,0,'Données projet'!$E$12+1,1))-AVERAGE(OFFSET($H$3,0,0,'Données projet'!$E$12+1,1))</f>
        <v>400.94769567485071</v>
      </c>
      <c r="CE45" s="62">
        <f t="shared" si="40"/>
        <v>564.51639723182689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8.0284125307189331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8.0284125307189331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9.5</v>
      </c>
      <c r="CT45" s="13">
        <f>IF('Données projet'!$A$140&gt;35,CT44+CS45-DB44,IF(A45&lt;'Données projet'!$A$140,$CQ$205^A45,IF(A45='Données projet'!$A$140,'Données projet'!$B$140,CT44+CS45-DB44)))</f>
        <v>245.00000000000011</v>
      </c>
      <c r="CU45" s="18">
        <f>CT45*VLOOKUP('Données projet'!$B$13,Paramètres!$A$1:$I$89,3,0)*VLOOKUP('Données projet'!$B$13,Paramètres!$A$1:$I$89,5,0)</f>
        <v>146.51000000000008</v>
      </c>
      <c r="CV45" s="14">
        <f t="shared" si="41"/>
        <v>37.784387209607431</v>
      </c>
      <c r="CW45" s="22">
        <f t="shared" si="13"/>
        <v>320.97939105673305</v>
      </c>
      <c r="CX45" s="62">
        <f t="shared" si="14"/>
        <v>614.31272439006636</v>
      </c>
      <c r="CY45" s="62">
        <f ca="1">AVERAGE(OFFSET($CX$3,0,0,'Données projet'!$E$13+1,1))-AVERAGE(OFFSET($H$3,0,0,'Données projet'!$E$13+1,1))</f>
        <v>306.16494073060517</v>
      </c>
      <c r="CZ45" s="62">
        <f t="shared" si="42"/>
        <v>196.38263807065425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0.12794335531609372</v>
      </c>
      <c r="DI45" s="24">
        <f t="shared" si="15"/>
        <v>0.12794335531609372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212.59999999999997</v>
      </c>
      <c r="DP45" s="18">
        <f>DO45*VLOOKUP('Données projet'!$B$14,Paramètres!$A$1:$I$89,3,0)*VLOOKUP('Données projet'!$B$14,Paramètres!$A$1:$I$89,5,0)</f>
        <v>185.72736</v>
      </c>
      <c r="DQ45" s="14">
        <f t="shared" si="43"/>
        <v>46.594086043363802</v>
      </c>
      <c r="DR45" s="22">
        <f t="shared" si="16"/>
        <v>404.62651852552534</v>
      </c>
      <c r="DS45" s="62">
        <f t="shared" si="17"/>
        <v>697.95985185885866</v>
      </c>
      <c r="DT45" s="62">
        <f ca="1">AVERAGE(OFFSET($DS$3,0,0,'Données projet'!$E$14+1,1))-AVERAGE(OFFSET($H$3,0,0,'Données projet'!$E$14+1,1))</f>
        <v>321.71797077705293</v>
      </c>
      <c r="DU45" s="62">
        <f t="shared" si="44"/>
        <v>326.2054715914793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29.154644999999974</v>
      </c>
      <c r="D46" s="12">
        <f t="shared" si="32"/>
        <v>9.0733536689051224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225.00865883188874</v>
      </c>
      <c r="H46" s="70">
        <f t="shared" si="1"/>
        <v>323.24709768167639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351.29864784976206</v>
      </c>
      <c r="T46" s="62">
        <f t="shared" si="34"/>
        <v>231.29412958540718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296.49999999999989</v>
      </c>
      <c r="AJ46" s="14">
        <f>AI46*VLOOKUP('Données projet'!$B$10,Paramètres!$A$1:$I$89,3,0)*VLOOKUP('Données projet'!$B$10,Paramètres!$A$1:$I$89,5,0)</f>
        <v>138.76199999999994</v>
      </c>
      <c r="AK46" s="14">
        <f t="shared" si="35"/>
        <v>36.01325063671441</v>
      </c>
      <c r="AL46" s="22">
        <f t="shared" si="4"/>
        <v>304.4002281922775</v>
      </c>
      <c r="AM46" s="62">
        <f t="shared" si="5"/>
        <v>597.73356152561087</v>
      </c>
      <c r="AN46" s="62">
        <f ca="1">AVERAGE(OFFSET($AM$3,0,0,'Données projet'!$E$10+1,1))-AVERAGE(OFFSET($H$3,0,0,'Données projet'!$E$10+1,1))</f>
        <v>320.21110531585362</v>
      </c>
      <c r="AO46" s="62">
        <f t="shared" si="36"/>
        <v>247.46523907978428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9.5</v>
      </c>
      <c r="BD46" s="13">
        <f>IF('Données projet'!$A$88&gt;35,BD45+BC46-BL45,IF(A46&lt;'Données projet'!$A$88,$BA$205^A46,IF(A46='Données projet'!$A$88,'Données projet'!$B$88,BD45+BC46-BL45)))</f>
        <v>254.50000000000011</v>
      </c>
      <c r="BE46" s="14">
        <f>BD46*VLOOKUP('Données projet'!$B$11,Paramètres!$A$1:$I$89,3,0)*VLOOKUP('Données projet'!$B$11,Paramètres!$A$1:$I$89,5,0)</f>
        <v>152.19100000000009</v>
      </c>
      <c r="BF46" s="14">
        <f t="shared" si="37"/>
        <v>39.076077236632756</v>
      </c>
      <c r="BG46" s="22">
        <f t="shared" si="7"/>
        <v>333.12349285380219</v>
      </c>
      <c r="BH46" s="62">
        <f t="shared" si="8"/>
        <v>626.45682618713545</v>
      </c>
      <c r="BI46" s="62">
        <f ca="1">AVERAGE(OFFSET($BH$3,0,0,'Données projet'!$E$11+1,1))-AVERAGE(OFFSET($H$3,0,0,'Données projet'!$E$11+1,1))</f>
        <v>306.16494073060517</v>
      </c>
      <c r="BJ46" s="62">
        <f t="shared" si="38"/>
        <v>196.38263807065425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9.0469614151769781E-2</v>
      </c>
      <c r="BS46" s="24">
        <f t="shared" si="9"/>
        <v>9.0469614151769781E-2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7.4</v>
      </c>
      <c r="BY46" s="13">
        <f>IF('Données projet'!$A$114&gt;35,BY45+BX46-CG45,IF(A46&lt;'Données projet'!$A$114,$BV$205^A46,IF(A46='Données projet'!$A$114,'Données projet'!$B$114,BY45+BX46-CG45)))</f>
        <v>363.20000000000027</v>
      </c>
      <c r="BZ46" s="14">
        <f>BY46*VLOOKUP('Données projet'!$B$12,Paramètres!$A$1:$I$89,3,0)*VLOOKUP('Données projet'!$B$12,Paramètres!$A$1:$I$89,5,0)</f>
        <v>328.62336000000022</v>
      </c>
      <c r="CA46" s="14">
        <f t="shared" si="39"/>
        <v>77.144825174157688</v>
      </c>
      <c r="CB46" s="22">
        <f t="shared" si="10"/>
        <v>706.71292251165823</v>
      </c>
      <c r="CC46" s="62">
        <f t="shared" si="11"/>
        <v>1000.0462558449915</v>
      </c>
      <c r="CD46" s="62">
        <f ca="1">AVERAGE(OFFSET($CC$3,0,0,'Données projet'!$E$12+1,1))-AVERAGE(OFFSET($H$3,0,0,'Données projet'!$E$12+1,1))</f>
        <v>400.94769567485071</v>
      </c>
      <c r="CE46" s="62">
        <f t="shared" si="40"/>
        <v>564.51639723182689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7.8709802578396548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7.8709802578396548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9.5</v>
      </c>
      <c r="CT46" s="13">
        <f>IF('Données projet'!$A$140&gt;35,CT45+CS46-DB45,IF(A46&lt;'Données projet'!$A$140,$CQ$205^A46,IF(A46='Données projet'!$A$140,'Données projet'!$B$140,CT45+CS46-DB45)))</f>
        <v>254.50000000000011</v>
      </c>
      <c r="CU46" s="18">
        <f>CT46*VLOOKUP('Données projet'!$B$13,Paramètres!$A$1:$I$89,3,0)*VLOOKUP('Données projet'!$B$13,Paramètres!$A$1:$I$89,5,0)</f>
        <v>152.19100000000009</v>
      </c>
      <c r="CV46" s="14">
        <f t="shared" si="41"/>
        <v>39.076077236632756</v>
      </c>
      <c r="CW46" s="22">
        <f t="shared" si="13"/>
        <v>333.12349285380219</v>
      </c>
      <c r="CX46" s="62">
        <f t="shared" si="14"/>
        <v>626.45682618713545</v>
      </c>
      <c r="CY46" s="62">
        <f ca="1">AVERAGE(OFFSET($CX$3,0,0,'Données projet'!$E$13+1,1))-AVERAGE(OFFSET($H$3,0,0,'Données projet'!$E$13+1,1))</f>
        <v>306.16494073060517</v>
      </c>
      <c r="CZ46" s="62">
        <f t="shared" si="42"/>
        <v>196.38263807065425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9.0469614151769781E-2</v>
      </c>
      <c r="DI46" s="24">
        <f t="shared" si="15"/>
        <v>9.0469614151769781E-2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222.39999999999998</v>
      </c>
      <c r="DP46" s="18">
        <f>DO46*VLOOKUP('Données projet'!$B$14,Paramètres!$A$1:$I$89,3,0)*VLOOKUP('Données projet'!$B$14,Paramètres!$A$1:$I$89,5,0)</f>
        <v>194.28864000000002</v>
      </c>
      <c r="DQ46" s="14">
        <f t="shared" si="43"/>
        <v>48.486875029770822</v>
      </c>
      <c r="DR46" s="22">
        <f t="shared" si="16"/>
        <v>422.83402201018413</v>
      </c>
      <c r="DS46" s="62">
        <f t="shared" si="17"/>
        <v>716.16735534351744</v>
      </c>
      <c r="DT46" s="62">
        <f ca="1">AVERAGE(OFFSET($DS$3,0,0,'Données projet'!$E$14+1,1))-AVERAGE(OFFSET($H$3,0,0,'Données projet'!$E$14+1,1))</f>
        <v>321.71797077705293</v>
      </c>
      <c r="DU46" s="62">
        <f t="shared" si="44"/>
        <v>326.2054715914793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29.832659999999972</v>
      </c>
      <c r="D47" s="12">
        <f t="shared" si="32"/>
        <v>9.2595503401687225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230.09537840572978</v>
      </c>
      <c r="H47" s="70">
        <f t="shared" si="1"/>
        <v>324.75226634246047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351.29864784976206</v>
      </c>
      <c r="T47" s="62">
        <f t="shared" si="34"/>
        <v>231.29412958540718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307.99999999999989</v>
      </c>
      <c r="AJ47" s="14">
        <f>AI47*VLOOKUP('Données projet'!$B$10,Paramètres!$A$1:$I$89,3,0)*VLOOKUP('Données projet'!$B$10,Paramètres!$A$1:$I$89,5,0)</f>
        <v>144.14399999999995</v>
      </c>
      <c r="AK47" s="14">
        <f t="shared" si="35"/>
        <v>37.244720006976216</v>
      </c>
      <c r="AL47" s="22">
        <f t="shared" si="4"/>
        <v>315.91868734548348</v>
      </c>
      <c r="AM47" s="62">
        <f t="shared" si="5"/>
        <v>609.25202067881673</v>
      </c>
      <c r="AN47" s="62">
        <f ca="1">AVERAGE(OFFSET($AM$3,0,0,'Données projet'!$E$10+1,1))-AVERAGE(OFFSET($H$3,0,0,'Données projet'!$E$10+1,1))</f>
        <v>320.21110531585362</v>
      </c>
      <c r="AO47" s="62">
        <f t="shared" si="36"/>
        <v>247.46523907978428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9.5</v>
      </c>
      <c r="BD47" s="13">
        <f>IF('Données projet'!$A$88&gt;35,BD46+BC47-BL46,IF(A47&lt;'Données projet'!$A$88,$BA$205^A47,IF(A47='Données projet'!$A$88,'Données projet'!$B$88,BD46+BC47-BL46)))</f>
        <v>264.00000000000011</v>
      </c>
      <c r="BE47" s="14">
        <f>BD47*VLOOKUP('Données projet'!$B$11,Paramètres!$A$1:$I$89,3,0)*VLOOKUP('Données projet'!$B$11,Paramètres!$A$1:$I$89,5,0)</f>
        <v>157.87200000000007</v>
      </c>
      <c r="BF47" s="14">
        <f t="shared" si="37"/>
        <v>40.362165684361159</v>
      </c>
      <c r="BG47" s="22">
        <f t="shared" si="7"/>
        <v>345.25783856692919</v>
      </c>
      <c r="BH47" s="62">
        <f t="shared" si="8"/>
        <v>638.59117190026245</v>
      </c>
      <c r="BI47" s="62">
        <f ca="1">AVERAGE(OFFSET($BH$3,0,0,'Données projet'!$E$11+1,1))-AVERAGE(OFFSET($H$3,0,0,'Données projet'!$E$11+1,1))</f>
        <v>306.16494073060517</v>
      </c>
      <c r="BJ47" s="62">
        <f t="shared" si="38"/>
        <v>196.38263807065425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6.3971677658046858E-2</v>
      </c>
      <c r="BS47" s="24">
        <f t="shared" si="9"/>
        <v>6.3971677658046858E-2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7.4</v>
      </c>
      <c r="BY47" s="13">
        <f>IF('Données projet'!$A$114&gt;35,BY46+BX47-CG46,IF(A47&lt;'Données projet'!$A$114,$BV$205^A47,IF(A47='Données projet'!$A$114,'Données projet'!$B$114,BY46+BX47-CG46)))</f>
        <v>370.60000000000025</v>
      </c>
      <c r="BZ47" s="14">
        <f>BY47*VLOOKUP('Données projet'!$B$12,Paramètres!$A$1:$I$89,3,0)*VLOOKUP('Données projet'!$B$12,Paramètres!$A$1:$I$89,5,0)</f>
        <v>335.31888000000021</v>
      </c>
      <c r="CA47" s="14">
        <f t="shared" si="39"/>
        <v>78.532018418019703</v>
      </c>
      <c r="CB47" s="22">
        <f t="shared" si="10"/>
        <v>720.7903147447181</v>
      </c>
      <c r="CC47" s="62">
        <f t="shared" si="11"/>
        <v>1014.1236480780515</v>
      </c>
      <c r="CD47" s="62">
        <f ca="1">AVERAGE(OFFSET($CC$3,0,0,'Données projet'!$E$12+1,1))-AVERAGE(OFFSET($H$3,0,0,'Données projet'!$E$12+1,1))</f>
        <v>400.94769567485071</v>
      </c>
      <c r="CE47" s="62">
        <f t="shared" si="40"/>
        <v>564.51639723182689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7.7166351358073344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7.7166351358073344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9.5</v>
      </c>
      <c r="CT47" s="13">
        <f>IF('Données projet'!$A$140&gt;35,CT46+CS47-DB46,IF(A47&lt;'Données projet'!$A$140,$CQ$205^A47,IF(A47='Données projet'!$A$140,'Données projet'!$B$140,CT46+CS47-DB46)))</f>
        <v>264.00000000000011</v>
      </c>
      <c r="CU47" s="18">
        <f>CT47*VLOOKUP('Données projet'!$B$13,Paramètres!$A$1:$I$89,3,0)*VLOOKUP('Données projet'!$B$13,Paramètres!$A$1:$I$89,5,0)</f>
        <v>157.87200000000007</v>
      </c>
      <c r="CV47" s="14">
        <f t="shared" si="41"/>
        <v>40.362165684361159</v>
      </c>
      <c r="CW47" s="22">
        <f t="shared" si="13"/>
        <v>345.25783856692919</v>
      </c>
      <c r="CX47" s="62">
        <f t="shared" si="14"/>
        <v>638.59117190026245</v>
      </c>
      <c r="CY47" s="62">
        <f ca="1">AVERAGE(OFFSET($CX$3,0,0,'Données projet'!$E$13+1,1))-AVERAGE(OFFSET($H$3,0,0,'Données projet'!$E$13+1,1))</f>
        <v>306.16494073060517</v>
      </c>
      <c r="CZ47" s="62">
        <f t="shared" si="42"/>
        <v>196.38263807065425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6.3971677658046858E-2</v>
      </c>
      <c r="DI47" s="24">
        <f t="shared" si="15"/>
        <v>6.3971677658046858E-2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</v>
      </c>
      <c r="DP47" s="18">
        <f>DO47*VLOOKUP('Données projet'!$B$14,Paramètres!$A$1:$I$89,3,0)*VLOOKUP('Données projet'!$B$14,Paramètres!$A$1:$I$89,5,0)</f>
        <v>202.84992000000003</v>
      </c>
      <c r="DQ47" s="14">
        <f t="shared" si="43"/>
        <v>50.369977187686075</v>
      </c>
      <c r="DR47" s="22">
        <f t="shared" si="16"/>
        <v>441.02465426855332</v>
      </c>
      <c r="DS47" s="62">
        <f t="shared" si="17"/>
        <v>734.35798760188663</v>
      </c>
      <c r="DT47" s="62">
        <f ca="1">AVERAGE(OFFSET($DS$3,0,0,'Données projet'!$E$14+1,1))-AVERAGE(OFFSET($H$3,0,0,'Données projet'!$E$14+1,1))</f>
        <v>321.71797077705293</v>
      </c>
      <c r="DU47" s="62">
        <f t="shared" si="44"/>
        <v>326.2054715914793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30.510674999999971</v>
      </c>
      <c r="D48" s="12">
        <f t="shared" si="32"/>
        <v>9.4452550428060267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235.17920226949843</v>
      </c>
      <c r="H48" s="70">
        <f t="shared" si="1"/>
        <v>326.25657815788713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351.29864784976206</v>
      </c>
      <c r="T48" s="62">
        <f t="shared" si="34"/>
        <v>231.29412958540718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319.49999999999989</v>
      </c>
      <c r="AJ48" s="14">
        <f>AI48*VLOOKUP('Données projet'!$B$10,Paramètres!$A$1:$I$89,3,0)*VLOOKUP('Données projet'!$B$10,Paramètres!$A$1:$I$89,5,0)</f>
        <v>149.52599999999995</v>
      </c>
      <c r="AK48" s="14">
        <f t="shared" si="35"/>
        <v>38.470847585964201</v>
      </c>
      <c r="AL48" s="22">
        <f t="shared" si="4"/>
        <v>327.42784287888759</v>
      </c>
      <c r="AM48" s="62">
        <f t="shared" si="5"/>
        <v>620.7611762122209</v>
      </c>
      <c r="AN48" s="62">
        <f ca="1">AVERAGE(OFFSET($AM$3,0,0,'Données projet'!$E$10+1,1))-AVERAGE(OFFSET($H$3,0,0,'Données projet'!$E$10+1,1))</f>
        <v>320.21110531585362</v>
      </c>
      <c r="AO48" s="62">
        <f t="shared" si="36"/>
        <v>247.46523907978428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9.5</v>
      </c>
      <c r="BD48" s="13">
        <f>IF('Données projet'!$A$88&gt;35,BD47+BC48-BL47,IF(A48&lt;'Données projet'!$A$88,$BA$205^A48,IF(A48='Données projet'!$A$88,'Données projet'!$B$88,BD47+BC48-BL47)))</f>
        <v>273.50000000000011</v>
      </c>
      <c r="BE48" s="14">
        <f>BD48*VLOOKUP('Données projet'!$B$11,Paramètres!$A$1:$I$89,3,0)*VLOOKUP('Données projet'!$B$11,Paramètres!$A$1:$I$89,5,0)</f>
        <v>163.55300000000008</v>
      </c>
      <c r="BF48" s="14">
        <f t="shared" si="37"/>
        <v>41.642877215727864</v>
      </c>
      <c r="BG48" s="22">
        <f t="shared" si="7"/>
        <v>357.38281948405944</v>
      </c>
      <c r="BH48" s="62">
        <f t="shared" si="8"/>
        <v>650.71615281739275</v>
      </c>
      <c r="BI48" s="62">
        <f ca="1">AVERAGE(OFFSET($BH$3,0,0,'Données projet'!$E$11+1,1))-AVERAGE(OFFSET($H$3,0,0,'Données projet'!$E$11+1,1))</f>
        <v>306.16494073060517</v>
      </c>
      <c r="BJ48" s="62">
        <f t="shared" si="38"/>
        <v>196.38263807065425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4.5234807075884891E-2</v>
      </c>
      <c r="BS48" s="24">
        <f t="shared" si="9"/>
        <v>4.5234807075884891E-2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378</v>
      </c>
      <c r="BW48" s="13">
        <f>VLOOKUP(A48,'Données projet'!$A$113:$I$133,9,0)</f>
        <v>7.4</v>
      </c>
      <c r="BX48" s="13">
        <f t="array" ref="BX48">INDEX(BW:BW,MIN(IF(ISNUMBER(BW48:BW244),ROW(BW48:BW244),"")))</f>
        <v>7.4</v>
      </c>
      <c r="BY48" s="13">
        <f>IF('Données projet'!$A$114&gt;35,BY47+BX48-CG47,IF(A48&lt;'Données projet'!$A$114,$BV$205^A48,IF(A48='Données projet'!$A$114,'Données projet'!$B$114,BY47+BX48-CG47)))</f>
        <v>378.00000000000023</v>
      </c>
      <c r="BZ48" s="14">
        <f>BY48*VLOOKUP('Données projet'!$B$12,Paramètres!$A$1:$I$89,3,0)*VLOOKUP('Données projet'!$B$12,Paramètres!$A$1:$I$89,5,0)</f>
        <v>342.01440000000019</v>
      </c>
      <c r="CA48" s="14">
        <f t="shared" si="39"/>
        <v>79.9159910220867</v>
      </c>
      <c r="CB48" s="22">
        <f t="shared" si="10"/>
        <v>734.86209769680136</v>
      </c>
      <c r="CC48" s="62">
        <f t="shared" si="11"/>
        <v>1028.1954310301346</v>
      </c>
      <c r="CD48" s="62">
        <f ca="1">AVERAGE(OFFSET($CC$3,0,0,'Données projet'!$E$12+1,1))-AVERAGE(OFFSET($H$3,0,0,'Données projet'!$E$12+1,1))</f>
        <v>400.94769567485071</v>
      </c>
      <c r="CE48" s="62">
        <f t="shared" si="40"/>
        <v>564.51639723182689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378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7.5653166274768395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7.5653166274768395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9.5</v>
      </c>
      <c r="CT48" s="13">
        <f>IF('Données projet'!$A$140&gt;35,CT47+CS48-DB47,IF(A48&lt;'Données projet'!$A$140,$CQ$205^A48,IF(A48='Données projet'!$A$140,'Données projet'!$B$140,CT47+CS48-DB47)))</f>
        <v>273.50000000000011</v>
      </c>
      <c r="CU48" s="18">
        <f>CT48*VLOOKUP('Données projet'!$B$13,Paramètres!$A$1:$I$89,3,0)*VLOOKUP('Données projet'!$B$13,Paramètres!$A$1:$I$89,5,0)</f>
        <v>163.55300000000008</v>
      </c>
      <c r="CV48" s="14">
        <f t="shared" si="41"/>
        <v>41.642877215727864</v>
      </c>
      <c r="CW48" s="22">
        <f t="shared" si="13"/>
        <v>357.38281948405944</v>
      </c>
      <c r="CX48" s="62">
        <f t="shared" si="14"/>
        <v>650.71615281739275</v>
      </c>
      <c r="CY48" s="62">
        <f ca="1">AVERAGE(OFFSET($CX$3,0,0,'Données projet'!$E$13+1,1))-AVERAGE(OFFSET($H$3,0,0,'Données projet'!$E$13+1,1))</f>
        <v>306.16494073060517</v>
      </c>
      <c r="CZ48" s="62">
        <f t="shared" si="42"/>
        <v>196.38263807065425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4.5234807075884891E-2</v>
      </c>
      <c r="DI48" s="24">
        <f t="shared" si="15"/>
        <v>4.5234807075884891E-2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</v>
      </c>
      <c r="DP48" s="18">
        <f>DO48*VLOOKUP('Données projet'!$B$14,Paramètres!$A$1:$I$89,3,0)*VLOOKUP('Données projet'!$B$14,Paramètres!$A$1:$I$89,5,0)</f>
        <v>211.41120000000004</v>
      </c>
      <c r="DQ48" s="14">
        <f t="shared" si="43"/>
        <v>52.243848094411156</v>
      </c>
      <c r="DR48" s="22">
        <f t="shared" si="16"/>
        <v>459.19920876443285</v>
      </c>
      <c r="DS48" s="62">
        <f t="shared" si="17"/>
        <v>752.53254209776617</v>
      </c>
      <c r="DT48" s="62">
        <f ca="1">AVERAGE(OFFSET($DS$3,0,0,'Données projet'!$E$14+1,1))-AVERAGE(OFFSET($H$3,0,0,'Données projet'!$E$14+1,1))</f>
        <v>321.71797077705293</v>
      </c>
      <c r="DU48" s="62">
        <f t="shared" si="44"/>
        <v>326.2054715914793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24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31.188689999999969</v>
      </c>
      <c r="D49" s="12">
        <f t="shared" si="32"/>
        <v>9.6304799682674957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240.26020218164444</v>
      </c>
      <c r="H49" s="70">
        <f t="shared" si="1"/>
        <v>327.76005436139917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351.29864784976206</v>
      </c>
      <c r="T49" s="62">
        <f t="shared" si="34"/>
        <v>231.29412958540718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330.99999999999989</v>
      </c>
      <c r="AJ49" s="14">
        <f>AI49*VLOOKUP('Données projet'!$B$10,Paramètres!$A$1:$I$89,3,0)*VLOOKUP('Données projet'!$B$10,Paramètres!$A$1:$I$89,5,0)</f>
        <v>154.90799999999996</v>
      </c>
      <c r="AK49" s="14">
        <f t="shared" si="35"/>
        <v>39.691847670151873</v>
      </c>
      <c r="AL49" s="22">
        <f t="shared" si="4"/>
        <v>338.92806802551439</v>
      </c>
      <c r="AM49" s="62">
        <f t="shared" si="5"/>
        <v>632.26140135884771</v>
      </c>
      <c r="AN49" s="62">
        <f ca="1">AVERAGE(OFFSET($AM$3,0,0,'Données projet'!$E$10+1,1))-AVERAGE(OFFSET($H$3,0,0,'Données projet'!$E$10+1,1))</f>
        <v>320.21110531585362</v>
      </c>
      <c r="AO49" s="62">
        <f t="shared" si="36"/>
        <v>247.46523907978428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9.5</v>
      </c>
      <c r="BD49" s="13">
        <f>IF('Données projet'!$A$88&gt;35,BD48+BC49-BL48,IF(A49&lt;'Données projet'!$A$88,$BA$205^A49,IF(A49='Données projet'!$A$88,'Données projet'!$B$88,BD48+BC49-BL48)))</f>
        <v>283.00000000000011</v>
      </c>
      <c r="BE49" s="14">
        <f>BD49*VLOOKUP('Données projet'!$B$11,Paramètres!$A$1:$I$89,3,0)*VLOOKUP('Données projet'!$B$11,Paramètres!$A$1:$I$89,5,0)</f>
        <v>169.23400000000009</v>
      </c>
      <c r="BF49" s="14">
        <f t="shared" si="37"/>
        <v>42.918420001269396</v>
      </c>
      <c r="BG49" s="22">
        <f t="shared" si="7"/>
        <v>369.49879816887761</v>
      </c>
      <c r="BH49" s="62">
        <f t="shared" si="8"/>
        <v>662.83213150221093</v>
      </c>
      <c r="BI49" s="62">
        <f ca="1">AVERAGE(OFFSET($BH$3,0,0,'Données projet'!$E$11+1,1))-AVERAGE(OFFSET($H$3,0,0,'Données projet'!$E$11+1,1))</f>
        <v>306.16494073060517</v>
      </c>
      <c r="BJ49" s="62">
        <f t="shared" si="38"/>
        <v>196.38263807065425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3.1985838829023429E-2</v>
      </c>
      <c r="BS49" s="24">
        <f t="shared" si="9"/>
        <v>3.1985838829023429E-2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2.2737367544323206E-13</v>
      </c>
      <c r="BZ49" s="14">
        <f>BY49*VLOOKUP('Données projet'!$B$12,Paramètres!$A$1:$I$89,3,0)*VLOOKUP('Données projet'!$B$12,Paramètres!$A$1:$I$89,5,0)</f>
        <v>2.0572770154103635E-13</v>
      </c>
      <c r="CA49" s="14">
        <f t="shared" si="39"/>
        <v>2.8416956338469711E-12</v>
      </c>
      <c r="CB49" s="22">
        <f t="shared" si="10"/>
        <v>5.3075956424674458E-12</v>
      </c>
      <c r="CC49" s="62">
        <f t="shared" si="11"/>
        <v>293.3333333333386</v>
      </c>
      <c r="CD49" s="62">
        <f ca="1">AVERAGE(OFFSET($CC$3,0,0,'Données projet'!$E$12+1,1))-AVERAGE(OFFSET($H$3,0,0,'Données projet'!$E$12+1,1))</f>
        <v>400.94769567485071</v>
      </c>
      <c r="CE49" s="62">
        <f t="shared" si="40"/>
        <v>564.51639723182689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7.4169653827995283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7.4169653827995283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9.5</v>
      </c>
      <c r="CT49" s="13">
        <f>IF('Données projet'!$A$140&gt;35,CT48+CS49-DB48,IF(A49&lt;'Données projet'!$A$140,$CQ$205^A49,IF(A49='Données projet'!$A$140,'Données projet'!$B$140,CT48+CS49-DB48)))</f>
        <v>283.00000000000011</v>
      </c>
      <c r="CU49" s="18">
        <f>CT49*VLOOKUP('Données projet'!$B$13,Paramètres!$A$1:$I$89,3,0)*VLOOKUP('Données projet'!$B$13,Paramètres!$A$1:$I$89,5,0)</f>
        <v>169.23400000000009</v>
      </c>
      <c r="CV49" s="14">
        <f t="shared" si="41"/>
        <v>42.918420001269396</v>
      </c>
      <c r="CW49" s="22">
        <f t="shared" si="13"/>
        <v>369.49879816887761</v>
      </c>
      <c r="CX49" s="62">
        <f t="shared" si="14"/>
        <v>662.83213150221093</v>
      </c>
      <c r="CY49" s="62">
        <f ca="1">AVERAGE(OFFSET($CX$3,0,0,'Données projet'!$E$13+1,1))-AVERAGE(OFFSET($H$3,0,0,'Données projet'!$E$13+1,1))</f>
        <v>306.16494073060517</v>
      </c>
      <c r="CZ49" s="62">
        <f t="shared" si="42"/>
        <v>196.38263807065425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3.1985838829023429E-2</v>
      </c>
      <c r="DI49" s="24">
        <f t="shared" si="15"/>
        <v>3.1985838829023429E-2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226.4</v>
      </c>
      <c r="DP49" s="18">
        <f>DO49*VLOOKUP('Données projet'!$B$14,Paramètres!$A$1:$I$89,3,0)*VLOOKUP('Données projet'!$B$14,Paramètres!$A$1:$I$89,5,0)</f>
        <v>197.78304000000003</v>
      </c>
      <c r="DQ49" s="14">
        <f t="shared" si="43"/>
        <v>49.256631390532817</v>
      </c>
      <c r="DR49" s="22">
        <f t="shared" si="16"/>
        <v>430.26076100517804</v>
      </c>
      <c r="DS49" s="62">
        <f t="shared" si="17"/>
        <v>723.59409433851135</v>
      </c>
      <c r="DT49" s="62">
        <f ca="1">AVERAGE(OFFSET($DS$3,0,0,'Données projet'!$E$14+1,1))-AVERAGE(OFFSET($H$3,0,0,'Données projet'!$E$14+1,1))</f>
        <v>321.71797077705293</v>
      </c>
      <c r="DU49" s="62">
        <f t="shared" si="44"/>
        <v>326.2054715914793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31.866704999999968</v>
      </c>
      <c r="D50" s="12">
        <f t="shared" si="32"/>
        <v>9.8152367476673081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245.33844660249773</v>
      </c>
      <c r="H50" s="70">
        <f t="shared" si="1"/>
        <v>329.26271521052053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351.29864784976206</v>
      </c>
      <c r="T50" s="62">
        <f t="shared" si="34"/>
        <v>231.29412958540718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342.49999999999989</v>
      </c>
      <c r="AJ50" s="14">
        <f>AI50*VLOOKUP('Données projet'!$B$10,Paramètres!$A$1:$I$89,3,0)*VLOOKUP('Données projet'!$B$10,Paramètres!$A$1:$I$89,5,0)</f>
        <v>160.28999999999994</v>
      </c>
      <c r="AK50" s="14">
        <f t="shared" si="35"/>
        <v>40.907918820862015</v>
      </c>
      <c r="AL50" s="22">
        <f t="shared" si="4"/>
        <v>350.41970861300121</v>
      </c>
      <c r="AM50" s="62">
        <f t="shared" si="5"/>
        <v>643.75304194633452</v>
      </c>
      <c r="AN50" s="62">
        <f ca="1">AVERAGE(OFFSET($AM$3,0,0,'Données projet'!$E$10+1,1))-AVERAGE(OFFSET($H$3,0,0,'Données projet'!$E$10+1,1))</f>
        <v>320.21110531585362</v>
      </c>
      <c r="AO50" s="62">
        <f t="shared" si="36"/>
        <v>247.46523907978428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9.5</v>
      </c>
      <c r="BD50" s="13">
        <f>IF('Données projet'!$A$88&gt;35,BD49+BC50-BL49,IF(A50&lt;'Données projet'!$A$88,$BA$205^A50,IF(A50='Données projet'!$A$88,'Données projet'!$B$88,BD49+BC50-BL49)))</f>
        <v>292.50000000000011</v>
      </c>
      <c r="BE50" s="14">
        <f>BD50*VLOOKUP('Données projet'!$B$11,Paramètres!$A$1:$I$89,3,0)*VLOOKUP('Données projet'!$B$11,Paramètres!$A$1:$I$89,5,0)</f>
        <v>174.91500000000011</v>
      </c>
      <c r="BF50" s="14">
        <f t="shared" si="37"/>
        <v>44.188987442418814</v>
      </c>
      <c r="BG50" s="22">
        <f t="shared" si="7"/>
        <v>381.60611146221294</v>
      </c>
      <c r="BH50" s="62">
        <f t="shared" si="8"/>
        <v>674.93944479554625</v>
      </c>
      <c r="BI50" s="62">
        <f ca="1">AVERAGE(OFFSET($BH$3,0,0,'Données projet'!$E$11+1,1))-AVERAGE(OFFSET($H$3,0,0,'Données projet'!$E$11+1,1))</f>
        <v>306.16494073060517</v>
      </c>
      <c r="BJ50" s="62">
        <f t="shared" si="38"/>
        <v>196.38263807065425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2.2617403537942445E-2</v>
      </c>
      <c r="BS50" s="24">
        <f t="shared" si="9"/>
        <v>2.2617403537942445E-2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2.2737367544323206E-13</v>
      </c>
      <c r="BZ50" s="14">
        <f>BY50*VLOOKUP('Données projet'!$B$12,Paramètres!$A$1:$I$89,3,0)*VLOOKUP('Données projet'!$B$12,Paramètres!$A$1:$I$89,5,0)</f>
        <v>2.0572770154103635E-13</v>
      </c>
      <c r="CA50" s="14">
        <f t="shared" si="39"/>
        <v>2.8416956338469711E-12</v>
      </c>
      <c r="CB50" s="22">
        <f t="shared" si="10"/>
        <v>5.3075956424674458E-12</v>
      </c>
      <c r="CC50" s="62">
        <f t="shared" si="11"/>
        <v>293.3333333333386</v>
      </c>
      <c r="CD50" s="62">
        <f ca="1">AVERAGE(OFFSET($CC$3,0,0,'Données projet'!$E$12+1,1))-AVERAGE(OFFSET($H$3,0,0,'Données projet'!$E$12+1,1))</f>
        <v>400.94769567485071</v>
      </c>
      <c r="CE50" s="62">
        <f t="shared" si="40"/>
        <v>564.51639723182689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7.2715232155450149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7.2715232155450149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9.5</v>
      </c>
      <c r="CT50" s="13">
        <f>IF('Données projet'!$A$140&gt;35,CT49+CS50-DB49,IF(A50&lt;'Données projet'!$A$140,$CQ$205^A50,IF(A50='Données projet'!$A$140,'Données projet'!$B$140,CT49+CS50-DB49)))</f>
        <v>292.50000000000011</v>
      </c>
      <c r="CU50" s="18">
        <f>CT50*VLOOKUP('Données projet'!$B$13,Paramètres!$A$1:$I$89,3,0)*VLOOKUP('Données projet'!$B$13,Paramètres!$A$1:$I$89,5,0)</f>
        <v>174.91500000000011</v>
      </c>
      <c r="CV50" s="14">
        <f t="shared" si="41"/>
        <v>44.188987442418814</v>
      </c>
      <c r="CW50" s="22">
        <f t="shared" si="13"/>
        <v>381.60611146221294</v>
      </c>
      <c r="CX50" s="62">
        <f t="shared" si="14"/>
        <v>674.93944479554625</v>
      </c>
      <c r="CY50" s="62">
        <f ca="1">AVERAGE(OFFSET($CX$3,0,0,'Données projet'!$E$13+1,1))-AVERAGE(OFFSET($H$3,0,0,'Données projet'!$E$13+1,1))</f>
        <v>306.16494073060517</v>
      </c>
      <c r="CZ50" s="62">
        <f t="shared" si="42"/>
        <v>196.38263807065425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2.2617403537942445E-2</v>
      </c>
      <c r="DI50" s="24">
        <f t="shared" si="15"/>
        <v>2.2617403537942445E-2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234.8</v>
      </c>
      <c r="DP50" s="18">
        <f>DO50*VLOOKUP('Données projet'!$B$14,Paramètres!$A$1:$I$89,3,0)*VLOOKUP('Données projet'!$B$14,Paramètres!$A$1:$I$89,5,0)</f>
        <v>205.12128000000004</v>
      </c>
      <c r="DQ50" s="14">
        <f t="shared" si="43"/>
        <v>50.86800850608234</v>
      </c>
      <c r="DR50" s="22">
        <f t="shared" si="16"/>
        <v>445.84801081476007</v>
      </c>
      <c r="DS50" s="62">
        <f t="shared" si="17"/>
        <v>739.18134414809333</v>
      </c>
      <c r="DT50" s="62">
        <f ca="1">AVERAGE(OFFSET($DS$3,0,0,'Données projet'!$E$14+1,1))-AVERAGE(OFFSET($H$3,0,0,'Données projet'!$E$14+1,1))</f>
        <v>321.71797077705293</v>
      </c>
      <c r="DU50" s="62">
        <f t="shared" si="44"/>
        <v>326.2054715914793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32.54471999999997</v>
      </c>
      <c r="D51" s="12">
        <f t="shared" si="32"/>
        <v>9.9995364889025229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250.41400091275065</v>
      </c>
      <c r="H51" s="70">
        <f t="shared" si="1"/>
        <v>330.76458005150516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351.29864784976206</v>
      </c>
      <c r="T51" s="62">
        <f t="shared" si="34"/>
        <v>231.29412958540718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353.99999999999989</v>
      </c>
      <c r="AJ51" s="14">
        <f>AI51*VLOOKUP('Données projet'!$B$10,Paramètres!$A$1:$I$89,3,0)*VLOOKUP('Données projet'!$B$10,Paramètres!$A$1:$I$89,5,0)</f>
        <v>165.67199999999994</v>
      </c>
      <c r="AK51" s="14">
        <f t="shared" si="35"/>
        <v>42.119245508815517</v>
      </c>
      <c r="AL51" s="22">
        <f t="shared" si="4"/>
        <v>361.90308592785351</v>
      </c>
      <c r="AM51" s="62">
        <f t="shared" si="5"/>
        <v>655.23641926118682</v>
      </c>
      <c r="AN51" s="62">
        <f ca="1">AVERAGE(OFFSET($AM$3,0,0,'Données projet'!$E$10+1,1))-AVERAGE(OFFSET($H$3,0,0,'Données projet'!$E$10+1,1))</f>
        <v>320.21110531585362</v>
      </c>
      <c r="AO51" s="62">
        <f t="shared" si="36"/>
        <v>247.46523907978428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9.5</v>
      </c>
      <c r="BD51" s="13">
        <f>IF('Données projet'!$A$88&gt;35,BD50+BC51-BL50,IF(A51&lt;'Données projet'!$A$88,$BA$205^A51,IF(A51='Données projet'!$A$88,'Données projet'!$B$88,BD50+BC51-BL50)))</f>
        <v>302.00000000000011</v>
      </c>
      <c r="BE51" s="14">
        <f>BD51*VLOOKUP('Données projet'!$B$11,Paramètres!$A$1:$I$89,3,0)*VLOOKUP('Données projet'!$B$11,Paramètres!$A$1:$I$89,5,0)</f>
        <v>180.59600000000006</v>
      </c>
      <c r="BF51" s="14">
        <f t="shared" si="37"/>
        <v>45.45475966463092</v>
      </c>
      <c r="BG51" s="22">
        <f t="shared" si="7"/>
        <v>393.7050730825656</v>
      </c>
      <c r="BH51" s="62">
        <f t="shared" si="8"/>
        <v>687.03840641589886</v>
      </c>
      <c r="BI51" s="62">
        <f ca="1">AVERAGE(OFFSET($BH$3,0,0,'Données projet'!$E$11+1,1))-AVERAGE(OFFSET($H$3,0,0,'Données projet'!$E$11+1,1))</f>
        <v>306.16494073060517</v>
      </c>
      <c r="BJ51" s="62">
        <f t="shared" si="38"/>
        <v>196.38263807065425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1.5992919414511714E-2</v>
      </c>
      <c r="BS51" s="24">
        <f t="shared" si="9"/>
        <v>1.5992919414511714E-2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2.2737367544323206E-13</v>
      </c>
      <c r="BZ51" s="14">
        <f>BY51*VLOOKUP('Données projet'!$B$12,Paramètres!$A$1:$I$89,3,0)*VLOOKUP('Données projet'!$B$12,Paramètres!$A$1:$I$89,5,0)</f>
        <v>2.0572770154103635E-13</v>
      </c>
      <c r="CA51" s="14">
        <f t="shared" si="39"/>
        <v>2.8416956338469711E-12</v>
      </c>
      <c r="CB51" s="22">
        <f t="shared" si="10"/>
        <v>5.3075956424674458E-12</v>
      </c>
      <c r="CC51" s="62">
        <f t="shared" si="11"/>
        <v>293.3333333333386</v>
      </c>
      <c r="CD51" s="62">
        <f ca="1">AVERAGE(OFFSET($CC$3,0,0,'Données projet'!$E$12+1,1))-AVERAGE(OFFSET($H$3,0,0,'Données projet'!$E$12+1,1))</f>
        <v>400.94769567485071</v>
      </c>
      <c r="CE51" s="62">
        <f t="shared" si="40"/>
        <v>564.51639723182689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7.1289330804794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7.1289330804794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9.5</v>
      </c>
      <c r="CT51" s="13">
        <f>IF('Données projet'!$A$140&gt;35,CT50+CS51-DB50,IF(A51&lt;'Données projet'!$A$140,$CQ$205^A51,IF(A51='Données projet'!$A$140,'Données projet'!$B$140,CT50+CS51-DB50)))</f>
        <v>302.00000000000011</v>
      </c>
      <c r="CU51" s="18">
        <f>CT51*VLOOKUP('Données projet'!$B$13,Paramètres!$A$1:$I$89,3,0)*VLOOKUP('Données projet'!$B$13,Paramètres!$A$1:$I$89,5,0)</f>
        <v>180.59600000000006</v>
      </c>
      <c r="CV51" s="14">
        <f t="shared" si="41"/>
        <v>45.45475966463092</v>
      </c>
      <c r="CW51" s="22">
        <f t="shared" si="13"/>
        <v>393.7050730825656</v>
      </c>
      <c r="CX51" s="62">
        <f t="shared" si="14"/>
        <v>687.03840641589886</v>
      </c>
      <c r="CY51" s="62">
        <f ca="1">AVERAGE(OFFSET($CX$3,0,0,'Données projet'!$E$13+1,1))-AVERAGE(OFFSET($H$3,0,0,'Données projet'!$E$13+1,1))</f>
        <v>306.16494073060517</v>
      </c>
      <c r="CZ51" s="62">
        <f t="shared" si="42"/>
        <v>196.38263807065425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1.5992919414511714E-2</v>
      </c>
      <c r="DI51" s="24">
        <f t="shared" si="15"/>
        <v>1.5992919414511714E-2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243.20000000000002</v>
      </c>
      <c r="DP51" s="18">
        <f>DO51*VLOOKUP('Données projet'!$B$14,Paramètres!$A$1:$I$89,3,0)*VLOOKUP('Données projet'!$B$14,Paramètres!$A$1:$I$89,5,0)</f>
        <v>212.45952000000005</v>
      </c>
      <c r="DQ51" s="14">
        <f t="shared" si="43"/>
        <v>52.472687927697876</v>
      </c>
      <c r="DR51" s="22">
        <f t="shared" si="16"/>
        <v>461.42359547407392</v>
      </c>
      <c r="DS51" s="62">
        <f t="shared" si="17"/>
        <v>754.75692880740723</v>
      </c>
      <c r="DT51" s="62">
        <f ca="1">AVERAGE(OFFSET($DS$3,0,0,'Données projet'!$E$14+1,1))-AVERAGE(OFFSET($H$3,0,0,'Données projet'!$E$14+1,1))</f>
        <v>321.71797077705293</v>
      </c>
      <c r="DU51" s="62">
        <f t="shared" si="44"/>
        <v>326.2054715914793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33.222734999999972</v>
      </c>
      <c r="D52" s="12">
        <f t="shared" si="32"/>
        <v>10.183389810591592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255.48692761321877</v>
      </c>
      <c r="H52" s="70">
        <f t="shared" si="1"/>
        <v>332.26566737844701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351.29864784976206</v>
      </c>
      <c r="T52" s="62">
        <f t="shared" si="34"/>
        <v>231.29412958540718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365.49999999999989</v>
      </c>
      <c r="AJ52" s="14">
        <f>AI52*VLOOKUP('Données projet'!$B$10,Paramètres!$A$1:$I$89,3,0)*VLOOKUP('Données projet'!$B$10,Paramètres!$A$1:$I$89,5,0)</f>
        <v>171.05399999999995</v>
      </c>
      <c r="AK52" s="14">
        <f t="shared" si="35"/>
        <v>43.32599953897904</v>
      </c>
      <c r="AL52" s="22">
        <f t="shared" si="4"/>
        <v>373.37849919705508</v>
      </c>
      <c r="AM52" s="62">
        <f t="shared" si="5"/>
        <v>666.71183253038839</v>
      </c>
      <c r="AN52" s="62">
        <f ca="1">AVERAGE(OFFSET($AM$3,0,0,'Données projet'!$E$10+1,1))-AVERAGE(OFFSET($H$3,0,0,'Données projet'!$E$10+1,1))</f>
        <v>320.21110531585362</v>
      </c>
      <c r="AO52" s="62">
        <f t="shared" si="36"/>
        <v>247.46523907978428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9.5</v>
      </c>
      <c r="BD52" s="13">
        <f>IF('Données projet'!$A$88&gt;35,BD51+BC52-BL51,IF(A52&lt;'Données projet'!$A$88,$BA$205^A52,IF(A52='Données projet'!$A$88,'Données projet'!$B$88,BD51+BC52-BL51)))</f>
        <v>311.50000000000011</v>
      </c>
      <c r="BE52" s="14">
        <f>BD52*VLOOKUP('Données projet'!$B$11,Paramètres!$A$1:$I$89,3,0)*VLOOKUP('Données projet'!$B$11,Paramètres!$A$1:$I$89,5,0)</f>
        <v>186.27700000000007</v>
      </c>
      <c r="BF52" s="14">
        <f t="shared" si="37"/>
        <v>46.715904817352708</v>
      </c>
      <c r="BG52" s="22">
        <f t="shared" si="7"/>
        <v>405.79597589022273</v>
      </c>
      <c r="BH52" s="62">
        <f t="shared" si="8"/>
        <v>699.12930922355599</v>
      </c>
      <c r="BI52" s="62">
        <f ca="1">AVERAGE(OFFSET($BH$3,0,0,'Données projet'!$E$11+1,1))-AVERAGE(OFFSET($H$3,0,0,'Données projet'!$E$11+1,1))</f>
        <v>306.16494073060517</v>
      </c>
      <c r="BJ52" s="62">
        <f t="shared" si="38"/>
        <v>196.38263807065425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1.1308701768971223E-2</v>
      </c>
      <c r="BS52" s="24">
        <f t="shared" si="9"/>
        <v>1.1308701768971223E-2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2.2737367544323206E-13</v>
      </c>
      <c r="BZ52" s="14">
        <f>BY52*VLOOKUP('Données projet'!$B$12,Paramètres!$A$1:$I$89,3,0)*VLOOKUP('Données projet'!$B$12,Paramètres!$A$1:$I$89,5,0)</f>
        <v>2.0572770154103635E-13</v>
      </c>
      <c r="CA52" s="14">
        <f t="shared" si="39"/>
        <v>2.8416956338469711E-12</v>
      </c>
      <c r="CB52" s="22">
        <f t="shared" si="10"/>
        <v>5.3075956424674458E-12</v>
      </c>
      <c r="CC52" s="62">
        <f t="shared" si="11"/>
        <v>293.3333333333386</v>
      </c>
      <c r="CD52" s="62">
        <f ca="1">AVERAGE(OFFSET($CC$3,0,0,'Données projet'!$E$12+1,1))-AVERAGE(OFFSET($H$3,0,0,'Données projet'!$E$12+1,1))</f>
        <v>400.94769567485071</v>
      </c>
      <c r="CE52" s="62">
        <f t="shared" si="40"/>
        <v>564.51639723182689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6.9891390509910272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6.9891390509910272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9.5</v>
      </c>
      <c r="CT52" s="13">
        <f>IF('Données projet'!$A$140&gt;35,CT51+CS52-DB51,IF(A52&lt;'Données projet'!$A$140,$CQ$205^A52,IF(A52='Données projet'!$A$140,'Données projet'!$B$140,CT51+CS52-DB51)))</f>
        <v>311.50000000000011</v>
      </c>
      <c r="CU52" s="18">
        <f>CT52*VLOOKUP('Données projet'!$B$13,Paramètres!$A$1:$I$89,3,0)*VLOOKUP('Données projet'!$B$13,Paramètres!$A$1:$I$89,5,0)</f>
        <v>186.27700000000007</v>
      </c>
      <c r="CV52" s="14">
        <f t="shared" si="41"/>
        <v>46.715904817352708</v>
      </c>
      <c r="CW52" s="22">
        <f t="shared" si="13"/>
        <v>405.79597589022273</v>
      </c>
      <c r="CX52" s="62">
        <f t="shared" si="14"/>
        <v>699.12930922355599</v>
      </c>
      <c r="CY52" s="62">
        <f ca="1">AVERAGE(OFFSET($CX$3,0,0,'Données projet'!$E$13+1,1))-AVERAGE(OFFSET($H$3,0,0,'Données projet'!$E$13+1,1))</f>
        <v>306.16494073060517</v>
      </c>
      <c r="CZ52" s="62">
        <f t="shared" si="42"/>
        <v>196.38263807065425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1.1308701768971223E-2</v>
      </c>
      <c r="DI52" s="24">
        <f t="shared" si="15"/>
        <v>1.1308701768971223E-2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251.60000000000002</v>
      </c>
      <c r="DP52" s="18">
        <f>DO52*VLOOKUP('Données projet'!$B$14,Paramètres!$A$1:$I$89,3,0)*VLOOKUP('Données projet'!$B$14,Paramètres!$A$1:$I$89,5,0)</f>
        <v>219.79776000000004</v>
      </c>
      <c r="DQ52" s="14">
        <f t="shared" si="43"/>
        <v>54.070927503307388</v>
      </c>
      <c r="DR52" s="22">
        <f t="shared" si="16"/>
        <v>476.98796406826045</v>
      </c>
      <c r="DS52" s="62">
        <f t="shared" si="17"/>
        <v>770.32129740159371</v>
      </c>
      <c r="DT52" s="62">
        <f ca="1">AVERAGE(OFFSET($DS$3,0,0,'Données projet'!$E$14+1,1))-AVERAGE(OFFSET($H$3,0,0,'Données projet'!$E$14+1,1))</f>
        <v>321.71797077705293</v>
      </c>
      <c r="DU52" s="62">
        <f t="shared" si="44"/>
        <v>326.2054715914793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33.900749999999974</v>
      </c>
      <c r="D53" s="12">
        <f t="shared" si="32"/>
        <v>10.36680687316422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260.55728650783487</v>
      </c>
      <c r="H53" s="70">
        <f t="shared" si="1"/>
        <v>333.76599488742767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351.29864784976206</v>
      </c>
      <c r="T53" s="62">
        <f t="shared" si="34"/>
        <v>231.29412958540718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377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376.99999999999989</v>
      </c>
      <c r="AJ53" s="14">
        <f>AI53*VLOOKUP('Données projet'!$B$10,Paramètres!$A$1:$I$89,3,0)*VLOOKUP('Données projet'!$B$10,Paramètres!$A$1:$I$89,5,0)</f>
        <v>176.43599999999992</v>
      </c>
      <c r="AK53" s="14">
        <f t="shared" si="35"/>
        <v>44.52834129105058</v>
      </c>
      <c r="AL53" s="22">
        <f t="shared" si="4"/>
        <v>384.84622774857962</v>
      </c>
      <c r="AM53" s="62">
        <f t="shared" si="5"/>
        <v>678.17956108191288</v>
      </c>
      <c r="AN53" s="62">
        <f ca="1">AVERAGE(OFFSET($AM$3,0,0,'Données projet'!$E$10+1,1))-AVERAGE(OFFSET($H$3,0,0,'Données projet'!$E$10+1,1))</f>
        <v>320.21110531585362</v>
      </c>
      <c r="AO53" s="62">
        <f t="shared" si="36"/>
        <v>247.46523907978428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321</v>
      </c>
      <c r="BB53" s="13">
        <f>VLOOKUP(A53,'Données projet'!$A$87:$I$107,9,0)</f>
        <v>9.5</v>
      </c>
      <c r="BC53" s="13">
        <f t="array" ref="BC53">INDEX(BB:BB,MIN(IF(ISNUMBER(BB53:BB249),ROW(BB53:BB249),"")))</f>
        <v>9.5</v>
      </c>
      <c r="BD53" s="13">
        <f>IF('Données projet'!$A$88&gt;35,BD52+BC53-BL52,IF(A53&lt;'Données projet'!$A$88,$BA$205^A53,IF(A53='Données projet'!$A$88,'Données projet'!$B$88,BD52+BC53-BL52)))</f>
        <v>321.00000000000011</v>
      </c>
      <c r="BE53" s="14">
        <f>BD53*VLOOKUP('Données projet'!$B$11,Paramètres!$A$1:$I$89,3,0)*VLOOKUP('Données projet'!$B$11,Paramètres!$A$1:$I$89,5,0)</f>
        <v>191.95800000000008</v>
      </c>
      <c r="BF53" s="14">
        <f t="shared" si="37"/>
        <v>47.972580210954611</v>
      </c>
      <c r="BG53" s="22">
        <f t="shared" si="7"/>
        <v>417.87909386741279</v>
      </c>
      <c r="BH53" s="62">
        <f t="shared" si="8"/>
        <v>711.21242720074611</v>
      </c>
      <c r="BI53" s="62">
        <f ca="1">AVERAGE(OFFSET($BH$3,0,0,'Données projet'!$E$11+1,1))-AVERAGE(OFFSET($H$3,0,0,'Données projet'!$E$11+1,1))</f>
        <v>306.16494073060517</v>
      </c>
      <c r="BJ53" s="62">
        <f t="shared" si="38"/>
        <v>196.38263807065425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25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7.9964597072558572E-3</v>
      </c>
      <c r="BS53" s="24">
        <f t="shared" si="9"/>
        <v>7.9964597072558572E-3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2.2737367544323206E-13</v>
      </c>
      <c r="BZ53" s="14">
        <f>BY53*VLOOKUP('Données projet'!$B$12,Paramètres!$A$1:$I$89,3,0)*VLOOKUP('Données projet'!$B$12,Paramètres!$A$1:$I$89,5,0)</f>
        <v>2.0572770154103635E-13</v>
      </c>
      <c r="CA53" s="14">
        <f t="shared" si="39"/>
        <v>2.8416956338469711E-12</v>
      </c>
      <c r="CB53" s="22">
        <f t="shared" si="10"/>
        <v>5.3075956424674458E-12</v>
      </c>
      <c r="CC53" s="62">
        <f t="shared" si="11"/>
        <v>293.3333333333386</v>
      </c>
      <c r="CD53" s="62">
        <f ca="1">AVERAGE(OFFSET($CC$3,0,0,'Données projet'!$E$12+1,1))-AVERAGE(OFFSET($H$3,0,0,'Données projet'!$E$12+1,1))</f>
        <v>400.94769567485071</v>
      </c>
      <c r="CE53" s="62">
        <f t="shared" si="40"/>
        <v>564.51639723182689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6.8520862971549823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6.8520862971549823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321</v>
      </c>
      <c r="CR53" s="13">
        <f>VLOOKUP(A53,'Données projet'!$A$139:$I$159,9,0)</f>
        <v>9.5</v>
      </c>
      <c r="CS53" s="13">
        <f t="array" ref="CS53">INDEX(CR:CR,MIN(IF(ISNUMBER(CR53:CR249),ROW(CR53:CR249),"")))</f>
        <v>9.5</v>
      </c>
      <c r="CT53" s="13">
        <f>IF('Données projet'!$A$140&gt;35,CT52+CS53-DB52,IF(A53&lt;'Données projet'!$A$140,$CQ$205^A53,IF(A53='Données projet'!$A$140,'Données projet'!$B$140,CT52+CS53-DB52)))</f>
        <v>321.00000000000011</v>
      </c>
      <c r="CU53" s="18">
        <f>CT53*VLOOKUP('Données projet'!$B$13,Paramètres!$A$1:$I$89,3,0)*VLOOKUP('Données projet'!$B$13,Paramètres!$A$1:$I$89,5,0)</f>
        <v>191.95800000000008</v>
      </c>
      <c r="CV53" s="14">
        <f t="shared" si="41"/>
        <v>47.972580210954611</v>
      </c>
      <c r="CW53" s="22">
        <f t="shared" si="13"/>
        <v>417.87909386741279</v>
      </c>
      <c r="CX53" s="62">
        <f t="shared" si="14"/>
        <v>711.21242720074611</v>
      </c>
      <c r="CY53" s="62">
        <f ca="1">AVERAGE(OFFSET($CX$3,0,0,'Données projet'!$E$13+1,1))-AVERAGE(OFFSET($H$3,0,0,'Données projet'!$E$13+1,1))</f>
        <v>306.16494073060517</v>
      </c>
      <c r="CZ53" s="62">
        <f t="shared" si="42"/>
        <v>196.38263807065425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25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7.9964597072558572E-3</v>
      </c>
      <c r="DI53" s="24">
        <f t="shared" si="15"/>
        <v>7.9964597072558572E-3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260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260</v>
      </c>
      <c r="DP53" s="18">
        <f>DO53*VLOOKUP('Données projet'!$B$14,Paramètres!$A$1:$I$89,3,0)*VLOOKUP('Données projet'!$B$14,Paramètres!$A$1:$I$89,5,0)</f>
        <v>227.13600000000005</v>
      </c>
      <c r="DQ53" s="14">
        <f t="shared" si="43"/>
        <v>55.662966886685133</v>
      </c>
      <c r="DR53" s="22">
        <f t="shared" si="16"/>
        <v>492.54153399430999</v>
      </c>
      <c r="DS53" s="62">
        <f t="shared" si="17"/>
        <v>785.8748673276433</v>
      </c>
      <c r="DT53" s="62">
        <f ca="1">AVERAGE(OFFSET($DS$3,0,0,'Données projet'!$E$14+1,1))-AVERAGE(OFFSET($H$3,0,0,'Données projet'!$E$14+1,1))</f>
        <v>321.71797077705293</v>
      </c>
      <c r="DU53" s="62">
        <f t="shared" si="44"/>
        <v>326.2054715914793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34.578764999999976</v>
      </c>
      <c r="D54" s="12">
        <f t="shared" si="32"/>
        <v>10.549797407393751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265.62513487158947</v>
      </c>
      <c r="H54" s="70">
        <f t="shared" si="1"/>
        <v>335.26557952621079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351.29864784976206</v>
      </c>
      <c r="T54" s="62">
        <f t="shared" si="34"/>
        <v>231.29412958540718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390.49999999999989</v>
      </c>
      <c r="AJ54" s="14">
        <f>AI54*VLOOKUP('Données projet'!$B$10,Paramètres!$A$1:$I$89,3,0)*VLOOKUP('Données projet'!$B$10,Paramètres!$A$1:$I$89,5,0)</f>
        <v>182.75399999999996</v>
      </c>
      <c r="AK54" s="14">
        <f t="shared" si="35"/>
        <v>45.934357911110212</v>
      </c>
      <c r="AL54" s="22">
        <f t="shared" si="4"/>
        <v>398.29889002851684</v>
      </c>
      <c r="AM54" s="62">
        <f t="shared" si="5"/>
        <v>691.63222336185015</v>
      </c>
      <c r="AN54" s="62">
        <f ca="1">AVERAGE(OFFSET($AM$3,0,0,'Données projet'!$E$10+1,1))-AVERAGE(OFFSET($H$3,0,0,'Données projet'!$E$10+1,1))</f>
        <v>320.21110531585362</v>
      </c>
      <c r="AO54" s="62">
        <f t="shared" si="36"/>
        <v>247.46523907978428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8.3000000000000007</v>
      </c>
      <c r="BD54" s="13">
        <f>IF('Données projet'!$A$88&gt;35,BD53+BC54-BL53,IF(A54&lt;'Données projet'!$A$88,$BA$205^A54,IF(A54='Données projet'!$A$88,'Données projet'!$B$88,BD53+BC54-BL53)))</f>
        <v>304.30000000000013</v>
      </c>
      <c r="BE54" s="14">
        <f>BD54*VLOOKUP('Données projet'!$B$11,Paramètres!$A$1:$I$89,3,0)*VLOOKUP('Données projet'!$B$11,Paramètres!$A$1:$I$89,5,0)</f>
        <v>181.9714000000001</v>
      </c>
      <c r="BF54" s="14">
        <f t="shared" si="37"/>
        <v>45.760507906331149</v>
      </c>
      <c r="BG54" s="22">
        <f t="shared" si="7"/>
        <v>396.63307293686029</v>
      </c>
      <c r="BH54" s="62">
        <f t="shared" si="8"/>
        <v>689.9664062701936</v>
      </c>
      <c r="BI54" s="62">
        <f ca="1">AVERAGE(OFFSET($BH$3,0,0,'Données projet'!$E$11+1,1))-AVERAGE(OFFSET($H$3,0,0,'Données projet'!$E$11+1,1))</f>
        <v>306.16494073060517</v>
      </c>
      <c r="BJ54" s="62">
        <f t="shared" si="38"/>
        <v>196.38263807065425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5.6543508844856113E-3</v>
      </c>
      <c r="BS54" s="24">
        <f t="shared" si="9"/>
        <v>5.6543508844856113E-3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2.2737367544323206E-13</v>
      </c>
      <c r="BZ54" s="14">
        <f>BY54*VLOOKUP('Données projet'!$B$12,Paramètres!$A$1:$I$89,3,0)*VLOOKUP('Données projet'!$B$12,Paramètres!$A$1:$I$89,5,0)</f>
        <v>2.0572770154103635E-13</v>
      </c>
      <c r="CA54" s="14">
        <f t="shared" si="39"/>
        <v>2.8416956338469711E-12</v>
      </c>
      <c r="CB54" s="22">
        <f t="shared" si="10"/>
        <v>5.3075956424674458E-12</v>
      </c>
      <c r="CC54" s="62">
        <f t="shared" si="11"/>
        <v>293.3333333333386</v>
      </c>
      <c r="CD54" s="62">
        <f ca="1">AVERAGE(OFFSET($CC$3,0,0,'Données projet'!$E$12+1,1))-AVERAGE(OFFSET($H$3,0,0,'Données projet'!$E$12+1,1))</f>
        <v>400.94769567485071</v>
      </c>
      <c r="CE54" s="62">
        <f t="shared" si="40"/>
        <v>564.51639723182689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6.717721064227737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6.717721064227737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8.3000000000000007</v>
      </c>
      <c r="CT54" s="13">
        <f>IF('Données projet'!$A$140&gt;35,CT53+CS54-DB53,IF(A54&lt;'Données projet'!$A$140,$CQ$205^A54,IF(A54='Données projet'!$A$140,'Données projet'!$B$140,CT53+CS54-DB53)))</f>
        <v>304.30000000000013</v>
      </c>
      <c r="CU54" s="18">
        <f>CT54*VLOOKUP('Données projet'!$B$13,Paramètres!$A$1:$I$89,3,0)*VLOOKUP('Données projet'!$B$13,Paramètres!$A$1:$I$89,5,0)</f>
        <v>181.9714000000001</v>
      </c>
      <c r="CV54" s="14">
        <f t="shared" si="41"/>
        <v>45.760507906331149</v>
      </c>
      <c r="CW54" s="22">
        <f t="shared" si="13"/>
        <v>396.63307293686029</v>
      </c>
      <c r="CX54" s="62">
        <f t="shared" si="14"/>
        <v>689.9664062701936</v>
      </c>
      <c r="CY54" s="62">
        <f ca="1">AVERAGE(OFFSET($CX$3,0,0,'Données projet'!$E$13+1,1))-AVERAGE(OFFSET($H$3,0,0,'Données projet'!$E$13+1,1))</f>
        <v>306.16494073060517</v>
      </c>
      <c r="CZ54" s="62">
        <f t="shared" si="42"/>
        <v>196.38263807065425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5.6543508844856113E-3</v>
      </c>
      <c r="DI54" s="24">
        <f t="shared" si="15"/>
        <v>5.6543508844856113E-3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248.39999999999998</v>
      </c>
      <c r="DP54" s="18">
        <f>DO54*VLOOKUP('Données projet'!$B$14,Paramètres!$A$1:$I$89,3,0)*VLOOKUP('Données projet'!$B$14,Paramètres!$A$1:$I$89,5,0)</f>
        <v>217.00224000000003</v>
      </c>
      <c r="DQ54" s="14">
        <f t="shared" si="43"/>
        <v>53.462818050454821</v>
      </c>
      <c r="DR54" s="22">
        <f t="shared" si="16"/>
        <v>471.05997610454216</v>
      </c>
      <c r="DS54" s="62">
        <f t="shared" si="17"/>
        <v>764.39330943787547</v>
      </c>
      <c r="DT54" s="62">
        <f ca="1">AVERAGE(OFFSET($DS$3,0,0,'Données projet'!$E$14+1,1))-AVERAGE(OFFSET($H$3,0,0,'Données projet'!$E$14+1,1))</f>
        <v>321.71797077705293</v>
      </c>
      <c r="DU54" s="62">
        <f t="shared" si="44"/>
        <v>326.2054715914793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35.256779999999978</v>
      </c>
      <c r="D55" s="12">
        <f t="shared" si="32"/>
        <v>10.732370740628461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270.69052760492707</v>
      </c>
      <c r="H55" s="70">
        <f t="shared" si="1"/>
        <v>336.76443753992788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351.29864784976206</v>
      </c>
      <c r="T55" s="62">
        <f t="shared" si="34"/>
        <v>231.29412958540718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403.99999999999989</v>
      </c>
      <c r="AJ55" s="14">
        <f>AI55*VLOOKUP('Données projet'!$B$10,Paramètres!$A$1:$I$89,3,0)*VLOOKUP('Données projet'!$B$10,Paramètres!$A$1:$I$89,5,0)</f>
        <v>189.07199999999992</v>
      </c>
      <c r="AK55" s="14">
        <f t="shared" si="35"/>
        <v>47.33472679972779</v>
      </c>
      <c r="AL55" s="22">
        <f t="shared" si="4"/>
        <v>411.74171584285909</v>
      </c>
      <c r="AM55" s="62">
        <f t="shared" si="5"/>
        <v>705.07504917619235</v>
      </c>
      <c r="AN55" s="62">
        <f ca="1">AVERAGE(OFFSET($AM$3,0,0,'Données projet'!$E$10+1,1))-AVERAGE(OFFSET($H$3,0,0,'Données projet'!$E$10+1,1))</f>
        <v>320.21110531585362</v>
      </c>
      <c r="AO55" s="62">
        <f t="shared" si="36"/>
        <v>247.46523907978428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8.3000000000000007</v>
      </c>
      <c r="BD55" s="13">
        <f>IF('Données projet'!$A$88&gt;35,BD54+BC55-BL54,IF(A55&lt;'Données projet'!$A$88,$BA$205^A55,IF(A55='Données projet'!$A$88,'Données projet'!$B$88,BD54+BC55-BL54)))</f>
        <v>312.60000000000014</v>
      </c>
      <c r="BE55" s="14">
        <f>BD55*VLOOKUP('Données projet'!$B$11,Paramètres!$A$1:$I$89,3,0)*VLOOKUP('Données projet'!$B$11,Paramètres!$A$1:$I$89,5,0)</f>
        <v>186.93480000000011</v>
      </c>
      <c r="BF55" s="14">
        <f t="shared" si="37"/>
        <v>46.861640519348171</v>
      </c>
      <c r="BG55" s="22">
        <f t="shared" si="7"/>
        <v>407.19546723786488</v>
      </c>
      <c r="BH55" s="62">
        <f t="shared" si="8"/>
        <v>700.52880057119819</v>
      </c>
      <c r="BI55" s="62">
        <f ca="1">AVERAGE(OFFSET($BH$3,0,0,'Données projet'!$E$11+1,1))-AVERAGE(OFFSET($H$3,0,0,'Données projet'!$E$11+1,1))</f>
        <v>306.16494073060517</v>
      </c>
      <c r="BJ55" s="62">
        <f t="shared" si="38"/>
        <v>196.38263807065425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3.9982298536279286E-3</v>
      </c>
      <c r="BS55" s="24">
        <f t="shared" si="9"/>
        <v>3.9982298536279286E-3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2.2737367544323206E-13</v>
      </c>
      <c r="BZ55" s="14">
        <f>BY55*VLOOKUP('Données projet'!$B$12,Paramètres!$A$1:$I$89,3,0)*VLOOKUP('Données projet'!$B$12,Paramètres!$A$1:$I$89,5,0)</f>
        <v>2.0572770154103635E-13</v>
      </c>
      <c r="CA55" s="14">
        <f t="shared" si="39"/>
        <v>2.8416956338469711E-12</v>
      </c>
      <c r="CB55" s="22">
        <f t="shared" si="10"/>
        <v>5.3075956424674458E-12</v>
      </c>
      <c r="CC55" s="62">
        <f t="shared" si="11"/>
        <v>293.3333333333386</v>
      </c>
      <c r="CD55" s="62">
        <f ca="1">AVERAGE(OFFSET($CC$3,0,0,'Données projet'!$E$12+1,1))-AVERAGE(OFFSET($H$3,0,0,'Données projet'!$E$12+1,1))</f>
        <v>400.94769567485071</v>
      </c>
      <c r="CE55" s="62">
        <f t="shared" si="40"/>
        <v>564.51639723182689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6.5859906515634954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6.5859906515634954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8.3000000000000007</v>
      </c>
      <c r="CT55" s="13">
        <f>IF('Données projet'!$A$140&gt;35,CT54+CS55-DB54,IF(A55&lt;'Données projet'!$A$140,$CQ$205^A55,IF(A55='Données projet'!$A$140,'Données projet'!$B$140,CT54+CS55-DB54)))</f>
        <v>312.60000000000014</v>
      </c>
      <c r="CU55" s="18">
        <f>CT55*VLOOKUP('Données projet'!$B$13,Paramètres!$A$1:$I$89,3,0)*VLOOKUP('Données projet'!$B$13,Paramètres!$A$1:$I$89,5,0)</f>
        <v>186.93480000000011</v>
      </c>
      <c r="CV55" s="14">
        <f t="shared" si="41"/>
        <v>46.861640519348171</v>
      </c>
      <c r="CW55" s="22">
        <f t="shared" si="13"/>
        <v>407.19546723786488</v>
      </c>
      <c r="CX55" s="62">
        <f t="shared" si="14"/>
        <v>700.52880057119819</v>
      </c>
      <c r="CY55" s="62">
        <f ca="1">AVERAGE(OFFSET($CX$3,0,0,'Données projet'!$E$13+1,1))-AVERAGE(OFFSET($H$3,0,0,'Données projet'!$E$13+1,1))</f>
        <v>306.16494073060517</v>
      </c>
      <c r="CZ55" s="62">
        <f t="shared" si="42"/>
        <v>196.38263807065425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3.9982298536279286E-3</v>
      </c>
      <c r="DI55" s="24">
        <f t="shared" si="15"/>
        <v>3.9982298536279286E-3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255.79999999999998</v>
      </c>
      <c r="DP55" s="18">
        <f>DO55*VLOOKUP('Données projet'!$B$14,Paramètres!$A$1:$I$89,3,0)*VLOOKUP('Données projet'!$B$14,Paramètres!$A$1:$I$89,5,0)</f>
        <v>223.46688</v>
      </c>
      <c r="DQ55" s="14">
        <f t="shared" si="43"/>
        <v>54.867707899635406</v>
      </c>
      <c r="DR55" s="22">
        <f t="shared" si="16"/>
        <v>484.76607392519827</v>
      </c>
      <c r="DS55" s="62">
        <f t="shared" si="17"/>
        <v>778.09940725853153</v>
      </c>
      <c r="DT55" s="62">
        <f ca="1">AVERAGE(OFFSET($DS$3,0,0,'Données projet'!$E$14+1,1))-AVERAGE(OFFSET($H$3,0,0,'Données projet'!$E$14+1,1))</f>
        <v>321.71797077705293</v>
      </c>
      <c r="DU55" s="62">
        <f t="shared" si="44"/>
        <v>326.2054715914793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35.93479499999998</v>
      </c>
      <c r="D56" s="12">
        <f t="shared" si="32"/>
        <v>10.914535820948059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275.75351737593104</v>
      </c>
      <c r="H56" s="70">
        <f t="shared" si="1"/>
        <v>338.26258451315118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351.29864784976206</v>
      </c>
      <c r="T56" s="62">
        <f t="shared" si="34"/>
        <v>231.29412958540718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417.49999999999989</v>
      </c>
      <c r="AJ56" s="14">
        <f>AI56*VLOOKUP('Données projet'!$B$10,Paramètres!$A$1:$I$89,3,0)*VLOOKUP('Données projet'!$B$10,Paramètres!$A$1:$I$89,5,0)</f>
        <v>195.38999999999996</v>
      </c>
      <c r="AK56" s="14">
        <f t="shared" si="35"/>
        <v>48.729658318340213</v>
      </c>
      <c r="AL56" s="22">
        <f t="shared" si="4"/>
        <v>425.17507157110907</v>
      </c>
      <c r="AM56" s="62">
        <f t="shared" si="5"/>
        <v>718.50840490444239</v>
      </c>
      <c r="AN56" s="62">
        <f ca="1">AVERAGE(OFFSET($AM$3,0,0,'Données projet'!$E$10+1,1))-AVERAGE(OFFSET($H$3,0,0,'Données projet'!$E$10+1,1))</f>
        <v>320.21110531585362</v>
      </c>
      <c r="AO56" s="62">
        <f t="shared" si="36"/>
        <v>247.46523907978428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8.3000000000000007</v>
      </c>
      <c r="BD56" s="13">
        <f>IF('Données projet'!$A$88&gt;35,BD55+BC56-BL55,IF(A56&lt;'Données projet'!$A$88,$BA$205^A56,IF(A56='Données projet'!$A$88,'Données projet'!$B$88,BD55+BC56-BL55)))</f>
        <v>320.90000000000015</v>
      </c>
      <c r="BE56" s="14">
        <f>BD56*VLOOKUP('Données projet'!$B$11,Paramètres!$A$1:$I$89,3,0)*VLOOKUP('Données projet'!$B$11,Paramètres!$A$1:$I$89,5,0)</f>
        <v>191.89820000000009</v>
      </c>
      <c r="BF56" s="14">
        <f t="shared" si="37"/>
        <v>47.95937480892843</v>
      </c>
      <c r="BG56" s="22">
        <f t="shared" si="7"/>
        <v>417.75194279221722</v>
      </c>
      <c r="BH56" s="62">
        <f t="shared" si="8"/>
        <v>711.08527612555054</v>
      </c>
      <c r="BI56" s="62">
        <f ca="1">AVERAGE(OFFSET($BH$3,0,0,'Données projet'!$E$11+1,1))-AVERAGE(OFFSET($H$3,0,0,'Données projet'!$E$11+1,1))</f>
        <v>306.16494073060517</v>
      </c>
      <c r="BJ56" s="62">
        <f t="shared" si="38"/>
        <v>196.38263807065425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2.8271754422428057E-3</v>
      </c>
      <c r="BS56" s="24">
        <f t="shared" si="9"/>
        <v>2.8271754422428057E-3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2.2737367544323206E-13</v>
      </c>
      <c r="BZ56" s="14">
        <f>BY56*VLOOKUP('Données projet'!$B$12,Paramètres!$A$1:$I$89,3,0)*VLOOKUP('Données projet'!$B$12,Paramètres!$A$1:$I$89,5,0)</f>
        <v>2.0572770154103635E-13</v>
      </c>
      <c r="CA56" s="14">
        <f t="shared" si="39"/>
        <v>2.8416956338469711E-12</v>
      </c>
      <c r="CB56" s="22">
        <f t="shared" si="10"/>
        <v>5.3075956424674458E-12</v>
      </c>
      <c r="CC56" s="62">
        <f t="shared" si="11"/>
        <v>293.3333333333386</v>
      </c>
      <c r="CD56" s="62">
        <f ca="1">AVERAGE(OFFSET($CC$3,0,0,'Données projet'!$E$12+1,1))-AVERAGE(OFFSET($H$3,0,0,'Données projet'!$E$12+1,1))</f>
        <v>400.94769567485071</v>
      </c>
      <c r="CE56" s="62">
        <f t="shared" si="40"/>
        <v>564.51639723182689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6.4568433919439814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6.4568433919439814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8.3000000000000007</v>
      </c>
      <c r="CT56" s="13">
        <f>IF('Données projet'!$A$140&gt;35,CT55+CS56-DB55,IF(A56&lt;'Données projet'!$A$140,$CQ$205^A56,IF(A56='Données projet'!$A$140,'Données projet'!$B$140,CT55+CS56-DB55)))</f>
        <v>320.90000000000015</v>
      </c>
      <c r="CU56" s="18">
        <f>CT56*VLOOKUP('Données projet'!$B$13,Paramètres!$A$1:$I$89,3,0)*VLOOKUP('Données projet'!$B$13,Paramètres!$A$1:$I$89,5,0)</f>
        <v>191.89820000000009</v>
      </c>
      <c r="CV56" s="14">
        <f t="shared" si="41"/>
        <v>47.95937480892843</v>
      </c>
      <c r="CW56" s="22">
        <f t="shared" si="13"/>
        <v>417.75194279221722</v>
      </c>
      <c r="CX56" s="62">
        <f t="shared" si="14"/>
        <v>711.08527612555054</v>
      </c>
      <c r="CY56" s="62">
        <f ca="1">AVERAGE(OFFSET($CX$3,0,0,'Données projet'!$E$13+1,1))-AVERAGE(OFFSET($H$3,0,0,'Données projet'!$E$13+1,1))</f>
        <v>306.16494073060517</v>
      </c>
      <c r="CZ56" s="62">
        <f t="shared" si="42"/>
        <v>196.38263807065425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2.8271754422428057E-3</v>
      </c>
      <c r="DI56" s="24">
        <f t="shared" si="15"/>
        <v>2.8271754422428057E-3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263.2</v>
      </c>
      <c r="DP56" s="18">
        <f>DO56*VLOOKUP('Données projet'!$B$14,Paramètres!$A$1:$I$89,3,0)*VLOOKUP('Données projet'!$B$14,Paramètres!$A$1:$I$89,5,0)</f>
        <v>229.93152000000001</v>
      </c>
      <c r="DQ56" s="14">
        <f t="shared" si="43"/>
        <v>56.26787429746841</v>
      </c>
      <c r="DR56" s="22">
        <f t="shared" si="16"/>
        <v>498.46394506809082</v>
      </c>
      <c r="DS56" s="62">
        <f t="shared" si="17"/>
        <v>791.79727840142414</v>
      </c>
      <c r="DT56" s="62">
        <f ca="1">AVERAGE(OFFSET($DS$3,0,0,'Données projet'!$E$14+1,1))-AVERAGE(OFFSET($H$3,0,0,'Données projet'!$E$14+1,1))</f>
        <v>321.71797077705293</v>
      </c>
      <c r="DU56" s="62">
        <f t="shared" si="44"/>
        <v>326.2054715914793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36.612809999999982</v>
      </c>
      <c r="D57" s="12">
        <f t="shared" si="32"/>
        <v>11.096301239445483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280.81415475147281</v>
      </c>
      <c r="H57" s="70">
        <f t="shared" si="1"/>
        <v>339.7600354087009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351.29864784976206</v>
      </c>
      <c r="T57" s="62">
        <f t="shared" si="34"/>
        <v>231.29412958540718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430.99999999999989</v>
      </c>
      <c r="AJ57" s="14">
        <f>AI57*VLOOKUP('Données projet'!$B$10,Paramètres!$A$1:$I$89,3,0)*VLOOKUP('Données projet'!$B$10,Paramètres!$A$1:$I$89,5,0)</f>
        <v>201.70799999999994</v>
      </c>
      <c r="AK57" s="14">
        <f t="shared" si="35"/>
        <v>50.119348451854243</v>
      </c>
      <c r="AL57" s="22">
        <f t="shared" si="4"/>
        <v>438.59929855364607</v>
      </c>
      <c r="AM57" s="62">
        <f t="shared" si="5"/>
        <v>731.93263188697938</v>
      </c>
      <c r="AN57" s="62">
        <f ca="1">AVERAGE(OFFSET($AM$3,0,0,'Données projet'!$E$10+1,1))-AVERAGE(OFFSET($H$3,0,0,'Données projet'!$E$10+1,1))</f>
        <v>320.21110531585362</v>
      </c>
      <c r="AO57" s="62">
        <f t="shared" si="36"/>
        <v>247.46523907978428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8.3000000000000007</v>
      </c>
      <c r="BD57" s="13">
        <f>IF('Données projet'!$A$88&gt;35,BD56+BC57-BL56,IF(A57&lt;'Données projet'!$A$88,$BA$205^A57,IF(A57='Données projet'!$A$88,'Données projet'!$B$88,BD56+BC57-BL56)))</f>
        <v>329.20000000000016</v>
      </c>
      <c r="BE57" s="14">
        <f>BD57*VLOOKUP('Données projet'!$B$11,Paramètres!$A$1:$I$89,3,0)*VLOOKUP('Données projet'!$B$11,Paramètres!$A$1:$I$89,5,0)</f>
        <v>196.8616000000001</v>
      </c>
      <c r="BF57" s="14">
        <f t="shared" si="37"/>
        <v>49.053808777612403</v>
      </c>
      <c r="BG57" s="22">
        <f t="shared" si="7"/>
        <v>428.30267028767508</v>
      </c>
      <c r="BH57" s="62">
        <f t="shared" si="8"/>
        <v>721.6360036210084</v>
      </c>
      <c r="BI57" s="62">
        <f ca="1">AVERAGE(OFFSET($BH$3,0,0,'Données projet'!$E$11+1,1))-AVERAGE(OFFSET($H$3,0,0,'Données projet'!$E$11+1,1))</f>
        <v>306.16494073060517</v>
      </c>
      <c r="BJ57" s="62">
        <f t="shared" si="38"/>
        <v>196.38263807065425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1.9991149268139643E-3</v>
      </c>
      <c r="BS57" s="24">
        <f t="shared" si="9"/>
        <v>1.9991149268139643E-3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2.2737367544323206E-13</v>
      </c>
      <c r="BZ57" s="14">
        <f>BY57*VLOOKUP('Données projet'!$B$12,Paramètres!$A$1:$I$89,3,0)*VLOOKUP('Données projet'!$B$12,Paramètres!$A$1:$I$89,5,0)</f>
        <v>2.0572770154103635E-13</v>
      </c>
      <c r="CA57" s="14">
        <f t="shared" si="39"/>
        <v>2.8416956338469711E-12</v>
      </c>
      <c r="CB57" s="22">
        <f t="shared" si="10"/>
        <v>5.3075956424674458E-12</v>
      </c>
      <c r="CC57" s="62">
        <f t="shared" si="11"/>
        <v>293.3333333333386</v>
      </c>
      <c r="CD57" s="62">
        <f ca="1">AVERAGE(OFFSET($CC$3,0,0,'Données projet'!$E$12+1,1))-AVERAGE(OFFSET($H$3,0,0,'Données projet'!$E$12+1,1))</f>
        <v>400.94769567485071</v>
      </c>
      <c r="CE57" s="62">
        <f t="shared" si="40"/>
        <v>564.51639723182689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6.3302286313135552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6.3302286313135552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8.3000000000000007</v>
      </c>
      <c r="CT57" s="13">
        <f>IF('Données projet'!$A$140&gt;35,CT56+CS57-DB56,IF(A57&lt;'Données projet'!$A$140,$CQ$205^A57,IF(A57='Données projet'!$A$140,'Données projet'!$B$140,CT56+CS57-DB56)))</f>
        <v>329.20000000000016</v>
      </c>
      <c r="CU57" s="18">
        <f>CT57*VLOOKUP('Données projet'!$B$13,Paramètres!$A$1:$I$89,3,0)*VLOOKUP('Données projet'!$B$13,Paramètres!$A$1:$I$89,5,0)</f>
        <v>196.8616000000001</v>
      </c>
      <c r="CV57" s="14">
        <f t="shared" si="41"/>
        <v>49.053808777612403</v>
      </c>
      <c r="CW57" s="22">
        <f t="shared" si="13"/>
        <v>428.30267028767508</v>
      </c>
      <c r="CX57" s="62">
        <f t="shared" si="14"/>
        <v>721.6360036210084</v>
      </c>
      <c r="CY57" s="62">
        <f ca="1">AVERAGE(OFFSET($CX$3,0,0,'Données projet'!$E$13+1,1))-AVERAGE(OFFSET($H$3,0,0,'Données projet'!$E$13+1,1))</f>
        <v>306.16494073060517</v>
      </c>
      <c r="CZ57" s="62">
        <f t="shared" si="42"/>
        <v>196.38263807065425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1.9991149268139643E-3</v>
      </c>
      <c r="DI57" s="24">
        <f t="shared" si="15"/>
        <v>1.9991149268139643E-3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270.59999999999997</v>
      </c>
      <c r="DP57" s="18">
        <f>DO57*VLOOKUP('Données projet'!$B$14,Paramètres!$A$1:$I$89,3,0)*VLOOKUP('Données projet'!$B$14,Paramètres!$A$1:$I$89,5,0)</f>
        <v>236.39616000000001</v>
      </c>
      <c r="DQ57" s="14">
        <f t="shared" si="43"/>
        <v>57.663465301516538</v>
      </c>
      <c r="DR57" s="22">
        <f t="shared" si="16"/>
        <v>512.15384740014133</v>
      </c>
      <c r="DS57" s="62">
        <f t="shared" si="17"/>
        <v>805.48718073347459</v>
      </c>
      <c r="DT57" s="62">
        <f ca="1">AVERAGE(OFFSET($DS$3,0,0,'Données projet'!$E$14+1,1))-AVERAGE(OFFSET($H$3,0,0,'Données projet'!$E$14+1,1))</f>
        <v>321.71797077705293</v>
      </c>
      <c r="DU57" s="62">
        <f t="shared" si="44"/>
        <v>326.2054715914793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37.290824999999984</v>
      </c>
      <c r="D58" s="12">
        <f t="shared" si="32"/>
        <v>11.277675250811521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285.87248831837297</v>
      </c>
      <c r="H58" s="70">
        <f t="shared" si="1"/>
        <v>341.25680460349673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351.29864784976206</v>
      </c>
      <c r="T58" s="62">
        <f t="shared" si="34"/>
        <v>231.29412958540718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444.49999999999989</v>
      </c>
      <c r="AJ58" s="14">
        <f>AI58*VLOOKUP('Données projet'!$B$10,Paramètres!$A$1:$I$89,3,0)*VLOOKUP('Données projet'!$B$10,Paramètres!$A$1:$I$89,5,0)</f>
        <v>208.02599999999995</v>
      </c>
      <c r="AK58" s="14">
        <f t="shared" si="35"/>
        <v>51.503980210368603</v>
      </c>
      <c r="AL58" s="22">
        <f t="shared" si="4"/>
        <v>452.01471553305851</v>
      </c>
      <c r="AM58" s="62">
        <f t="shared" si="5"/>
        <v>745.34804886639176</v>
      </c>
      <c r="AN58" s="62">
        <f ca="1">AVERAGE(OFFSET($AM$3,0,0,'Données projet'!$E$10+1,1))-AVERAGE(OFFSET($H$3,0,0,'Données projet'!$E$10+1,1))</f>
        <v>320.21110531585362</v>
      </c>
      <c r="AO58" s="62">
        <f t="shared" si="36"/>
        <v>247.46523907978428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8.3000000000000007</v>
      </c>
      <c r="BD58" s="13">
        <f>IF('Données projet'!$A$88&gt;35,BD57+BC58-BL57,IF(A58&lt;'Données projet'!$A$88,$BA$205^A58,IF(A58='Données projet'!$A$88,'Données projet'!$B$88,BD57+BC58-BL57)))</f>
        <v>337.50000000000017</v>
      </c>
      <c r="BE58" s="14">
        <f>BD58*VLOOKUP('Données projet'!$B$11,Paramètres!$A$1:$I$89,3,0)*VLOOKUP('Données projet'!$B$11,Paramètres!$A$1:$I$89,5,0)</f>
        <v>201.82500000000013</v>
      </c>
      <c r="BF58" s="14">
        <f t="shared" si="37"/>
        <v>50.145035204519765</v>
      </c>
      <c r="BG58" s="22">
        <f t="shared" si="7"/>
        <v>438.84781131453877</v>
      </c>
      <c r="BH58" s="62">
        <f t="shared" si="8"/>
        <v>732.18114464787209</v>
      </c>
      <c r="BI58" s="62">
        <f ca="1">AVERAGE(OFFSET($BH$3,0,0,'Données projet'!$E$11+1,1))-AVERAGE(OFFSET($H$3,0,0,'Données projet'!$E$11+1,1))</f>
        <v>306.16494073060517</v>
      </c>
      <c r="BJ58" s="62">
        <f t="shared" si="38"/>
        <v>196.38263807065425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1.4135877211214028E-3</v>
      </c>
      <c r="BS58" s="24">
        <f t="shared" si="9"/>
        <v>1.4135877211214028E-3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2.2737367544323206E-13</v>
      </c>
      <c r="BZ58" s="14">
        <f>BY58*VLOOKUP('Données projet'!$B$12,Paramètres!$A$1:$I$89,3,0)*VLOOKUP('Données projet'!$B$12,Paramètres!$A$1:$I$89,5,0)</f>
        <v>2.0572770154103635E-13</v>
      </c>
      <c r="CA58" s="14">
        <f t="shared" si="39"/>
        <v>2.8416956338469711E-12</v>
      </c>
      <c r="CB58" s="22">
        <f t="shared" si="10"/>
        <v>5.3075956424674458E-12</v>
      </c>
      <c r="CC58" s="62">
        <f t="shared" si="11"/>
        <v>293.3333333333386</v>
      </c>
      <c r="CD58" s="62">
        <f ca="1">AVERAGE(OFFSET($CC$3,0,0,'Données projet'!$E$12+1,1))-AVERAGE(OFFSET($H$3,0,0,'Données projet'!$E$12+1,1))</f>
        <v>400.94769567485071</v>
      </c>
      <c r="CE58" s="62">
        <f t="shared" si="40"/>
        <v>564.51639723182689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6.2060967089117138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6.2060967089117138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8.3000000000000007</v>
      </c>
      <c r="CT58" s="13">
        <f>IF('Données projet'!$A$140&gt;35,CT57+CS58-DB57,IF(A58&lt;'Données projet'!$A$140,$CQ$205^A58,IF(A58='Données projet'!$A$140,'Données projet'!$B$140,CT57+CS58-DB57)))</f>
        <v>337.50000000000017</v>
      </c>
      <c r="CU58" s="18">
        <f>CT58*VLOOKUP('Données projet'!$B$13,Paramètres!$A$1:$I$89,3,0)*VLOOKUP('Données projet'!$B$13,Paramètres!$A$1:$I$89,5,0)</f>
        <v>201.82500000000013</v>
      </c>
      <c r="CV58" s="14">
        <f t="shared" si="41"/>
        <v>50.145035204519765</v>
      </c>
      <c r="CW58" s="22">
        <f t="shared" si="13"/>
        <v>438.84781131453877</v>
      </c>
      <c r="CX58" s="62">
        <f t="shared" si="14"/>
        <v>732.18114464787209</v>
      </c>
      <c r="CY58" s="62">
        <f ca="1">AVERAGE(OFFSET($CX$3,0,0,'Données projet'!$E$13+1,1))-AVERAGE(OFFSET($H$3,0,0,'Données projet'!$E$13+1,1))</f>
        <v>306.16494073060517</v>
      </c>
      <c r="CZ58" s="62">
        <f t="shared" si="42"/>
        <v>196.38263807065425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1.4135877211214028E-3</v>
      </c>
      <c r="DI58" s="24">
        <f t="shared" si="15"/>
        <v>1.4135877211214028E-3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278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277.99999999999994</v>
      </c>
      <c r="DP58" s="18">
        <f>DO58*VLOOKUP('Données projet'!$B$14,Paramètres!$A$1:$I$89,3,0)*VLOOKUP('Données projet'!$B$14,Paramètres!$A$1:$I$89,5,0)</f>
        <v>242.86079999999998</v>
      </c>
      <c r="DQ58" s="14">
        <f t="shared" si="43"/>
        <v>59.054620410700608</v>
      </c>
      <c r="DR58" s="22">
        <f t="shared" si="16"/>
        <v>525.83602388197016</v>
      </c>
      <c r="DS58" s="62">
        <f t="shared" si="17"/>
        <v>819.16935721530353</v>
      </c>
      <c r="DT58" s="62">
        <f ca="1">AVERAGE(OFFSET($DS$3,0,0,'Données projet'!$E$14+1,1))-AVERAGE(OFFSET($H$3,0,0,'Données projet'!$E$14+1,1))</f>
        <v>321.71797077705293</v>
      </c>
      <c r="DU58" s="62">
        <f t="shared" si="44"/>
        <v>326.2054715914793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16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37.968839999999986</v>
      </c>
      <c r="D59" s="12">
        <f t="shared" si="32"/>
        <v>11.458665792379989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290.92856479549965</v>
      </c>
      <c r="H59" s="70">
        <f t="shared" si="1"/>
        <v>342.75290592172848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351.29864784976206</v>
      </c>
      <c r="T59" s="62">
        <f t="shared" si="34"/>
        <v>231.29412958540718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457.99999999999989</v>
      </c>
      <c r="AJ59" s="14">
        <f>AI59*VLOOKUP('Données projet'!$B$10,Paramètres!$A$1:$I$89,3,0)*VLOOKUP('Données projet'!$B$10,Paramètres!$A$1:$I$89,5,0)</f>
        <v>214.34399999999997</v>
      </c>
      <c r="AK59" s="14">
        <f t="shared" si="35"/>
        <v>52.883724855822585</v>
      </c>
      <c r="AL59" s="22">
        <f t="shared" si="4"/>
        <v>465.4216207905576</v>
      </c>
      <c r="AM59" s="62">
        <f t="shared" si="5"/>
        <v>758.75495412389091</v>
      </c>
      <c r="AN59" s="62">
        <f ca="1">AVERAGE(OFFSET($AM$3,0,0,'Données projet'!$E$10+1,1))-AVERAGE(OFFSET($H$3,0,0,'Données projet'!$E$10+1,1))</f>
        <v>320.21110531585362</v>
      </c>
      <c r="AO59" s="62">
        <f t="shared" si="36"/>
        <v>247.46523907978428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8.3000000000000007</v>
      </c>
      <c r="BD59" s="13">
        <f>IF('Données projet'!$A$88&gt;35,BD58+BC59-BL58,IF(A59&lt;'Données projet'!$A$88,$BA$205^A59,IF(A59='Données projet'!$A$88,'Données projet'!$B$88,BD58+BC59-BL58)))</f>
        <v>345.80000000000018</v>
      </c>
      <c r="BE59" s="14">
        <f>BD59*VLOOKUP('Données projet'!$B$11,Paramètres!$A$1:$I$89,3,0)*VLOOKUP('Données projet'!$B$11,Paramètres!$A$1:$I$89,5,0)</f>
        <v>206.78840000000014</v>
      </c>
      <c r="BF59" s="14">
        <f t="shared" si="37"/>
        <v>51.233142045264508</v>
      </c>
      <c r="BG59" s="22">
        <f t="shared" si="7"/>
        <v>449.38751906216925</v>
      </c>
      <c r="BH59" s="62">
        <f t="shared" si="8"/>
        <v>742.72085239550256</v>
      </c>
      <c r="BI59" s="62">
        <f ca="1">AVERAGE(OFFSET($BH$3,0,0,'Données projet'!$E$11+1,1))-AVERAGE(OFFSET($H$3,0,0,'Données projet'!$E$11+1,1))</f>
        <v>306.16494073060517</v>
      </c>
      <c r="BJ59" s="62">
        <f t="shared" si="38"/>
        <v>196.38263807065425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9.9955746340698215E-4</v>
      </c>
      <c r="BS59" s="24">
        <f t="shared" si="9"/>
        <v>9.9955746340698215E-4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2.2737367544323206E-13</v>
      </c>
      <c r="BZ59" s="14">
        <f>BY59*VLOOKUP('Données projet'!$B$12,Paramètres!$A$1:$I$89,3,0)*VLOOKUP('Données projet'!$B$12,Paramètres!$A$1:$I$89,5,0)</f>
        <v>2.0572770154103635E-13</v>
      </c>
      <c r="CA59" s="14">
        <f t="shared" si="39"/>
        <v>2.8416956338469711E-12</v>
      </c>
      <c r="CB59" s="22">
        <f t="shared" si="10"/>
        <v>5.3075956424674458E-12</v>
      </c>
      <c r="CC59" s="62">
        <f t="shared" si="11"/>
        <v>293.3333333333386</v>
      </c>
      <c r="CD59" s="62">
        <f ca="1">AVERAGE(OFFSET($CC$3,0,0,'Données projet'!$E$12+1,1))-AVERAGE(OFFSET($H$3,0,0,'Données projet'!$E$12+1,1))</f>
        <v>400.94769567485071</v>
      </c>
      <c r="CE59" s="62">
        <f t="shared" si="40"/>
        <v>564.51639723182689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6.0843989377951759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6.0843989377951759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8.3000000000000007</v>
      </c>
      <c r="CT59" s="13">
        <f>IF('Données projet'!$A$140&gt;35,CT58+CS59-DB58,IF(A59&lt;'Données projet'!$A$140,$CQ$205^A59,IF(A59='Données projet'!$A$140,'Données projet'!$B$140,CT58+CS59-DB58)))</f>
        <v>345.80000000000018</v>
      </c>
      <c r="CU59" s="18">
        <f>CT59*VLOOKUP('Données projet'!$B$13,Paramètres!$A$1:$I$89,3,0)*VLOOKUP('Données projet'!$B$13,Paramètres!$A$1:$I$89,5,0)</f>
        <v>206.78840000000014</v>
      </c>
      <c r="CV59" s="14">
        <f t="shared" si="41"/>
        <v>51.233142045264508</v>
      </c>
      <c r="CW59" s="22">
        <f t="shared" si="13"/>
        <v>449.38751906216925</v>
      </c>
      <c r="CX59" s="62">
        <f t="shared" si="14"/>
        <v>742.72085239550256</v>
      </c>
      <c r="CY59" s="62">
        <f ca="1">AVERAGE(OFFSET($CX$3,0,0,'Données projet'!$E$13+1,1))-AVERAGE(OFFSET($H$3,0,0,'Données projet'!$E$13+1,1))</f>
        <v>306.16494073060517</v>
      </c>
      <c r="CZ59" s="62">
        <f t="shared" si="42"/>
        <v>196.38263807065425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9.9955746340698215E-4</v>
      </c>
      <c r="DI59" s="24">
        <f t="shared" si="15"/>
        <v>9.9955746340698215E-4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6.4</v>
      </c>
      <c r="DO59" s="13">
        <f>IF('Données projet'!$A$166&gt;35,DO58+DN59-DW58,IF(A59&lt;'Données projet'!$A$166,$DL$205^A59,IF(A59='Données projet'!$A$166,'Données projet'!$B$166,DO58+DN59-DW58)))</f>
        <v>268.39999999999992</v>
      </c>
      <c r="DP59" s="18">
        <f>DO59*VLOOKUP('Données projet'!$B$14,Paramètres!$A$1:$I$89,3,0)*VLOOKUP('Données projet'!$B$14,Paramètres!$A$1:$I$89,5,0)</f>
        <v>234.47423999999998</v>
      </c>
      <c r="DQ59" s="14">
        <f t="shared" si="43"/>
        <v>57.249029367164567</v>
      </c>
      <c r="DR59" s="22">
        <f t="shared" si="16"/>
        <v>508.08469414781166</v>
      </c>
      <c r="DS59" s="62">
        <f t="shared" si="17"/>
        <v>801.41802748114492</v>
      </c>
      <c r="DT59" s="62">
        <f ca="1">AVERAGE(OFFSET($DS$3,0,0,'Données projet'!$E$14+1,1))-AVERAGE(OFFSET($H$3,0,0,'Données projet'!$E$14+1,1))</f>
        <v>321.71797077705293</v>
      </c>
      <c r="DU59" s="62">
        <f t="shared" si="44"/>
        <v>326.2054715914793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38.646854999999988</v>
      </c>
      <c r="D60" s="12">
        <f t="shared" si="32"/>
        <v>11.639280501774033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295.98242913763477</v>
      </c>
      <c r="H60" s="70">
        <f t="shared" si="1"/>
        <v>344.24835266558978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351.29864784976206</v>
      </c>
      <c r="T60" s="62">
        <f t="shared" si="34"/>
        <v>231.29412958540718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471.49999999999989</v>
      </c>
      <c r="AJ60" s="14">
        <f>AI60*VLOOKUP('Données projet'!$B$10,Paramètres!$A$1:$I$89,3,0)*VLOOKUP('Données projet'!$B$10,Paramètres!$A$1:$I$89,5,0)</f>
        <v>220.66199999999995</v>
      </c>
      <c r="AK60" s="14">
        <f t="shared" si="35"/>
        <v>54.258742979954953</v>
      </c>
      <c r="AL60" s="22">
        <f t="shared" si="4"/>
        <v>478.82029402342147</v>
      </c>
      <c r="AM60" s="62">
        <f t="shared" si="5"/>
        <v>772.15362735675478</v>
      </c>
      <c r="AN60" s="62">
        <f ca="1">AVERAGE(OFFSET($AM$3,0,0,'Données projet'!$E$10+1,1))-AVERAGE(OFFSET($H$3,0,0,'Données projet'!$E$10+1,1))</f>
        <v>320.21110531585362</v>
      </c>
      <c r="AO60" s="62">
        <f t="shared" si="36"/>
        <v>247.46523907978428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8.3000000000000007</v>
      </c>
      <c r="BD60" s="13">
        <f>IF('Données projet'!$A$88&gt;35,BD59+BC60-BL59,IF(A60&lt;'Données projet'!$A$88,$BA$205^A60,IF(A60='Données projet'!$A$88,'Données projet'!$B$88,BD59+BC60-BL59)))</f>
        <v>354.10000000000019</v>
      </c>
      <c r="BE60" s="14">
        <f>BD60*VLOOKUP('Données projet'!$B$11,Paramètres!$A$1:$I$89,3,0)*VLOOKUP('Données projet'!$B$11,Paramètres!$A$1:$I$89,5,0)</f>
        <v>211.75180000000015</v>
      </c>
      <c r="BF60" s="14">
        <f t="shared" si="37"/>
        <v>52.318212792392849</v>
      </c>
      <c r="BG60" s="22">
        <f t="shared" si="7"/>
        <v>459.92193894675114</v>
      </c>
      <c r="BH60" s="62">
        <f t="shared" si="8"/>
        <v>753.25527228008445</v>
      </c>
      <c r="BI60" s="62">
        <f ca="1">AVERAGE(OFFSET($BH$3,0,0,'Données projet'!$E$11+1,1))-AVERAGE(OFFSET($H$3,0,0,'Données projet'!$E$11+1,1))</f>
        <v>306.16494073060517</v>
      </c>
      <c r="BJ60" s="62">
        <f t="shared" si="38"/>
        <v>196.38263807065425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7.0679386056070141E-4</v>
      </c>
      <c r="BS60" s="24">
        <f t="shared" si="9"/>
        <v>7.0679386056070141E-4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2.2737367544323206E-13</v>
      </c>
      <c r="BZ60" s="14">
        <f>BY60*VLOOKUP('Données projet'!$B$12,Paramètres!$A$1:$I$89,3,0)*VLOOKUP('Données projet'!$B$12,Paramètres!$A$1:$I$89,5,0)</f>
        <v>2.0572770154103635E-13</v>
      </c>
      <c r="CA60" s="14">
        <f t="shared" si="39"/>
        <v>2.8416956338469711E-12</v>
      </c>
      <c r="CB60" s="22">
        <f t="shared" si="10"/>
        <v>5.3075956424674458E-12</v>
      </c>
      <c r="CC60" s="62">
        <f t="shared" si="11"/>
        <v>293.3333333333386</v>
      </c>
      <c r="CD60" s="62">
        <f ca="1">AVERAGE(OFFSET($CC$3,0,0,'Données projet'!$E$12+1,1))-AVERAGE(OFFSET($H$3,0,0,'Données projet'!$E$12+1,1))</f>
        <v>400.94769567485071</v>
      </c>
      <c r="CE60" s="62">
        <f t="shared" si="40"/>
        <v>564.51639723182689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5.9650875857419221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5.9650875857419221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8.3000000000000007</v>
      </c>
      <c r="CT60" s="13">
        <f>IF('Données projet'!$A$140&gt;35,CT59+CS60-DB59,IF(A60&lt;'Données projet'!$A$140,$CQ$205^A60,IF(A60='Données projet'!$A$140,'Données projet'!$B$140,CT59+CS60-DB59)))</f>
        <v>354.10000000000019</v>
      </c>
      <c r="CU60" s="18">
        <f>CT60*VLOOKUP('Données projet'!$B$13,Paramètres!$A$1:$I$89,3,0)*VLOOKUP('Données projet'!$B$13,Paramètres!$A$1:$I$89,5,0)</f>
        <v>211.75180000000015</v>
      </c>
      <c r="CV60" s="14">
        <f t="shared" si="41"/>
        <v>52.318212792392849</v>
      </c>
      <c r="CW60" s="22">
        <f t="shared" si="13"/>
        <v>459.92193894675114</v>
      </c>
      <c r="CX60" s="62">
        <f t="shared" si="14"/>
        <v>753.25527228008445</v>
      </c>
      <c r="CY60" s="62">
        <f ca="1">AVERAGE(OFFSET($CX$3,0,0,'Données projet'!$E$13+1,1))-AVERAGE(OFFSET($H$3,0,0,'Données projet'!$E$13+1,1))</f>
        <v>306.16494073060517</v>
      </c>
      <c r="CZ60" s="62">
        <f t="shared" si="42"/>
        <v>196.38263807065425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7.0679386056070141E-4</v>
      </c>
      <c r="DI60" s="24">
        <f t="shared" si="15"/>
        <v>7.0679386056070141E-4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6.4</v>
      </c>
      <c r="DO60" s="13">
        <f>IF('Données projet'!$A$166&gt;35,DO59+DN60-DW59,IF(A60&lt;'Données projet'!$A$166,$DL$205^A60,IF(A60='Données projet'!$A$166,'Données projet'!$B$166,DO59+DN60-DW59)))</f>
        <v>274.7999999999999</v>
      </c>
      <c r="DP60" s="18">
        <f>DO60*VLOOKUP('Données projet'!$B$14,Paramètres!$A$1:$I$89,3,0)*VLOOKUP('Données projet'!$B$14,Paramètres!$A$1:$I$89,5,0)</f>
        <v>240.06527999999992</v>
      </c>
      <c r="DQ60" s="14">
        <f t="shared" si="43"/>
        <v>58.453575569898582</v>
      </c>
      <c r="DR60" s="22">
        <f t="shared" si="16"/>
        <v>519.92034011757323</v>
      </c>
      <c r="DS60" s="62">
        <f t="shared" si="17"/>
        <v>813.25367345090649</v>
      </c>
      <c r="DT60" s="62">
        <f ca="1">AVERAGE(OFFSET($DS$3,0,0,'Données projet'!$E$14+1,1))-AVERAGE(OFFSET($H$3,0,0,'Données projet'!$E$14+1,1))</f>
        <v>321.71797077705293</v>
      </c>
      <c r="DU60" s="62">
        <f t="shared" si="44"/>
        <v>326.2054715914793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39.32486999999999</v>
      </c>
      <c r="D61" s="12">
        <f t="shared" si="32"/>
        <v>11.819526733279092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301.03412463184441</v>
      </c>
      <c r="H61" s="70">
        <f t="shared" si="1"/>
        <v>345.7431576437944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351.29864784976206</v>
      </c>
      <c r="T61" s="62">
        <f t="shared" si="34"/>
        <v>231.29412958540718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484.99999999999989</v>
      </c>
      <c r="AJ61" s="14">
        <f>AI61*VLOOKUP('Données projet'!$B$10,Paramètres!$A$1:$I$89,3,0)*VLOOKUP('Données projet'!$B$10,Paramètres!$A$1:$I$89,5,0)</f>
        <v>226.97999999999996</v>
      </c>
      <c r="AK61" s="14">
        <f t="shared" si="35"/>
        <v>55.629185455335929</v>
      </c>
      <c r="AL61" s="22">
        <f t="shared" si="4"/>
        <v>492.21099800137659</v>
      </c>
      <c r="AM61" s="62">
        <f t="shared" si="5"/>
        <v>785.54433133470991</v>
      </c>
      <c r="AN61" s="62">
        <f ca="1">AVERAGE(OFFSET($AM$3,0,0,'Données projet'!$E$10+1,1))-AVERAGE(OFFSET($H$3,0,0,'Données projet'!$E$10+1,1))</f>
        <v>320.21110531585362</v>
      </c>
      <c r="AO61" s="62">
        <f t="shared" si="36"/>
        <v>247.46523907978428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8.3000000000000007</v>
      </c>
      <c r="BD61" s="13">
        <f>IF('Données projet'!$A$88&gt;35,BD60+BC61-BL60,IF(A61&lt;'Données projet'!$A$88,$BA$205^A61,IF(A61='Données projet'!$A$88,'Données projet'!$B$88,BD60+BC61-BL60)))</f>
        <v>362.4000000000002</v>
      </c>
      <c r="BE61" s="14">
        <f>BD61*VLOOKUP('Données projet'!$B$11,Paramètres!$A$1:$I$89,3,0)*VLOOKUP('Données projet'!$B$11,Paramètres!$A$1:$I$89,5,0)</f>
        <v>216.71520000000012</v>
      </c>
      <c r="BF61" s="14">
        <f t="shared" si="37"/>
        <v>53.400326801074698</v>
      </c>
      <c r="BG61" s="22">
        <f t="shared" si="7"/>
        <v>470.45120917853865</v>
      </c>
      <c r="BH61" s="62">
        <f t="shared" si="8"/>
        <v>763.7845425118719</v>
      </c>
      <c r="BI61" s="62">
        <f ca="1">AVERAGE(OFFSET($BH$3,0,0,'Données projet'!$E$11+1,1))-AVERAGE(OFFSET($H$3,0,0,'Données projet'!$E$11+1,1))</f>
        <v>306.16494073060517</v>
      </c>
      <c r="BJ61" s="62">
        <f t="shared" si="38"/>
        <v>196.38263807065425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4.9977873170349108E-4</v>
      </c>
      <c r="BS61" s="24">
        <f t="shared" si="9"/>
        <v>4.9977873170349108E-4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2.2737367544323206E-13</v>
      </c>
      <c r="BZ61" s="14">
        <f>BY61*VLOOKUP('Données projet'!$B$12,Paramètres!$A$1:$I$89,3,0)*VLOOKUP('Données projet'!$B$12,Paramètres!$A$1:$I$89,5,0)</f>
        <v>2.0572770154103635E-13</v>
      </c>
      <c r="CA61" s="14">
        <f t="shared" si="39"/>
        <v>2.8416956338469711E-12</v>
      </c>
      <c r="CB61" s="22">
        <f t="shared" si="10"/>
        <v>5.3075956424674458E-12</v>
      </c>
      <c r="CC61" s="62">
        <f t="shared" si="11"/>
        <v>293.3333333333386</v>
      </c>
      <c r="CD61" s="62">
        <f ca="1">AVERAGE(OFFSET($CC$3,0,0,'Données projet'!$E$12+1,1))-AVERAGE(OFFSET($H$3,0,0,'Données projet'!$E$12+1,1))</f>
        <v>400.94769567485071</v>
      </c>
      <c r="CE61" s="62">
        <f t="shared" si="40"/>
        <v>564.51639723182689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5.8481158565296933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5.8481158565296933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8.3000000000000007</v>
      </c>
      <c r="CT61" s="13">
        <f>IF('Données projet'!$A$140&gt;35,CT60+CS61-DB60,IF(A61&lt;'Données projet'!$A$140,$CQ$205^A61,IF(A61='Données projet'!$A$140,'Données projet'!$B$140,CT60+CS61-DB60)))</f>
        <v>362.4000000000002</v>
      </c>
      <c r="CU61" s="18">
        <f>CT61*VLOOKUP('Données projet'!$B$13,Paramètres!$A$1:$I$89,3,0)*VLOOKUP('Données projet'!$B$13,Paramètres!$A$1:$I$89,5,0)</f>
        <v>216.71520000000012</v>
      </c>
      <c r="CV61" s="14">
        <f t="shared" si="41"/>
        <v>53.400326801074698</v>
      </c>
      <c r="CW61" s="22">
        <f t="shared" si="13"/>
        <v>470.45120917853865</v>
      </c>
      <c r="CX61" s="62">
        <f t="shared" si="14"/>
        <v>763.7845425118719</v>
      </c>
      <c r="CY61" s="62">
        <f ca="1">AVERAGE(OFFSET($CX$3,0,0,'Données projet'!$E$13+1,1))-AVERAGE(OFFSET($H$3,0,0,'Données projet'!$E$13+1,1))</f>
        <v>306.16494073060517</v>
      </c>
      <c r="CZ61" s="62">
        <f t="shared" si="42"/>
        <v>196.38263807065425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4.9977873170349108E-4</v>
      </c>
      <c r="DI61" s="24">
        <f t="shared" si="15"/>
        <v>4.9977873170349108E-4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6.4</v>
      </c>
      <c r="DO61" s="13">
        <f>IF('Données projet'!$A$166&gt;35,DO60+DN61-DW60,IF(A61&lt;'Données projet'!$A$166,$DL$205^A61,IF(A61='Données projet'!$A$166,'Données projet'!$B$166,DO60+DN61-DW60)))</f>
        <v>281.19999999999987</v>
      </c>
      <c r="DP61" s="18">
        <f>DO61*VLOOKUP('Données projet'!$B$14,Paramètres!$A$1:$I$89,3,0)*VLOOKUP('Données projet'!$B$14,Paramètres!$A$1:$I$89,5,0)</f>
        <v>245.65631999999994</v>
      </c>
      <c r="DQ61" s="14">
        <f t="shared" si="43"/>
        <v>59.654860458363828</v>
      </c>
      <c r="DR61" s="22">
        <f t="shared" si="16"/>
        <v>531.75030596498357</v>
      </c>
      <c r="DS61" s="62">
        <f t="shared" si="17"/>
        <v>825.08363929831694</v>
      </c>
      <c r="DT61" s="62">
        <f ca="1">AVERAGE(OFFSET($DS$3,0,0,'Données projet'!$E$14+1,1))-AVERAGE(OFFSET($H$3,0,0,'Données projet'!$E$14+1,1))</f>
        <v>321.71797077705293</v>
      </c>
      <c r="DU61" s="62">
        <f t="shared" si="44"/>
        <v>326.2054715914793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40.002884999999992</v>
      </c>
      <c r="D62" s="12">
        <f t="shared" si="32"/>
        <v>11.999411573054603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306.08369298701433</v>
      </c>
      <c r="H62" s="70">
        <f t="shared" si="1"/>
        <v>347.23733319807008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351.29864784976206</v>
      </c>
      <c r="T62" s="62">
        <f t="shared" si="34"/>
        <v>231.29412958540718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498.49999999999989</v>
      </c>
      <c r="AJ62" s="14">
        <f>AI62*VLOOKUP('Données projet'!$B$10,Paramètres!$A$1:$I$89,3,0)*VLOOKUP('Données projet'!$B$10,Paramètres!$A$1:$I$89,5,0)</f>
        <v>233.29799999999994</v>
      </c>
      <c r="AK62" s="14">
        <f t="shared" si="35"/>
        <v>56.995194277534011</v>
      </c>
      <c r="AL62" s="22">
        <f t="shared" si="4"/>
        <v>505.59398003337168</v>
      </c>
      <c r="AM62" s="62">
        <f t="shared" si="5"/>
        <v>798.92731336670499</v>
      </c>
      <c r="AN62" s="62">
        <f ca="1">AVERAGE(OFFSET($AM$3,0,0,'Données projet'!$E$10+1,1))-AVERAGE(OFFSET($H$3,0,0,'Données projet'!$E$10+1,1))</f>
        <v>320.21110531585362</v>
      </c>
      <c r="AO62" s="62">
        <f t="shared" si="36"/>
        <v>247.46523907978428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8.3000000000000007</v>
      </c>
      <c r="BD62" s="13">
        <f>IF('Données projet'!$A$88&gt;35,BD61+BC62-BL61,IF(A62&lt;'Données projet'!$A$88,$BA$205^A62,IF(A62='Données projet'!$A$88,'Données projet'!$B$88,BD61+BC62-BL61)))</f>
        <v>370.70000000000022</v>
      </c>
      <c r="BE62" s="14">
        <f>BD62*VLOOKUP('Données projet'!$B$11,Paramètres!$A$1:$I$89,3,0)*VLOOKUP('Données projet'!$B$11,Paramètres!$A$1:$I$89,5,0)</f>
        <v>221.67860000000013</v>
      </c>
      <c r="BF62" s="14">
        <f t="shared" si="37"/>
        <v>54.479559584117418</v>
      </c>
      <c r="BG62" s="22">
        <f t="shared" si="7"/>
        <v>480.97546127567131</v>
      </c>
      <c r="BH62" s="62">
        <f t="shared" si="8"/>
        <v>774.30879460900462</v>
      </c>
      <c r="BI62" s="62">
        <f ca="1">AVERAGE(OFFSET($BH$3,0,0,'Données projet'!$E$11+1,1))-AVERAGE(OFFSET($H$3,0,0,'Données projet'!$E$11+1,1))</f>
        <v>306.16494073060517</v>
      </c>
      <c r="BJ62" s="62">
        <f t="shared" si="38"/>
        <v>196.38263807065425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3.5339693028035071E-4</v>
      </c>
      <c r="BS62" s="24">
        <f t="shared" si="9"/>
        <v>3.5339693028035071E-4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2.2737367544323206E-13</v>
      </c>
      <c r="BZ62" s="14">
        <f>BY62*VLOOKUP('Données projet'!$B$12,Paramètres!$A$1:$I$89,3,0)*VLOOKUP('Données projet'!$B$12,Paramètres!$A$1:$I$89,5,0)</f>
        <v>2.0572770154103635E-13</v>
      </c>
      <c r="CA62" s="14">
        <f t="shared" si="39"/>
        <v>2.8416956338469711E-12</v>
      </c>
      <c r="CB62" s="22">
        <f t="shared" si="10"/>
        <v>5.3075956424674458E-12</v>
      </c>
      <c r="CC62" s="62">
        <f t="shared" si="11"/>
        <v>293.3333333333386</v>
      </c>
      <c r="CD62" s="62">
        <f ca="1">AVERAGE(OFFSET($CC$3,0,0,'Données projet'!$E$12+1,1))-AVERAGE(OFFSET($H$3,0,0,'Données projet'!$E$12+1,1))</f>
        <v>400.94769567485071</v>
      </c>
      <c r="CE62" s="62">
        <f t="shared" si="40"/>
        <v>564.51639723182689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5.7334378715816063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5.7334378715816063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8.3000000000000007</v>
      </c>
      <c r="CT62" s="13">
        <f>IF('Données projet'!$A$140&gt;35,CT61+CS62-DB61,IF(A62&lt;'Données projet'!$A$140,$CQ$205^A62,IF(A62='Données projet'!$A$140,'Données projet'!$B$140,CT61+CS62-DB61)))</f>
        <v>370.70000000000022</v>
      </c>
      <c r="CU62" s="18">
        <f>CT62*VLOOKUP('Données projet'!$B$13,Paramètres!$A$1:$I$89,3,0)*VLOOKUP('Données projet'!$B$13,Paramètres!$A$1:$I$89,5,0)</f>
        <v>221.67860000000013</v>
      </c>
      <c r="CV62" s="14">
        <f t="shared" si="41"/>
        <v>54.479559584117418</v>
      </c>
      <c r="CW62" s="22">
        <f t="shared" si="13"/>
        <v>480.97546127567131</v>
      </c>
      <c r="CX62" s="62">
        <f t="shared" si="14"/>
        <v>774.30879460900462</v>
      </c>
      <c r="CY62" s="62">
        <f ca="1">AVERAGE(OFFSET($CX$3,0,0,'Données projet'!$E$13+1,1))-AVERAGE(OFFSET($H$3,0,0,'Données projet'!$E$13+1,1))</f>
        <v>306.16494073060517</v>
      </c>
      <c r="CZ62" s="62">
        <f t="shared" si="42"/>
        <v>196.38263807065425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3.5339693028035071E-4</v>
      </c>
      <c r="DI62" s="24">
        <f t="shared" si="15"/>
        <v>3.5339693028035071E-4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6.4</v>
      </c>
      <c r="DO62" s="13">
        <f>IF('Données projet'!$A$166&gt;35,DO61+DN62-DW61,IF(A62&lt;'Données projet'!$A$166,$DL$205^A62,IF(A62='Données projet'!$A$166,'Données projet'!$B$166,DO61+DN62-DW61)))</f>
        <v>287.59999999999985</v>
      </c>
      <c r="DP62" s="18">
        <f>DO62*VLOOKUP('Données projet'!$B$14,Paramètres!$A$1:$I$89,3,0)*VLOOKUP('Données projet'!$B$14,Paramètres!$A$1:$I$89,5,0)</f>
        <v>251.2473599999999</v>
      </c>
      <c r="DQ62" s="14">
        <f t="shared" si="43"/>
        <v>60.852966803477898</v>
      </c>
      <c r="DR62" s="22">
        <f t="shared" si="16"/>
        <v>543.57473584939044</v>
      </c>
      <c r="DS62" s="62">
        <f t="shared" si="17"/>
        <v>836.90806918272369</v>
      </c>
      <c r="DT62" s="62">
        <f ca="1">AVERAGE(OFFSET($DS$3,0,0,'Données projet'!$E$14+1,1))-AVERAGE(OFFSET($H$3,0,0,'Données projet'!$E$14+1,1))</f>
        <v>321.71797077705293</v>
      </c>
      <c r="DU62" s="62">
        <f t="shared" si="44"/>
        <v>326.2054715914793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40.680899999999994</v>
      </c>
      <c r="D63" s="12">
        <f t="shared" si="32"/>
        <v>12.178941853285277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311.131174417144</v>
      </c>
      <c r="H63" s="70">
        <f t="shared" si="1"/>
        <v>348.73089122780522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351.29864784976206</v>
      </c>
      <c r="T63" s="62">
        <f t="shared" si="34"/>
        <v>231.29412958540718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512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511.99999999999989</v>
      </c>
      <c r="AJ63" s="14">
        <f>AI63*VLOOKUP('Données projet'!$B$10,Paramètres!$A$1:$I$89,3,0)*VLOOKUP('Données projet'!$B$10,Paramètres!$A$1:$I$89,5,0)</f>
        <v>239.61599999999996</v>
      </c>
      <c r="AK63" s="14">
        <f t="shared" si="35"/>
        <v>58.356903313490157</v>
      </c>
      <c r="AL63" s="22">
        <f t="shared" si="4"/>
        <v>518.96947327099531</v>
      </c>
      <c r="AM63" s="62">
        <f t="shared" si="5"/>
        <v>812.30280660432868</v>
      </c>
      <c r="AN63" s="62">
        <f ca="1">AVERAGE(OFFSET($AM$3,0,0,'Données projet'!$E$10+1,1))-AVERAGE(OFFSET($H$3,0,0,'Données projet'!$E$10+1,1))</f>
        <v>320.21110531585362</v>
      </c>
      <c r="AO63" s="62">
        <f t="shared" si="36"/>
        <v>247.46523907978428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102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379</v>
      </c>
      <c r="BB63" s="13">
        <f>VLOOKUP(A63,'Données projet'!$A$87:$I$107,9,0)</f>
        <v>8.3000000000000007</v>
      </c>
      <c r="BC63" s="13">
        <f t="array" ref="BC63">INDEX(BB:BB,MIN(IF(ISNUMBER(BB63:BB259),ROW(BB63:BB259),"")))</f>
        <v>8.3000000000000007</v>
      </c>
      <c r="BD63" s="13">
        <f>IF('Données projet'!$A$88&gt;35,BD62+BC63-BL62,IF(A63&lt;'Données projet'!$A$88,$BA$205^A63,IF(A63='Données projet'!$A$88,'Données projet'!$B$88,BD62+BC63-BL62)))</f>
        <v>379.00000000000023</v>
      </c>
      <c r="BE63" s="14">
        <f>BD63*VLOOKUP('Données projet'!$B$11,Paramètres!$A$1:$I$89,3,0)*VLOOKUP('Données projet'!$B$11,Paramètres!$A$1:$I$89,5,0)</f>
        <v>226.64200000000017</v>
      </c>
      <c r="BF63" s="14">
        <f t="shared" si="37"/>
        <v>55.555983079812862</v>
      </c>
      <c r="BG63" s="22">
        <f t="shared" si="7"/>
        <v>491.4948205306743</v>
      </c>
      <c r="BH63" s="62">
        <f t="shared" si="8"/>
        <v>784.82815386400762</v>
      </c>
      <c r="BI63" s="62">
        <f ca="1">AVERAGE(OFFSET($BH$3,0,0,'Données projet'!$E$11+1,1))-AVERAGE(OFFSET($H$3,0,0,'Données projet'!$E$11+1,1))</f>
        <v>306.16494073060517</v>
      </c>
      <c r="BJ63" s="62">
        <f t="shared" si="38"/>
        <v>196.38263807065425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2.4988936585174554E-4</v>
      </c>
      <c r="BS63" s="24">
        <f t="shared" si="9"/>
        <v>2.4988936585174554E-4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2.2737367544323206E-13</v>
      </c>
      <c r="BZ63" s="14">
        <f>BY63*VLOOKUP('Données projet'!$B$12,Paramètres!$A$1:$I$89,3,0)*VLOOKUP('Données projet'!$B$12,Paramètres!$A$1:$I$89,5,0)</f>
        <v>2.0572770154103635E-13</v>
      </c>
      <c r="CA63" s="14">
        <f t="shared" si="39"/>
        <v>2.8416956338469711E-12</v>
      </c>
      <c r="CB63" s="22">
        <f t="shared" si="10"/>
        <v>5.3075956424674458E-12</v>
      </c>
      <c r="CC63" s="62">
        <f t="shared" si="11"/>
        <v>293.3333333333386</v>
      </c>
      <c r="CD63" s="62">
        <f ca="1">AVERAGE(OFFSET($CC$3,0,0,'Données projet'!$E$12+1,1))-AVERAGE(OFFSET($H$3,0,0,'Données projet'!$E$12+1,1))</f>
        <v>400.94769567485071</v>
      </c>
      <c r="CE63" s="62">
        <f t="shared" si="40"/>
        <v>564.51639723182689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5.6210086519716871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5.6210086519716871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379</v>
      </c>
      <c r="CR63" s="13">
        <f>VLOOKUP(A63,'Données projet'!$A$139:$I$159,9,0)</f>
        <v>8.3000000000000007</v>
      </c>
      <c r="CS63" s="13">
        <f t="array" ref="CS63">INDEX(CR:CR,MIN(IF(ISNUMBER(CR63:CR259),ROW(CR63:CR259),"")))</f>
        <v>8.3000000000000007</v>
      </c>
      <c r="CT63" s="13">
        <f>IF('Données projet'!$A$140&gt;35,CT62+CS63-DB62,IF(A63&lt;'Données projet'!$A$140,$CQ$205^A63,IF(A63='Données projet'!$A$140,'Données projet'!$B$140,CT62+CS63-DB62)))</f>
        <v>379.00000000000023</v>
      </c>
      <c r="CU63" s="18">
        <f>CT63*VLOOKUP('Données projet'!$B$13,Paramètres!$A$1:$I$89,3,0)*VLOOKUP('Données projet'!$B$13,Paramètres!$A$1:$I$89,5,0)</f>
        <v>226.64200000000017</v>
      </c>
      <c r="CV63" s="14">
        <f t="shared" si="41"/>
        <v>55.555983079812862</v>
      </c>
      <c r="CW63" s="22">
        <f t="shared" si="13"/>
        <v>491.4948205306743</v>
      </c>
      <c r="CX63" s="62">
        <f t="shared" si="14"/>
        <v>784.82815386400762</v>
      </c>
      <c r="CY63" s="62">
        <f ca="1">AVERAGE(OFFSET($CX$3,0,0,'Données projet'!$E$13+1,1))-AVERAGE(OFFSET($H$3,0,0,'Données projet'!$E$13+1,1))</f>
        <v>306.16494073060517</v>
      </c>
      <c r="CZ63" s="62">
        <f t="shared" si="42"/>
        <v>196.38263807065425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2.4988936585174554E-4</v>
      </c>
      <c r="DI63" s="24">
        <f t="shared" si="15"/>
        <v>2.4988936585174554E-4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294</v>
      </c>
      <c r="DM63" s="13">
        <f>VLOOKUP(A63,'Données projet'!$A$165:$I$185,9,0)</f>
        <v>6.4</v>
      </c>
      <c r="DN63" s="13">
        <f t="array" ref="DN63">INDEX(DM:DM,MIN(IF(ISNUMBER(DM63:DM259),ROW(DM63:DM259),"")))</f>
        <v>6.4</v>
      </c>
      <c r="DO63" s="13">
        <f>IF('Données projet'!$A$166&gt;35,DO62+DN63-DW62,IF(A63&lt;'Données projet'!$A$166,$DL$205^A63,IF(A63='Données projet'!$A$166,'Données projet'!$B$166,DO62+DN63-DW62)))</f>
        <v>293.99999999999983</v>
      </c>
      <c r="DP63" s="18">
        <f>DO63*VLOOKUP('Données projet'!$B$14,Paramètres!$A$1:$I$89,3,0)*VLOOKUP('Données projet'!$B$14,Paramètres!$A$1:$I$89,5,0)</f>
        <v>256.83839999999992</v>
      </c>
      <c r="DQ63" s="14">
        <f t="shared" si="43"/>
        <v>62.047973482014044</v>
      </c>
      <c r="DR63" s="22">
        <f t="shared" si="16"/>
        <v>555.39376714784089</v>
      </c>
      <c r="DS63" s="62">
        <f t="shared" si="17"/>
        <v>848.72710048117415</v>
      </c>
      <c r="DT63" s="62">
        <f ca="1">AVERAGE(OFFSET($DS$3,0,0,'Données projet'!$E$14+1,1))-AVERAGE(OFFSET($H$3,0,0,'Données projet'!$E$14+1,1))</f>
        <v>321.71797077705293</v>
      </c>
      <c r="DU63" s="62">
        <f t="shared" si="44"/>
        <v>326.2054715914793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41.358914999999996</v>
      </c>
      <c r="D64" s="12">
        <f t="shared" si="32"/>
        <v>12.358124165362188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316.17660771893003</v>
      </c>
      <c r="H64" s="70">
        <f t="shared" si="1"/>
        <v>350.22384321300581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351.29864784976206</v>
      </c>
      <c r="T64" s="62">
        <f t="shared" si="34"/>
        <v>231.29412958540718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</v>
      </c>
      <c r="AI64" s="14">
        <f>IF('Données projet'!$A$62&gt;35,AI63+AH64-AQ63,IF(A64&lt;'Données projet'!$A$62,$AF$205^A64,IF(A64='Données projet'!$A$62,'Données projet'!$B$62,AI63+AH64-AQ63)))</f>
        <v>425.49999999999989</v>
      </c>
      <c r="AJ64" s="14">
        <f>AI64*VLOOKUP('Données projet'!$B$10,Paramètres!$A$1:$I$89,3,0)*VLOOKUP('Données projet'!$B$10,Paramètres!$A$1:$I$89,5,0)</f>
        <v>199.13399999999993</v>
      </c>
      <c r="AK64" s="14">
        <f t="shared" si="35"/>
        <v>49.553799097205186</v>
      </c>
      <c r="AL64" s="22">
        <f t="shared" si="4"/>
        <v>433.13125009429888</v>
      </c>
      <c r="AM64" s="62">
        <f t="shared" si="5"/>
        <v>726.46458342763219</v>
      </c>
      <c r="AN64" s="62">
        <f ca="1">AVERAGE(OFFSET($AM$3,0,0,'Données projet'!$E$10+1,1))-AVERAGE(OFFSET($H$3,0,0,'Données projet'!$E$10+1,1))</f>
        <v>320.21110531585362</v>
      </c>
      <c r="AO64" s="62">
        <f t="shared" si="36"/>
        <v>247.46523907978428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359.00000000000023</v>
      </c>
      <c r="BE64" s="14">
        <f>BD64*VLOOKUP('Données projet'!$B$11,Paramètres!$A$1:$I$89,3,0)*VLOOKUP('Données projet'!$B$11,Paramètres!$A$1:$I$89,5,0)</f>
        <v>214.68200000000013</v>
      </c>
      <c r="BF64" s="14">
        <f t="shared" si="37"/>
        <v>52.957403780225121</v>
      </c>
      <c r="BG64" s="22">
        <f t="shared" si="7"/>
        <v>466.13862825055907</v>
      </c>
      <c r="BH64" s="62">
        <f t="shared" si="8"/>
        <v>759.47196158389238</v>
      </c>
      <c r="BI64" s="62">
        <f ca="1">AVERAGE(OFFSET($BH$3,0,0,'Données projet'!$E$11+1,1))-AVERAGE(OFFSET($H$3,0,0,'Données projet'!$E$11+1,1))</f>
        <v>306.16494073060517</v>
      </c>
      <c r="BJ64" s="62">
        <f t="shared" si="38"/>
        <v>196.38263807065425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1.7669846514017535E-4</v>
      </c>
      <c r="BS64" s="24">
        <f t="shared" si="9"/>
        <v>1.7669846514017535E-4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2.2737367544323206E-13</v>
      </c>
      <c r="BZ64" s="14">
        <f>BY64*VLOOKUP('Données projet'!$B$12,Paramètres!$A$1:$I$89,3,0)*VLOOKUP('Données projet'!$B$12,Paramètres!$A$1:$I$89,5,0)</f>
        <v>2.0572770154103635E-13</v>
      </c>
      <c r="CA64" s="14">
        <f t="shared" si="39"/>
        <v>2.8416956338469711E-12</v>
      </c>
      <c r="CB64" s="22">
        <f t="shared" si="10"/>
        <v>5.3075956424674458E-12</v>
      </c>
      <c r="CC64" s="62">
        <f t="shared" si="11"/>
        <v>293.3333333333386</v>
      </c>
      <c r="CD64" s="62">
        <f ca="1">AVERAGE(OFFSET($CC$3,0,0,'Données projet'!$E$12+1,1))-AVERAGE(OFFSET($H$3,0,0,'Données projet'!$E$12+1,1))</f>
        <v>400.94769567485071</v>
      </c>
      <c r="CE64" s="62">
        <f t="shared" si="40"/>
        <v>564.51639723182689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5.5107841007832663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5.5107841007832663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</v>
      </c>
      <c r="CT64" s="13">
        <f>IF('Données projet'!$A$140&gt;35,CT63+CS64-DB63,IF(A64&lt;'Données projet'!$A$140,$CQ$205^A64,IF(A64='Données projet'!$A$140,'Données projet'!$B$140,CT63+CS64-DB63)))</f>
        <v>359.00000000000023</v>
      </c>
      <c r="CU64" s="18">
        <f>CT64*VLOOKUP('Données projet'!$B$13,Paramètres!$A$1:$I$89,3,0)*VLOOKUP('Données projet'!$B$13,Paramètres!$A$1:$I$89,5,0)</f>
        <v>214.68200000000013</v>
      </c>
      <c r="CV64" s="14">
        <f t="shared" si="41"/>
        <v>52.957403780225121</v>
      </c>
      <c r="CW64" s="22">
        <f t="shared" si="13"/>
        <v>466.13862825055907</v>
      </c>
      <c r="CX64" s="62">
        <f t="shared" si="14"/>
        <v>759.47196158389238</v>
      </c>
      <c r="CY64" s="62">
        <f ca="1">AVERAGE(OFFSET($CX$3,0,0,'Données projet'!$E$13+1,1))-AVERAGE(OFFSET($H$3,0,0,'Données projet'!$E$13+1,1))</f>
        <v>306.16494073060517</v>
      </c>
      <c r="CZ64" s="62">
        <f t="shared" si="42"/>
        <v>196.38263807065425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1.7669846514017535E-4</v>
      </c>
      <c r="DI64" s="24">
        <f t="shared" si="15"/>
        <v>1.7669846514017535E-4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285.19999999999982</v>
      </c>
      <c r="DP64" s="18">
        <f>DO64*VLOOKUP('Données projet'!$B$14,Paramètres!$A$1:$I$89,3,0)*VLOOKUP('Données projet'!$B$14,Paramètres!$A$1:$I$89,5,0)</f>
        <v>249.15071999999986</v>
      </c>
      <c r="DQ64" s="14">
        <f t="shared" si="43"/>
        <v>60.404044320946248</v>
      </c>
      <c r="DR64" s="22">
        <f t="shared" si="16"/>
        <v>539.1412145256478</v>
      </c>
      <c r="DS64" s="62">
        <f t="shared" si="17"/>
        <v>832.47454785898117</v>
      </c>
      <c r="DT64" s="62">
        <f ca="1">AVERAGE(OFFSET($DS$3,0,0,'Données projet'!$E$14+1,1))-AVERAGE(OFFSET($H$3,0,0,'Données projet'!$E$14+1,1))</f>
        <v>321.71797077705293</v>
      </c>
      <c r="DU64" s="62">
        <f t="shared" si="44"/>
        <v>326.2054715914793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42.036929999999998</v>
      </c>
      <c r="D65" s="12">
        <f t="shared" si="32"/>
        <v>12.536964872175012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321.22003034411779</v>
      </c>
      <c r="H65" s="70">
        <f t="shared" si="1"/>
        <v>351.71620023570483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351.29864784976206</v>
      </c>
      <c r="T65" s="62">
        <f t="shared" si="34"/>
        <v>231.29412958540718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</v>
      </c>
      <c r="AI65" s="14">
        <f>IF('Données projet'!$A$62&gt;35,AI64+AH65-AQ64,IF(A65&lt;'Données projet'!$A$62,$AF$205^A65,IF(A65='Données projet'!$A$62,'Données projet'!$B$62,AI64+AH65-AQ64)))</f>
        <v>440.99999999999989</v>
      </c>
      <c r="AJ65" s="14">
        <f>AI65*VLOOKUP('Données projet'!$B$10,Paramètres!$A$1:$I$89,3,0)*VLOOKUP('Données projet'!$B$10,Paramètres!$A$1:$I$89,5,0)</f>
        <v>206.38799999999995</v>
      </c>
      <c r="AK65" s="14">
        <f t="shared" si="35"/>
        <v>51.145477584014834</v>
      </c>
      <c r="AL65" s="22">
        <f t="shared" si="4"/>
        <v>448.53747345882579</v>
      </c>
      <c r="AM65" s="62">
        <f t="shared" si="5"/>
        <v>741.8708067921591</v>
      </c>
      <c r="AN65" s="62">
        <f ca="1">AVERAGE(OFFSET($AM$3,0,0,'Données projet'!$E$10+1,1))-AVERAGE(OFFSET($H$3,0,0,'Données projet'!$E$10+1,1))</f>
        <v>320.21110531585362</v>
      </c>
      <c r="AO65" s="62">
        <f t="shared" si="36"/>
        <v>247.46523907978428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366.00000000000023</v>
      </c>
      <c r="BE65" s="14">
        <f>BD65*VLOOKUP('Données projet'!$B$11,Paramètres!$A$1:$I$89,3,0)*VLOOKUP('Données projet'!$B$11,Paramètres!$A$1:$I$89,5,0)</f>
        <v>218.86800000000014</v>
      </c>
      <c r="BF65" s="14">
        <f t="shared" si="37"/>
        <v>53.868777293257544</v>
      </c>
      <c r="BG65" s="22">
        <f t="shared" si="7"/>
        <v>475.01655378575714</v>
      </c>
      <c r="BH65" s="62">
        <f t="shared" si="8"/>
        <v>768.34988711909045</v>
      </c>
      <c r="BI65" s="62">
        <f ca="1">AVERAGE(OFFSET($BH$3,0,0,'Données projet'!$E$11+1,1))-AVERAGE(OFFSET($H$3,0,0,'Données projet'!$E$11+1,1))</f>
        <v>306.16494073060517</v>
      </c>
      <c r="BJ65" s="62">
        <f t="shared" si="38"/>
        <v>196.38263807065425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1.2494468292587277E-4</v>
      </c>
      <c r="BS65" s="24">
        <f t="shared" si="9"/>
        <v>1.2494468292587277E-4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2.2737367544323206E-13</v>
      </c>
      <c r="BZ65" s="14">
        <f>BY65*VLOOKUP('Données projet'!$B$12,Paramètres!$A$1:$I$89,3,0)*VLOOKUP('Données projet'!$B$12,Paramètres!$A$1:$I$89,5,0)</f>
        <v>2.0572770154103635E-13</v>
      </c>
      <c r="CA65" s="14">
        <f t="shared" si="39"/>
        <v>2.8416956338469711E-12</v>
      </c>
      <c r="CB65" s="22">
        <f t="shared" si="10"/>
        <v>5.3075956424674458E-12</v>
      </c>
      <c r="CC65" s="62">
        <f t="shared" si="11"/>
        <v>293.3333333333386</v>
      </c>
      <c r="CD65" s="62">
        <f ca="1">AVERAGE(OFFSET($CC$3,0,0,'Données projet'!$E$12+1,1))-AVERAGE(OFFSET($H$3,0,0,'Données projet'!$E$12+1,1))</f>
        <v>400.94769567485071</v>
      </c>
      <c r="CE65" s="62">
        <f t="shared" si="40"/>
        <v>564.51639723182689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5.4027209858133123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5.4027209858133123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</v>
      </c>
      <c r="CT65" s="13">
        <f>IF('Données projet'!$A$140&gt;35,CT64+CS65-DB64,IF(A65&lt;'Données projet'!$A$140,$CQ$205^A65,IF(A65='Données projet'!$A$140,'Données projet'!$B$140,CT64+CS65-DB64)))</f>
        <v>366.00000000000023</v>
      </c>
      <c r="CU65" s="18">
        <f>CT65*VLOOKUP('Données projet'!$B$13,Paramètres!$A$1:$I$89,3,0)*VLOOKUP('Données projet'!$B$13,Paramètres!$A$1:$I$89,5,0)</f>
        <v>218.86800000000014</v>
      </c>
      <c r="CV65" s="14">
        <f t="shared" si="41"/>
        <v>53.868777293257544</v>
      </c>
      <c r="CW65" s="22">
        <f t="shared" si="13"/>
        <v>475.01655378575714</v>
      </c>
      <c r="CX65" s="62">
        <f t="shared" si="14"/>
        <v>768.34988711909045</v>
      </c>
      <c r="CY65" s="62">
        <f ca="1">AVERAGE(OFFSET($CX$3,0,0,'Données projet'!$E$13+1,1))-AVERAGE(OFFSET($H$3,0,0,'Données projet'!$E$13+1,1))</f>
        <v>306.16494073060517</v>
      </c>
      <c r="CZ65" s="62">
        <f t="shared" si="42"/>
        <v>196.38263807065425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1.2494468292587277E-4</v>
      </c>
      <c r="DI65" s="24">
        <f t="shared" si="15"/>
        <v>1.2494468292587277E-4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290.39999999999981</v>
      </c>
      <c r="DP65" s="18">
        <f>DO65*VLOOKUP('Données projet'!$B$14,Paramètres!$A$1:$I$89,3,0)*VLOOKUP('Données projet'!$B$14,Paramètres!$A$1:$I$89,5,0)</f>
        <v>253.69343999999987</v>
      </c>
      <c r="DQ65" s="14">
        <f t="shared" si="43"/>
        <v>61.376159112289358</v>
      </c>
      <c r="DR65" s="22">
        <f t="shared" si="16"/>
        <v>548.74621845390368</v>
      </c>
      <c r="DS65" s="62">
        <f t="shared" si="17"/>
        <v>842.07955178723705</v>
      </c>
      <c r="DT65" s="62">
        <f ca="1">AVERAGE(OFFSET($DS$3,0,0,'Données projet'!$E$14+1,1))-AVERAGE(OFFSET($H$3,0,0,'Données projet'!$E$14+1,1))</f>
        <v>321.71797077705293</v>
      </c>
      <c r="DU65" s="62">
        <f t="shared" si="44"/>
        <v>326.2054715914793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42.714945</v>
      </c>
      <c r="D66" s="12">
        <f t="shared" si="32"/>
        <v>12.715470119588767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326.26147846705322</v>
      </c>
      <c r="H66" s="70">
        <f t="shared" si="1"/>
        <v>353.20797299995047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351.29864784976206</v>
      </c>
      <c r="T66" s="62">
        <f t="shared" si="34"/>
        <v>231.29412958540718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15.5</v>
      </c>
      <c r="AI66" s="14">
        <f>IF('Données projet'!$A$62&gt;35,AI65+AH66-AQ65,IF(A66&lt;'Données projet'!$A$62,$AF$205^A66,IF(A66='Données projet'!$A$62,'Données projet'!$B$62,AI65+AH66-AQ65)))</f>
        <v>456.49999999999989</v>
      </c>
      <c r="AJ66" s="14">
        <f>AI66*VLOOKUP('Données projet'!$B$10,Paramètres!$A$1:$I$89,3,0)*VLOOKUP('Données projet'!$B$10,Paramètres!$A$1:$I$89,5,0)</f>
        <v>213.64199999999994</v>
      </c>
      <c r="AK66" s="14">
        <f t="shared" si="35"/>
        <v>52.730656153675348</v>
      </c>
      <c r="AL66" s="22">
        <f t="shared" si="4"/>
        <v>463.93237613431779</v>
      </c>
      <c r="AM66" s="62">
        <f t="shared" si="5"/>
        <v>757.26570946765105</v>
      </c>
      <c r="AN66" s="62">
        <f ca="1">AVERAGE(OFFSET($AM$3,0,0,'Données projet'!$E$10+1,1))-AVERAGE(OFFSET($H$3,0,0,'Données projet'!$E$10+1,1))</f>
        <v>320.21110531585362</v>
      </c>
      <c r="AO66" s="62">
        <f t="shared" si="36"/>
        <v>247.46523907978428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373.00000000000023</v>
      </c>
      <c r="BE66" s="14">
        <f>BD66*VLOOKUP('Données projet'!$B$11,Paramètres!$A$1:$I$89,3,0)*VLOOKUP('Données projet'!$B$11,Paramètres!$A$1:$I$89,5,0)</f>
        <v>223.05400000000017</v>
      </c>
      <c r="BF66" s="14">
        <f t="shared" si="37"/>
        <v>54.778124005813432</v>
      </c>
      <c r="BG66" s="22">
        <f t="shared" si="7"/>
        <v>483.89094931012534</v>
      </c>
      <c r="BH66" s="62">
        <f t="shared" si="8"/>
        <v>777.22428264345865</v>
      </c>
      <c r="BI66" s="62">
        <f ca="1">AVERAGE(OFFSET($BH$3,0,0,'Données projet'!$E$11+1,1))-AVERAGE(OFFSET($H$3,0,0,'Données projet'!$E$11+1,1))</f>
        <v>306.16494073060517</v>
      </c>
      <c r="BJ66" s="62">
        <f t="shared" si="38"/>
        <v>196.38263807065425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8.8349232570087677E-5</v>
      </c>
      <c r="BS66" s="24">
        <f t="shared" si="9"/>
        <v>8.8349232570087677E-5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2.2737367544323206E-13</v>
      </c>
      <c r="BZ66" s="14">
        <f>BY66*VLOOKUP('Données projet'!$B$12,Paramètres!$A$1:$I$89,3,0)*VLOOKUP('Données projet'!$B$12,Paramètres!$A$1:$I$89,5,0)</f>
        <v>2.0572770154103635E-13</v>
      </c>
      <c r="CA66" s="14">
        <f t="shared" si="39"/>
        <v>2.8416956338469711E-12</v>
      </c>
      <c r="CB66" s="22">
        <f t="shared" si="10"/>
        <v>5.3075956424674458E-12</v>
      </c>
      <c r="CC66" s="62">
        <f t="shared" si="11"/>
        <v>293.3333333333386</v>
      </c>
      <c r="CD66" s="62">
        <f ca="1">AVERAGE(OFFSET($CC$3,0,0,'Données projet'!$E$12+1,1))-AVERAGE(OFFSET($H$3,0,0,'Données projet'!$E$12+1,1))</f>
        <v>400.94769567485071</v>
      </c>
      <c r="CE66" s="62">
        <f t="shared" si="40"/>
        <v>564.51639723182689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5.2967769226159271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5.2967769226159271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</v>
      </c>
      <c r="CT66" s="13">
        <f>IF('Données projet'!$A$140&gt;35,CT65+CS66-DB65,IF(A66&lt;'Données projet'!$A$140,$CQ$205^A66,IF(A66='Données projet'!$A$140,'Données projet'!$B$140,CT65+CS66-DB65)))</f>
        <v>373.00000000000023</v>
      </c>
      <c r="CU66" s="18">
        <f>CT66*VLOOKUP('Données projet'!$B$13,Paramètres!$A$1:$I$89,3,0)*VLOOKUP('Données projet'!$B$13,Paramètres!$A$1:$I$89,5,0)</f>
        <v>223.05400000000017</v>
      </c>
      <c r="CV66" s="14">
        <f t="shared" si="41"/>
        <v>54.778124005813432</v>
      </c>
      <c r="CW66" s="22">
        <f t="shared" si="13"/>
        <v>483.89094931012534</v>
      </c>
      <c r="CX66" s="62">
        <f t="shared" si="14"/>
        <v>777.22428264345865</v>
      </c>
      <c r="CY66" s="62">
        <f ca="1">AVERAGE(OFFSET($CX$3,0,0,'Données projet'!$E$13+1,1))-AVERAGE(OFFSET($H$3,0,0,'Données projet'!$E$13+1,1))</f>
        <v>306.16494073060517</v>
      </c>
      <c r="CZ66" s="62">
        <f t="shared" si="42"/>
        <v>196.38263807065425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8.8349232570087677E-5</v>
      </c>
      <c r="DI66" s="24">
        <f t="shared" si="15"/>
        <v>8.8349232570087677E-5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295.5999999999998</v>
      </c>
      <c r="DP66" s="18">
        <f>DO66*VLOOKUP('Données projet'!$B$14,Paramètres!$A$1:$I$89,3,0)*VLOOKUP('Données projet'!$B$14,Paramètres!$A$1:$I$89,5,0)</f>
        <v>258.23615999999981</v>
      </c>
      <c r="DQ66" s="14">
        <f t="shared" si="43"/>
        <v>62.346249722937671</v>
      </c>
      <c r="DR66" s="22">
        <f t="shared" si="16"/>
        <v>558.34769693411602</v>
      </c>
      <c r="DS66" s="62">
        <f t="shared" si="17"/>
        <v>851.68103026744939</v>
      </c>
      <c r="DT66" s="62">
        <f ca="1">AVERAGE(OFFSET($DS$3,0,0,'Données projet'!$E$14+1,1))-AVERAGE(OFFSET($H$3,0,0,'Données projet'!$E$14+1,1))</f>
        <v>321.71797077705293</v>
      </c>
      <c r="DU66" s="62">
        <f t="shared" si="44"/>
        <v>326.2054715914793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43.392960000000002</v>
      </c>
      <c r="D67" s="12">
        <f t="shared" si="32"/>
        <v>12.893645847171147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331.30098704782313</v>
      </c>
      <c r="H67" s="70">
        <f t="shared" si="1"/>
        <v>354.69917185048973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351.29864784976206</v>
      </c>
      <c r="T67" s="62">
        <f t="shared" si="34"/>
        <v>231.29412958540718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15.5</v>
      </c>
      <c r="AI67" s="14">
        <f>IF('Données projet'!$A$62&gt;35,AI66+AH67-AQ66,IF(A67&lt;'Données projet'!$A$62,$AF$205^A67,IF(A67='Données projet'!$A$62,'Données projet'!$B$62,AI66+AH67-AQ66)))</f>
        <v>471.99999999999989</v>
      </c>
      <c r="AJ67" s="14">
        <f>AI67*VLOOKUP('Données projet'!$B$10,Paramètres!$A$1:$I$89,3,0)*VLOOKUP('Données projet'!$B$10,Paramètres!$A$1:$I$89,5,0)</f>
        <v>220.89599999999996</v>
      </c>
      <c r="AK67" s="14">
        <f t="shared" si="35"/>
        <v>54.309580803412281</v>
      </c>
      <c r="AL67" s="22">
        <f t="shared" si="4"/>
        <v>479.31638656594299</v>
      </c>
      <c r="AM67" s="62">
        <f t="shared" si="5"/>
        <v>772.64971989927631</v>
      </c>
      <c r="AN67" s="62">
        <f ca="1">AVERAGE(OFFSET($AM$3,0,0,'Données projet'!$E$10+1,1))-AVERAGE(OFFSET($H$3,0,0,'Données projet'!$E$10+1,1))</f>
        <v>320.21110531585362</v>
      </c>
      <c r="AO67" s="62">
        <f t="shared" si="36"/>
        <v>247.46523907978428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380.00000000000023</v>
      </c>
      <c r="BE67" s="14">
        <f>BD67*VLOOKUP('Données projet'!$B$11,Paramètres!$A$1:$I$89,3,0)*VLOOKUP('Données projet'!$B$11,Paramètres!$A$1:$I$89,5,0)</f>
        <v>227.24000000000018</v>
      </c>
      <c r="BF67" s="14">
        <f t="shared" si="37"/>
        <v>55.685486340484253</v>
      </c>
      <c r="BG67" s="22">
        <f t="shared" si="7"/>
        <v>492.76188870967707</v>
      </c>
      <c r="BH67" s="62">
        <f t="shared" si="8"/>
        <v>786.09522204301038</v>
      </c>
      <c r="BI67" s="62">
        <f ca="1">AVERAGE(OFFSET($BH$3,0,0,'Données projet'!$E$11+1,1))-AVERAGE(OFFSET($H$3,0,0,'Données projet'!$E$11+1,1))</f>
        <v>306.16494073060517</v>
      </c>
      <c r="BJ67" s="62">
        <f t="shared" si="38"/>
        <v>196.38263807065425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6.2472341462936384E-5</v>
      </c>
      <c r="BS67" s="24">
        <f t="shared" si="9"/>
        <v>6.2472341462936384E-5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2.2737367544323206E-13</v>
      </c>
      <c r="BZ67" s="14">
        <f>BY67*VLOOKUP('Données projet'!$B$12,Paramètres!$A$1:$I$89,3,0)*VLOOKUP('Données projet'!$B$12,Paramètres!$A$1:$I$89,5,0)</f>
        <v>2.0572770154103635E-13</v>
      </c>
      <c r="CA67" s="14">
        <f t="shared" si="39"/>
        <v>2.8416956338469711E-12</v>
      </c>
      <c r="CB67" s="22">
        <f t="shared" si="10"/>
        <v>5.3075956424674458E-12</v>
      </c>
      <c r="CC67" s="62">
        <f t="shared" si="11"/>
        <v>293.3333333333386</v>
      </c>
      <c r="CD67" s="62">
        <f ca="1">AVERAGE(OFFSET($CC$3,0,0,'Données projet'!$E$12+1,1))-AVERAGE(OFFSET($H$3,0,0,'Données projet'!$E$12+1,1))</f>
        <v>400.94769567485071</v>
      </c>
      <c r="CE67" s="62">
        <f t="shared" si="40"/>
        <v>564.51639723182689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5.1929103578783451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5.1929103578783451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</v>
      </c>
      <c r="CT67" s="13">
        <f>IF('Données projet'!$A$140&gt;35,CT66+CS67-DB66,IF(A67&lt;'Données projet'!$A$140,$CQ$205^A67,IF(A67='Données projet'!$A$140,'Données projet'!$B$140,CT66+CS67-DB66)))</f>
        <v>380.00000000000023</v>
      </c>
      <c r="CU67" s="18">
        <f>CT67*VLOOKUP('Données projet'!$B$13,Paramètres!$A$1:$I$89,3,0)*VLOOKUP('Données projet'!$B$13,Paramètres!$A$1:$I$89,5,0)</f>
        <v>227.24000000000018</v>
      </c>
      <c r="CV67" s="14">
        <f t="shared" si="41"/>
        <v>55.685486340484253</v>
      </c>
      <c r="CW67" s="22">
        <f t="shared" si="13"/>
        <v>492.76188870967707</v>
      </c>
      <c r="CX67" s="62">
        <f t="shared" si="14"/>
        <v>786.09522204301038</v>
      </c>
      <c r="CY67" s="62">
        <f ca="1">AVERAGE(OFFSET($CX$3,0,0,'Données projet'!$E$13+1,1))-AVERAGE(OFFSET($H$3,0,0,'Données projet'!$E$13+1,1))</f>
        <v>306.16494073060517</v>
      </c>
      <c r="CZ67" s="62">
        <f t="shared" si="42"/>
        <v>196.38263807065425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6.2472341462936384E-5</v>
      </c>
      <c r="DI67" s="24">
        <f t="shared" si="15"/>
        <v>6.2472341462936384E-5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300.79999999999978</v>
      </c>
      <c r="DP67" s="18">
        <f>DO67*VLOOKUP('Données projet'!$B$14,Paramètres!$A$1:$I$89,3,0)*VLOOKUP('Données projet'!$B$14,Paramètres!$A$1:$I$89,5,0)</f>
        <v>262.77887999999984</v>
      </c>
      <c r="DQ67" s="14">
        <f t="shared" si="43"/>
        <v>63.314355869176104</v>
      </c>
      <c r="DR67" s="22">
        <f t="shared" si="16"/>
        <v>567.94571913881475</v>
      </c>
      <c r="DS67" s="62">
        <f t="shared" si="17"/>
        <v>861.27905247214812</v>
      </c>
      <c r="DT67" s="62">
        <f ca="1">AVERAGE(OFFSET($DS$3,0,0,'Données projet'!$E$14+1,1))-AVERAGE(OFFSET($H$3,0,0,'Données projet'!$E$14+1,1))</f>
        <v>321.71797077705293</v>
      </c>
      <c r="DU67" s="62">
        <f t="shared" si="44"/>
        <v>326.2054715914793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44.070975000000004</v>
      </c>
      <c r="D68" s="12">
        <f t="shared" si="32"/>
        <v>13.071497798230434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336.33858989133881</v>
      </c>
      <c r="H68" s="70">
        <f t="shared" ref="H68:H131" si="56">(B68+E68+F68)*44/12+(C68+D68)*0.475*44/12</f>
        <v>356.18980679025134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351.29864784976206</v>
      </c>
      <c r="T68" s="62">
        <f t="shared" si="34"/>
        <v>231.29412958540718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15.5</v>
      </c>
      <c r="AI68" s="14">
        <f>IF('Données projet'!$A$62&gt;35,AI67+AH68-AQ67,IF(A68&lt;'Données projet'!$A$62,$AF$205^A68,IF(A68='Données projet'!$A$62,'Données projet'!$B$62,AI67+AH68-AQ67)))</f>
        <v>487.49999999999989</v>
      </c>
      <c r="AJ68" s="14">
        <f>AI68*VLOOKUP('Données projet'!$B$10,Paramètres!$A$1:$I$89,3,0)*VLOOKUP('Données projet'!$B$10,Paramètres!$A$1:$I$89,5,0)</f>
        <v>228.14999999999992</v>
      </c>
      <c r="AK68" s="14">
        <f t="shared" si="35"/>
        <v>55.882480456847652</v>
      </c>
      <c r="AL68" s="22">
        <f t="shared" ref="AL68:AL131" si="58">(AJ68+AK68)*0.475*44/12</f>
        <v>494.68990346234278</v>
      </c>
      <c r="AM68" s="62">
        <f t="shared" ref="AM68:AM131" si="59">AL68+(AD68+AE68)*44/12</f>
        <v>788.0232367956761</v>
      </c>
      <c r="AN68" s="62">
        <f ca="1">AVERAGE(OFFSET($AM$3,0,0,'Données projet'!$E$10+1,1))-AVERAGE(OFFSET($H$3,0,0,'Données projet'!$E$10+1,1))</f>
        <v>320.21110531585362</v>
      </c>
      <c r="AO68" s="62">
        <f t="shared" si="36"/>
        <v>247.46523907978428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387.00000000000023</v>
      </c>
      <c r="BE68" s="14">
        <f>BD68*VLOOKUP('Données projet'!$B$11,Paramètres!$A$1:$I$89,3,0)*VLOOKUP('Données projet'!$B$11,Paramètres!$A$1:$I$89,5,0)</f>
        <v>231.42600000000016</v>
      </c>
      <c r="BF68" s="14">
        <f t="shared" si="37"/>
        <v>56.590905067453271</v>
      </c>
      <c r="BG68" s="22">
        <f t="shared" ref="BG68:BG131" si="61">(BE68+BF68)*0.475*44/12</f>
        <v>501.62944299248142</v>
      </c>
      <c r="BH68" s="62">
        <f t="shared" ref="BH68:BH131" si="62">BG68+(AY68+AZ68)*44/12</f>
        <v>794.96277632581473</v>
      </c>
      <c r="BI68" s="62">
        <f ca="1">AVERAGE(OFFSET($BH$3,0,0,'Données projet'!$E$11+1,1))-AVERAGE(OFFSET($H$3,0,0,'Données projet'!$E$11+1,1))</f>
        <v>306.16494073060517</v>
      </c>
      <c r="BJ68" s="62">
        <f t="shared" si="38"/>
        <v>196.38263807065425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4.4174616285043838E-5</v>
      </c>
      <c r="BS68" s="24">
        <f t="shared" ref="BS68:BS131" si="63">SUM(BP68:BR68)</f>
        <v>4.4174616285043838E-5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2.2737367544323206E-13</v>
      </c>
      <c r="BZ68" s="14">
        <f>BY68*VLOOKUP('Données projet'!$B$12,Paramètres!$A$1:$I$89,3,0)*VLOOKUP('Données projet'!$B$12,Paramètres!$A$1:$I$89,5,0)</f>
        <v>2.0572770154103635E-13</v>
      </c>
      <c r="CA68" s="14">
        <f t="shared" si="39"/>
        <v>2.8416956338469711E-12</v>
      </c>
      <c r="CB68" s="22">
        <f t="shared" ref="CB68:CB131" si="64">(BZ68+CA68)*0.475*44/12</f>
        <v>5.3075956424674458E-12</v>
      </c>
      <c r="CC68" s="62">
        <f t="shared" ref="CC68:CC131" si="65">CB68+(BT68+BU68)*44/12</f>
        <v>293.3333333333386</v>
      </c>
      <c r="CD68" s="62">
        <f ca="1">AVERAGE(OFFSET($CC$3,0,0,'Données projet'!$E$12+1,1))-AVERAGE(OFFSET($H$3,0,0,'Données projet'!$E$12+1,1))</f>
        <v>400.94769567485071</v>
      </c>
      <c r="CE68" s="62">
        <f t="shared" si="40"/>
        <v>564.51639723182689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5.091080553122918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5.091080553122918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7</v>
      </c>
      <c r="CT68" s="13">
        <f>IF('Données projet'!$A$140&gt;35,CT67+CS68-DB67,IF(A68&lt;'Données projet'!$A$140,$CQ$205^A68,IF(A68='Données projet'!$A$140,'Données projet'!$B$140,CT67+CS68-DB67)))</f>
        <v>387.00000000000023</v>
      </c>
      <c r="CU68" s="18">
        <f>CT68*VLOOKUP('Données projet'!$B$13,Paramètres!$A$1:$I$89,3,0)*VLOOKUP('Données projet'!$B$13,Paramètres!$A$1:$I$89,5,0)</f>
        <v>231.42600000000016</v>
      </c>
      <c r="CV68" s="14">
        <f t="shared" si="41"/>
        <v>56.590905067453271</v>
      </c>
      <c r="CW68" s="22">
        <f t="shared" ref="CW68:CW131" si="67">(CU68+CV68)*0.475*44/12</f>
        <v>501.62944299248142</v>
      </c>
      <c r="CX68" s="62">
        <f t="shared" ref="CX68:CX131" si="68">CW68+(CO68+CP68)*44/12</f>
        <v>794.96277632581473</v>
      </c>
      <c r="CY68" s="62">
        <f ca="1">AVERAGE(OFFSET($CX$3,0,0,'Données projet'!$E$13+1,1))-AVERAGE(OFFSET($H$3,0,0,'Données projet'!$E$13+1,1))</f>
        <v>306.16494073060517</v>
      </c>
      <c r="CZ68" s="62">
        <f t="shared" si="42"/>
        <v>196.38263807065425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4.4174616285043838E-5</v>
      </c>
      <c r="DI68" s="24">
        <f t="shared" ref="DI68:DI131" si="69">SUM(DF68:DH68)</f>
        <v>4.4174616285043838E-5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305.99999999999977</v>
      </c>
      <c r="DP68" s="18">
        <f>DO68*VLOOKUP('Données projet'!$B$14,Paramètres!$A$1:$I$89,3,0)*VLOOKUP('Données projet'!$B$14,Paramètres!$A$1:$I$89,5,0)</f>
        <v>267.32159999999988</v>
      </c>
      <c r="DQ68" s="14">
        <f t="shared" si="43"/>
        <v>64.280515815446321</v>
      </c>
      <c r="DR68" s="22">
        <f t="shared" ref="DR68:DR131" si="70">(DP68+DQ68)*0.475*44/12</f>
        <v>577.54035171190208</v>
      </c>
      <c r="DS68" s="62">
        <f t="shared" ref="DS68:DS131" si="71">DR68+(DJ68+DK68)*44/12</f>
        <v>870.87368504523533</v>
      </c>
      <c r="DT68" s="62">
        <f ca="1">AVERAGE(OFFSET($DS$3,0,0,'Données projet'!$E$14+1,1))-AVERAGE(OFFSET($H$3,0,0,'Données projet'!$E$14+1,1))</f>
        <v>321.71797077705293</v>
      </c>
      <c r="DU68" s="62">
        <f t="shared" si="44"/>
        <v>326.2054715914793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13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44.748990000000006</v>
      </c>
      <c r="D69" s="12">
        <f t="shared" ref="D69:D132" si="86">IFERROR(EXP(-1.0587+0.8836*LN(C69)+0.284),0)</f>
        <v>13.249031529218129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341.37431970267863</v>
      </c>
      <c r="H69" s="70">
        <f t="shared" si="56"/>
        <v>357.67988749672162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351.29864784976206</v>
      </c>
      <c r="T69" s="62">
        <f t="shared" ref="T69:T132" si="88">$T$3</f>
        <v>231.29412958540718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15.5</v>
      </c>
      <c r="AI69" s="14">
        <f>IF('Données projet'!$A$62&gt;35,AI68+AH69-AQ68,IF(A69&lt;'Données projet'!$A$62,$AF$205^A69,IF(A69='Données projet'!$A$62,'Données projet'!$B$62,AI68+AH69-AQ68)))</f>
        <v>502.99999999999989</v>
      </c>
      <c r="AJ69" s="14">
        <f>AI69*VLOOKUP('Données projet'!$B$10,Paramètres!$A$1:$I$89,3,0)*VLOOKUP('Données projet'!$B$10,Paramètres!$A$1:$I$89,5,0)</f>
        <v>235.40399999999994</v>
      </c>
      <c r="AK69" s="14">
        <f t="shared" ref="AK69:AK132" si="89">EXP(-1.0587+0.8836*LN(AJ69)+0.284)</f>
        <v>57.449568653781753</v>
      </c>
      <c r="AL69" s="22">
        <f t="shared" si="58"/>
        <v>510.05329873866975</v>
      </c>
      <c r="AM69" s="62">
        <f t="shared" si="59"/>
        <v>803.38663207200307</v>
      </c>
      <c r="AN69" s="62">
        <f ca="1">AVERAGE(OFFSET($AM$3,0,0,'Données projet'!$E$10+1,1))-AVERAGE(OFFSET($H$3,0,0,'Données projet'!$E$10+1,1))</f>
        <v>320.21110531585362</v>
      </c>
      <c r="AO69" s="62">
        <f t="shared" ref="AO69:AO132" si="90">$AO$3</f>
        <v>247.46523907978428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</v>
      </c>
      <c r="BD69" s="13">
        <f>IF('Données projet'!$A$88&gt;35,BD68+BC69-BL68,IF(A69&lt;'Données projet'!$A$88,$BA$205^A69,IF(A69='Données projet'!$A$88,'Données projet'!$B$88,BD68+BC69-BL68)))</f>
        <v>394.00000000000023</v>
      </c>
      <c r="BE69" s="14">
        <f>BD69*VLOOKUP('Données projet'!$B$11,Paramètres!$A$1:$I$89,3,0)*VLOOKUP('Données projet'!$B$11,Paramètres!$A$1:$I$89,5,0)</f>
        <v>235.61200000000017</v>
      </c>
      <c r="BF69" s="14">
        <f t="shared" ref="BF69:BF132" si="91">EXP(-1.0587+0.8836*LN(BE69)+0.284)</f>
        <v>57.494419397561742</v>
      </c>
      <c r="BG69" s="22">
        <f t="shared" si="61"/>
        <v>510.49368045075363</v>
      </c>
      <c r="BH69" s="62">
        <f t="shared" si="62"/>
        <v>803.82701378408694</v>
      </c>
      <c r="BI69" s="62">
        <f ca="1">AVERAGE(OFFSET($BH$3,0,0,'Données projet'!$E$11+1,1))-AVERAGE(OFFSET($H$3,0,0,'Données projet'!$E$11+1,1))</f>
        <v>306.16494073060517</v>
      </c>
      <c r="BJ69" s="62">
        <f t="shared" ref="BJ69:BJ132" si="92">$BJ$3</f>
        <v>196.38263807065425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3.1236170731468192E-5</v>
      </c>
      <c r="BS69" s="24">
        <f t="shared" si="63"/>
        <v>3.1236170731468192E-5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2.2737367544323206E-13</v>
      </c>
      <c r="BZ69" s="14">
        <f>BY69*VLOOKUP('Données projet'!$B$12,Paramètres!$A$1:$I$89,3,0)*VLOOKUP('Données projet'!$B$12,Paramètres!$A$1:$I$89,5,0)</f>
        <v>2.0572770154103635E-13</v>
      </c>
      <c r="CA69" s="14">
        <f t="shared" ref="CA69:CA132" si="93">EXP(-1.0587+0.8836*LN(BZ69)+0.284)</f>
        <v>2.8416956338469711E-12</v>
      </c>
      <c r="CB69" s="22">
        <f t="shared" si="64"/>
        <v>5.3075956424674458E-12</v>
      </c>
      <c r="CC69" s="62">
        <f t="shared" si="65"/>
        <v>293.3333333333386</v>
      </c>
      <c r="CD69" s="62">
        <f ca="1">AVERAGE(OFFSET($CC$3,0,0,'Données projet'!$E$12+1,1))-AVERAGE(OFFSET($H$3,0,0,'Données projet'!$E$12+1,1))</f>
        <v>400.94769567485071</v>
      </c>
      <c r="CE69" s="62">
        <f t="shared" ref="CE69:CE132" si="94">$CE$3</f>
        <v>564.51639723182689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4.9912475687286966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4.9912475687286966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7</v>
      </c>
      <c r="CT69" s="13">
        <f>IF('Données projet'!$A$140&gt;35,CT68+CS69-DB68,IF(A69&lt;'Données projet'!$A$140,$CQ$205^A69,IF(A69='Données projet'!$A$140,'Données projet'!$B$140,CT68+CS69-DB68)))</f>
        <v>394.00000000000023</v>
      </c>
      <c r="CU69" s="18">
        <f>CT69*VLOOKUP('Données projet'!$B$13,Paramètres!$A$1:$I$89,3,0)*VLOOKUP('Données projet'!$B$13,Paramètres!$A$1:$I$89,5,0)</f>
        <v>235.61200000000017</v>
      </c>
      <c r="CV69" s="14">
        <f t="shared" ref="CV69:CV132" si="95">EXP(-1.0587+0.8836*LN(CU69)+0.284)</f>
        <v>57.494419397561742</v>
      </c>
      <c r="CW69" s="22">
        <f t="shared" si="67"/>
        <v>510.49368045075363</v>
      </c>
      <c r="CX69" s="62">
        <f t="shared" si="68"/>
        <v>803.82701378408694</v>
      </c>
      <c r="CY69" s="62">
        <f ca="1">AVERAGE(OFFSET($CX$3,0,0,'Données projet'!$E$13+1,1))-AVERAGE(OFFSET($H$3,0,0,'Données projet'!$E$13+1,1))</f>
        <v>306.16494073060517</v>
      </c>
      <c r="CZ69" s="62">
        <f t="shared" ref="CZ69:CZ132" si="96">$CZ$3</f>
        <v>196.38263807065425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3.1236170731468192E-5</v>
      </c>
      <c r="DI69" s="24">
        <f t="shared" si="69"/>
        <v>3.1236170731468192E-5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4.4000000000000004</v>
      </c>
      <c r="DO69" s="13">
        <f>IF('Données projet'!$A$166&gt;35,DO68+DN69-DW68,IF(A69&lt;'Données projet'!$A$166,$DL$205^A69,IF(A69='Données projet'!$A$166,'Données projet'!$B$166,DO68+DN69-DW68)))</f>
        <v>297.39999999999975</v>
      </c>
      <c r="DP69" s="18">
        <f>DO69*VLOOKUP('Données projet'!$B$14,Paramètres!$A$1:$I$89,3,0)*VLOOKUP('Données projet'!$B$14,Paramètres!$A$1:$I$89,5,0)</f>
        <v>259.8086399999998</v>
      </c>
      <c r="DQ69" s="14">
        <f t="shared" ref="DQ69:DQ132" si="97">EXP(-1.0587+0.8836*LN(DP69)+0.284)</f>
        <v>62.681585989459471</v>
      </c>
      <c r="DR69" s="22">
        <f t="shared" si="70"/>
        <v>561.67047693164147</v>
      </c>
      <c r="DS69" s="62">
        <f t="shared" si="71"/>
        <v>855.00381026497485</v>
      </c>
      <c r="DT69" s="62">
        <f ca="1">AVERAGE(OFFSET($DS$3,0,0,'Données projet'!$E$14+1,1))-AVERAGE(OFFSET($H$3,0,0,'Données projet'!$E$14+1,1))</f>
        <v>321.71797077705293</v>
      </c>
      <c r="DU69" s="62">
        <f t="shared" ref="DU69:DU132" si="98">$DU$3</f>
        <v>326.2054715914793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45.427005000000008</v>
      </c>
      <c r="D70" s="12">
        <f t="shared" si="86"/>
        <v>13.426252418545532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346.40820813898296</v>
      </c>
      <c r="H70" s="70">
        <f t="shared" si="56"/>
        <v>359.16942333730015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351.29864784976206</v>
      </c>
      <c r="T70" s="62">
        <f t="shared" si="88"/>
        <v>231.29412958540718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15.5</v>
      </c>
      <c r="AI70" s="14">
        <f>IF('Données projet'!$A$62&gt;35,AI69+AH70-AQ69,IF(A70&lt;'Données projet'!$A$62,$AF$205^A70,IF(A70='Données projet'!$A$62,'Données projet'!$B$62,AI69+AH70-AQ69)))</f>
        <v>518.49999999999989</v>
      </c>
      <c r="AJ70" s="14">
        <f>AI70*VLOOKUP('Données projet'!$B$10,Paramètres!$A$1:$I$89,3,0)*VLOOKUP('Données projet'!$B$10,Paramètres!$A$1:$I$89,5,0)</f>
        <v>242.65799999999993</v>
      </c>
      <c r="AK70" s="14">
        <f t="shared" si="89"/>
        <v>59.011045025839607</v>
      </c>
      <c r="AL70" s="22">
        <f t="shared" si="58"/>
        <v>525.40692008667054</v>
      </c>
      <c r="AM70" s="62">
        <f t="shared" si="59"/>
        <v>818.74025342000391</v>
      </c>
      <c r="AN70" s="62">
        <f ca="1">AVERAGE(OFFSET($AM$3,0,0,'Données projet'!$E$10+1,1))-AVERAGE(OFFSET($H$3,0,0,'Données projet'!$E$10+1,1))</f>
        <v>320.21110531585362</v>
      </c>
      <c r="AO70" s="62">
        <f t="shared" si="90"/>
        <v>247.46523907978428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</v>
      </c>
      <c r="BD70" s="13">
        <f>IF('Données projet'!$A$88&gt;35,BD69+BC70-BL69,IF(A70&lt;'Données projet'!$A$88,$BA$205^A70,IF(A70='Données projet'!$A$88,'Données projet'!$B$88,BD69+BC70-BL69)))</f>
        <v>401.00000000000023</v>
      </c>
      <c r="BE70" s="14">
        <f>BD70*VLOOKUP('Données projet'!$B$11,Paramètres!$A$1:$I$89,3,0)*VLOOKUP('Données projet'!$B$11,Paramètres!$A$1:$I$89,5,0)</f>
        <v>239.79800000000017</v>
      </c>
      <c r="BF70" s="14">
        <f t="shared" si="91"/>
        <v>58.396067068575292</v>
      </c>
      <c r="BG70" s="22">
        <f t="shared" si="61"/>
        <v>519.35466681110222</v>
      </c>
      <c r="BH70" s="62">
        <f t="shared" si="62"/>
        <v>812.68800014443559</v>
      </c>
      <c r="BI70" s="62">
        <f ca="1">AVERAGE(OFFSET($BH$3,0,0,'Données projet'!$E$11+1,1))-AVERAGE(OFFSET($H$3,0,0,'Données projet'!$E$11+1,1))</f>
        <v>306.16494073060517</v>
      </c>
      <c r="BJ70" s="62">
        <f t="shared" si="92"/>
        <v>196.38263807065425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2.2087308142521919E-5</v>
      </c>
      <c r="BS70" s="24">
        <f t="shared" si="63"/>
        <v>2.2087308142521919E-5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2.2737367544323206E-13</v>
      </c>
      <c r="BZ70" s="14">
        <f>BY70*VLOOKUP('Données projet'!$B$12,Paramètres!$A$1:$I$89,3,0)*VLOOKUP('Données projet'!$B$12,Paramètres!$A$1:$I$89,5,0)</f>
        <v>2.0572770154103635E-13</v>
      </c>
      <c r="CA70" s="14">
        <f t="shared" si="93"/>
        <v>2.8416956338469711E-12</v>
      </c>
      <c r="CB70" s="22">
        <f t="shared" si="64"/>
        <v>5.3075956424674458E-12</v>
      </c>
      <c r="CC70" s="62">
        <f t="shared" si="65"/>
        <v>293.3333333333386</v>
      </c>
      <c r="CD70" s="62">
        <f ca="1">AVERAGE(OFFSET($CC$3,0,0,'Données projet'!$E$12+1,1))-AVERAGE(OFFSET($H$3,0,0,'Données projet'!$E$12+1,1))</f>
        <v>400.94769567485071</v>
      </c>
      <c r="CE70" s="62">
        <f t="shared" si="94"/>
        <v>564.51639723182689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4.8933722482663384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4.8933722482663384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7</v>
      </c>
      <c r="CT70" s="13">
        <f>IF('Données projet'!$A$140&gt;35,CT69+CS70-DB69,IF(A70&lt;'Données projet'!$A$140,$CQ$205^A70,IF(A70='Données projet'!$A$140,'Données projet'!$B$140,CT69+CS70-DB69)))</f>
        <v>401.00000000000023</v>
      </c>
      <c r="CU70" s="18">
        <f>CT70*VLOOKUP('Données projet'!$B$13,Paramètres!$A$1:$I$89,3,0)*VLOOKUP('Données projet'!$B$13,Paramètres!$A$1:$I$89,5,0)</f>
        <v>239.79800000000017</v>
      </c>
      <c r="CV70" s="14">
        <f t="shared" si="95"/>
        <v>58.396067068575292</v>
      </c>
      <c r="CW70" s="22">
        <f t="shared" si="67"/>
        <v>519.35466681110222</v>
      </c>
      <c r="CX70" s="62">
        <f t="shared" si="68"/>
        <v>812.68800014443559</v>
      </c>
      <c r="CY70" s="62">
        <f ca="1">AVERAGE(OFFSET($CX$3,0,0,'Données projet'!$E$13+1,1))-AVERAGE(OFFSET($H$3,0,0,'Données projet'!$E$13+1,1))</f>
        <v>306.16494073060517</v>
      </c>
      <c r="CZ70" s="62">
        <f t="shared" si="96"/>
        <v>196.38263807065425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2.2087308142521919E-5</v>
      </c>
      <c r="DI70" s="24">
        <f t="shared" si="69"/>
        <v>2.2087308142521919E-5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4.4000000000000004</v>
      </c>
      <c r="DO70" s="13">
        <f>IF('Données projet'!$A$166&gt;35,DO69+DN70-DW69,IF(A70&lt;'Données projet'!$A$166,$DL$205^A70,IF(A70='Données projet'!$A$166,'Données projet'!$B$166,DO69+DN70-DW69)))</f>
        <v>301.79999999999973</v>
      </c>
      <c r="DP70" s="18">
        <f>DO70*VLOOKUP('Données projet'!$B$14,Paramètres!$A$1:$I$89,3,0)*VLOOKUP('Données projet'!$B$14,Paramètres!$A$1:$I$89,5,0)</f>
        <v>263.6524799999998</v>
      </c>
      <c r="DQ70" s="14">
        <f t="shared" si="97"/>
        <v>63.500305848674962</v>
      </c>
      <c r="DR70" s="22">
        <f t="shared" si="70"/>
        <v>569.79110201977517</v>
      </c>
      <c r="DS70" s="62">
        <f t="shared" si="71"/>
        <v>863.12443535310854</v>
      </c>
      <c r="DT70" s="62">
        <f ca="1">AVERAGE(OFFSET($DS$3,0,0,'Données projet'!$E$14+1,1))-AVERAGE(OFFSET($H$3,0,0,'Données projet'!$E$14+1,1))</f>
        <v>321.71797077705293</v>
      </c>
      <c r="DU70" s="62">
        <f t="shared" si="98"/>
        <v>326.2054715914793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46.10502000000001</v>
      </c>
      <c r="D71" s="12">
        <f t="shared" si="86"/>
        <v>13.603165674859049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351.44028585816164</v>
      </c>
      <c r="H71" s="70">
        <f t="shared" si="56"/>
        <v>360.65842338371289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351.29864784976206</v>
      </c>
      <c r="T71" s="62">
        <f t="shared" si="88"/>
        <v>231.29412958540718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15.5</v>
      </c>
      <c r="AI71" s="14">
        <f>IF('Données projet'!$A$62&gt;35,AI70+AH71-AQ70,IF(A71&lt;'Données projet'!$A$62,$AF$205^A71,IF(A71='Données projet'!$A$62,'Données projet'!$B$62,AI70+AH71-AQ70)))</f>
        <v>533.99999999999989</v>
      </c>
      <c r="AJ71" s="14">
        <f>AI71*VLOOKUP('Données projet'!$B$10,Paramètres!$A$1:$I$89,3,0)*VLOOKUP('Données projet'!$B$10,Paramètres!$A$1:$I$89,5,0)</f>
        <v>249.91199999999995</v>
      </c>
      <c r="AK71" s="14">
        <f t="shared" si="89"/>
        <v>60.56709659070836</v>
      </c>
      <c r="AL71" s="22">
        <f t="shared" si="58"/>
        <v>540.7510932288169</v>
      </c>
      <c r="AM71" s="62">
        <f t="shared" si="59"/>
        <v>834.08442656215016</v>
      </c>
      <c r="AN71" s="62">
        <f ca="1">AVERAGE(OFFSET($AM$3,0,0,'Données projet'!$E$10+1,1))-AVERAGE(OFFSET($H$3,0,0,'Données projet'!$E$10+1,1))</f>
        <v>320.21110531585362</v>
      </c>
      <c r="AO71" s="62">
        <f t="shared" si="90"/>
        <v>247.46523907978428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</v>
      </c>
      <c r="BD71" s="13">
        <f>IF('Données projet'!$A$88&gt;35,BD70+BC71-BL70,IF(A71&lt;'Données projet'!$A$88,$BA$205^A71,IF(A71='Données projet'!$A$88,'Données projet'!$B$88,BD70+BC71-BL70)))</f>
        <v>408.00000000000023</v>
      </c>
      <c r="BE71" s="14">
        <f>BD71*VLOOKUP('Données projet'!$B$11,Paramètres!$A$1:$I$89,3,0)*VLOOKUP('Données projet'!$B$11,Paramètres!$A$1:$I$89,5,0)</f>
        <v>243.98400000000015</v>
      </c>
      <c r="BF71" s="14">
        <f t="shared" si="91"/>
        <v>59.295884425255011</v>
      </c>
      <c r="BG71" s="22">
        <f t="shared" si="61"/>
        <v>528.21246537398599</v>
      </c>
      <c r="BH71" s="62">
        <f t="shared" si="62"/>
        <v>821.54579870731936</v>
      </c>
      <c r="BI71" s="62">
        <f ca="1">AVERAGE(OFFSET($BH$3,0,0,'Données projet'!$E$11+1,1))-AVERAGE(OFFSET($H$3,0,0,'Données projet'!$E$11+1,1))</f>
        <v>306.16494073060517</v>
      </c>
      <c r="BJ71" s="62">
        <f t="shared" si="92"/>
        <v>196.38263807065425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1.5618085365734096E-5</v>
      </c>
      <c r="BS71" s="24">
        <f t="shared" si="63"/>
        <v>1.5618085365734096E-5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2.2737367544323206E-13</v>
      </c>
      <c r="BZ71" s="14">
        <f>BY71*VLOOKUP('Données projet'!$B$12,Paramètres!$A$1:$I$89,3,0)*VLOOKUP('Données projet'!$B$12,Paramètres!$A$1:$I$89,5,0)</f>
        <v>2.0572770154103635E-13</v>
      </c>
      <c r="CA71" s="14">
        <f t="shared" si="93"/>
        <v>2.8416956338469711E-12</v>
      </c>
      <c r="CB71" s="22">
        <f t="shared" si="64"/>
        <v>5.3075956424674458E-12</v>
      </c>
      <c r="CC71" s="62">
        <f t="shared" si="65"/>
        <v>293.3333333333386</v>
      </c>
      <c r="CD71" s="62">
        <f ca="1">AVERAGE(OFFSET($CC$3,0,0,'Données projet'!$E$12+1,1))-AVERAGE(OFFSET($H$3,0,0,'Données projet'!$E$12+1,1))</f>
        <v>400.94769567485071</v>
      </c>
      <c r="CE71" s="62">
        <f t="shared" si="94"/>
        <v>564.51639723182689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4.7974162031401963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4.7974162031401963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7</v>
      </c>
      <c r="CT71" s="13">
        <f>IF('Données projet'!$A$140&gt;35,CT70+CS71-DB70,IF(A71&lt;'Données projet'!$A$140,$CQ$205^A71,IF(A71='Données projet'!$A$140,'Données projet'!$B$140,CT70+CS71-DB70)))</f>
        <v>408.00000000000023</v>
      </c>
      <c r="CU71" s="18">
        <f>CT71*VLOOKUP('Données projet'!$B$13,Paramètres!$A$1:$I$89,3,0)*VLOOKUP('Données projet'!$B$13,Paramètres!$A$1:$I$89,5,0)</f>
        <v>243.98400000000015</v>
      </c>
      <c r="CV71" s="14">
        <f t="shared" si="95"/>
        <v>59.295884425255011</v>
      </c>
      <c r="CW71" s="22">
        <f t="shared" si="67"/>
        <v>528.21246537398599</v>
      </c>
      <c r="CX71" s="62">
        <f t="shared" si="68"/>
        <v>821.54579870731936</v>
      </c>
      <c r="CY71" s="62">
        <f ca="1">AVERAGE(OFFSET($CX$3,0,0,'Données projet'!$E$13+1,1))-AVERAGE(OFFSET($H$3,0,0,'Données projet'!$E$13+1,1))</f>
        <v>306.16494073060517</v>
      </c>
      <c r="CZ71" s="62">
        <f t="shared" si="96"/>
        <v>196.38263807065425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1.5618085365734096E-5</v>
      </c>
      <c r="DI71" s="24">
        <f t="shared" si="69"/>
        <v>1.5618085365734096E-5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4.4000000000000004</v>
      </c>
      <c r="DO71" s="13">
        <f>IF('Données projet'!$A$166&gt;35,DO70+DN71-DW70,IF(A71&lt;'Données projet'!$A$166,$DL$205^A71,IF(A71='Données projet'!$A$166,'Données projet'!$B$166,DO70+DN71-DW70)))</f>
        <v>306.1999999999997</v>
      </c>
      <c r="DP71" s="18">
        <f>DO71*VLOOKUP('Données projet'!$B$14,Paramètres!$A$1:$I$89,3,0)*VLOOKUP('Données projet'!$B$14,Paramètres!$A$1:$I$89,5,0)</f>
        <v>267.49631999999974</v>
      </c>
      <c r="DQ71" s="14">
        <f t="shared" si="97"/>
        <v>64.317637451876635</v>
      </c>
      <c r="DR71" s="22">
        <f t="shared" si="70"/>
        <v>577.90930922868472</v>
      </c>
      <c r="DS71" s="62">
        <f t="shared" si="71"/>
        <v>871.24264256201809</v>
      </c>
      <c r="DT71" s="62">
        <f ca="1">AVERAGE(OFFSET($DS$3,0,0,'Données projet'!$E$14+1,1))-AVERAGE(OFFSET($H$3,0,0,'Données projet'!$E$14+1,1))</f>
        <v>321.71797077705293</v>
      </c>
      <c r="DU71" s="62">
        <f t="shared" si="98"/>
        <v>326.2054715914793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46.783035000000012</v>
      </c>
      <c r="D72" s="12">
        <f t="shared" si="86"/>
        <v>13.779776344814895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356.47058256465613</v>
      </c>
      <c r="H72" s="70">
        <f t="shared" si="56"/>
        <v>362.14689642555265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351.29864784976206</v>
      </c>
      <c r="T72" s="62">
        <f t="shared" si="88"/>
        <v>231.29412958540718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15.5</v>
      </c>
      <c r="AI72" s="14">
        <f>IF('Données projet'!$A$62&gt;35,AI71+AH72-AQ71,IF(A72&lt;'Données projet'!$A$62,$AF$205^A72,IF(A72='Données projet'!$A$62,'Données projet'!$B$62,AI71+AH72-AQ71)))</f>
        <v>549.49999999999989</v>
      </c>
      <c r="AJ72" s="14">
        <f>AI72*VLOOKUP('Données projet'!$B$10,Paramètres!$A$1:$I$89,3,0)*VLOOKUP('Données projet'!$B$10,Paramètres!$A$1:$I$89,5,0)</f>
        <v>257.16599999999994</v>
      </c>
      <c r="AK72" s="14">
        <f t="shared" si="89"/>
        <v>62.117898891884423</v>
      </c>
      <c r="AL72" s="22">
        <f t="shared" si="58"/>
        <v>556.08612390336521</v>
      </c>
      <c r="AM72" s="62">
        <f t="shared" si="59"/>
        <v>849.41945723669846</v>
      </c>
      <c r="AN72" s="62">
        <f ca="1">AVERAGE(OFFSET($AM$3,0,0,'Données projet'!$E$10+1,1))-AVERAGE(OFFSET($H$3,0,0,'Données projet'!$E$10+1,1))</f>
        <v>320.21110531585362</v>
      </c>
      <c r="AO72" s="62">
        <f t="shared" si="90"/>
        <v>247.46523907978428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</v>
      </c>
      <c r="BD72" s="13">
        <f>IF('Données projet'!$A$88&gt;35,BD71+BC72-BL71,IF(A72&lt;'Données projet'!$A$88,$BA$205^A72,IF(A72='Données projet'!$A$88,'Données projet'!$B$88,BD71+BC72-BL71)))</f>
        <v>415.00000000000023</v>
      </c>
      <c r="BE72" s="14">
        <f>BD72*VLOOKUP('Données projet'!$B$11,Paramètres!$A$1:$I$89,3,0)*VLOOKUP('Données projet'!$B$11,Paramètres!$A$1:$I$89,5,0)</f>
        <v>248.17000000000016</v>
      </c>
      <c r="BF72" s="14">
        <f t="shared" si="91"/>
        <v>60.193906493778854</v>
      </c>
      <c r="BG72" s="22">
        <f t="shared" si="61"/>
        <v>537.06713714333182</v>
      </c>
      <c r="BH72" s="62">
        <f t="shared" si="62"/>
        <v>830.40047047666508</v>
      </c>
      <c r="BI72" s="62">
        <f ca="1">AVERAGE(OFFSET($BH$3,0,0,'Données projet'!$E$11+1,1))-AVERAGE(OFFSET($H$3,0,0,'Données projet'!$E$11+1,1))</f>
        <v>306.16494073060517</v>
      </c>
      <c r="BJ72" s="62">
        <f t="shared" si="92"/>
        <v>196.38263807065425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1.104365407126096E-5</v>
      </c>
      <c r="BS72" s="24">
        <f t="shared" si="63"/>
        <v>1.104365407126096E-5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2.2737367544323206E-13</v>
      </c>
      <c r="BZ72" s="14">
        <f>BY72*VLOOKUP('Données projet'!$B$12,Paramètres!$A$1:$I$89,3,0)*VLOOKUP('Données projet'!$B$12,Paramètres!$A$1:$I$89,5,0)</f>
        <v>2.0572770154103635E-13</v>
      </c>
      <c r="CA72" s="14">
        <f t="shared" si="93"/>
        <v>2.8416956338469711E-12</v>
      </c>
      <c r="CB72" s="22">
        <f t="shared" si="64"/>
        <v>5.3075956424674458E-12</v>
      </c>
      <c r="CC72" s="62">
        <f t="shared" si="65"/>
        <v>293.3333333333386</v>
      </c>
      <c r="CD72" s="62">
        <f ca="1">AVERAGE(OFFSET($CC$3,0,0,'Données projet'!$E$12+1,1))-AVERAGE(OFFSET($H$3,0,0,'Données projet'!$E$12+1,1))</f>
        <v>400.94769567485071</v>
      </c>
      <c r="CE72" s="62">
        <f t="shared" si="94"/>
        <v>564.51639723182689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4.7033417975315688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4.7033417975315688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7</v>
      </c>
      <c r="CT72" s="13">
        <f>IF('Données projet'!$A$140&gt;35,CT71+CS72-DB71,IF(A72&lt;'Données projet'!$A$140,$CQ$205^A72,IF(A72='Données projet'!$A$140,'Données projet'!$B$140,CT71+CS72-DB71)))</f>
        <v>415.00000000000023</v>
      </c>
      <c r="CU72" s="18">
        <f>CT72*VLOOKUP('Données projet'!$B$13,Paramètres!$A$1:$I$89,3,0)*VLOOKUP('Données projet'!$B$13,Paramètres!$A$1:$I$89,5,0)</f>
        <v>248.17000000000016</v>
      </c>
      <c r="CV72" s="14">
        <f t="shared" si="95"/>
        <v>60.193906493778854</v>
      </c>
      <c r="CW72" s="22">
        <f t="shared" si="67"/>
        <v>537.06713714333182</v>
      </c>
      <c r="CX72" s="62">
        <f t="shared" si="68"/>
        <v>830.40047047666508</v>
      </c>
      <c r="CY72" s="62">
        <f ca="1">AVERAGE(OFFSET($CX$3,0,0,'Données projet'!$E$13+1,1))-AVERAGE(OFFSET($H$3,0,0,'Données projet'!$E$13+1,1))</f>
        <v>306.16494073060517</v>
      </c>
      <c r="CZ72" s="62">
        <f t="shared" si="96"/>
        <v>196.38263807065425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1.104365407126096E-5</v>
      </c>
      <c r="DI72" s="24">
        <f t="shared" si="69"/>
        <v>1.104365407126096E-5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4.4000000000000004</v>
      </c>
      <c r="DO72" s="13">
        <f>IF('Données projet'!$A$166&gt;35,DO71+DN72-DW71,IF(A72&lt;'Données projet'!$A$166,$DL$205^A72,IF(A72='Données projet'!$A$166,'Données projet'!$B$166,DO71+DN72-DW71)))</f>
        <v>310.59999999999968</v>
      </c>
      <c r="DP72" s="18">
        <f>DO72*VLOOKUP('Données projet'!$B$14,Paramètres!$A$1:$I$89,3,0)*VLOOKUP('Données projet'!$B$14,Paramètres!$A$1:$I$89,5,0)</f>
        <v>271.34015999999974</v>
      </c>
      <c r="DQ72" s="14">
        <f t="shared" si="97"/>
        <v>65.13360305284553</v>
      </c>
      <c r="DR72" s="22">
        <f t="shared" si="70"/>
        <v>586.0251373170388</v>
      </c>
      <c r="DS72" s="62">
        <f t="shared" si="71"/>
        <v>879.35847065037206</v>
      </c>
      <c r="DT72" s="62">
        <f ca="1">AVERAGE(OFFSET($DS$3,0,0,'Données projet'!$E$14+1,1))-AVERAGE(OFFSET($H$3,0,0,'Données projet'!$E$14+1,1))</f>
        <v>321.71797077705293</v>
      </c>
      <c r="DU72" s="62">
        <f t="shared" si="98"/>
        <v>326.2054715914793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47.461050000000014</v>
      </c>
      <c r="D73" s="12">
        <f t="shared" si="86"/>
        <v>13.956089320390225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361.49912705247237</v>
      </c>
      <c r="H73" s="70">
        <f t="shared" si="56"/>
        <v>363.634850983013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351.29864784976206</v>
      </c>
      <c r="T73" s="62">
        <f t="shared" si="88"/>
        <v>231.29412958540718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565</v>
      </c>
      <c r="AG73" s="13">
        <f>VLOOKUP(A73,'Données projet'!$A$61:$I$81,9,0)</f>
        <v>15.5</v>
      </c>
      <c r="AH73" s="13">
        <f t="array" ref="AH73">INDEX(AG:AG,MIN(IF(ISNUMBER(AG73:AG269),ROW(AG73:AG269),"")))</f>
        <v>15.5</v>
      </c>
      <c r="AI73" s="14">
        <f>IF('Données projet'!$A$62&gt;35,AI72+AH73-AQ72,IF(A73&lt;'Données projet'!$A$62,$AF$205^A73,IF(A73='Données projet'!$A$62,'Données projet'!$B$62,AI72+AH73-AQ72)))</f>
        <v>564.99999999999989</v>
      </c>
      <c r="AJ73" s="14">
        <f>AI73*VLOOKUP('Données projet'!$B$10,Paramètres!$A$1:$I$89,3,0)*VLOOKUP('Données projet'!$B$10,Paramètres!$A$1:$I$89,5,0)</f>
        <v>264.41999999999996</v>
      </c>
      <c r="AK73" s="14">
        <f t="shared" si="89"/>
        <v>63.663617006208391</v>
      </c>
      <c r="AL73" s="22">
        <f t="shared" si="58"/>
        <v>571.41229961914621</v>
      </c>
      <c r="AM73" s="62">
        <f t="shared" si="59"/>
        <v>864.74563295247958</v>
      </c>
      <c r="AN73" s="62">
        <f ca="1">AVERAGE(OFFSET($AM$3,0,0,'Données projet'!$E$10+1,1))-AVERAGE(OFFSET($H$3,0,0,'Données projet'!$E$10+1,1))</f>
        <v>320.21110531585362</v>
      </c>
      <c r="AO73" s="62">
        <f t="shared" si="90"/>
        <v>247.46523907978428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113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422</v>
      </c>
      <c r="BB73" s="13">
        <f>VLOOKUP(A73,'Données projet'!$A$87:$I$107,9,0)</f>
        <v>7</v>
      </c>
      <c r="BC73" s="13">
        <f t="array" ref="BC73">INDEX(BB:BB,MIN(IF(ISNUMBER(BB73:BB269),ROW(BB73:BB269),"")))</f>
        <v>7</v>
      </c>
      <c r="BD73" s="13">
        <f>IF('Données projet'!$A$88&gt;35,BD72+BC73-BL72,IF(A73&lt;'Données projet'!$A$88,$BA$205^A73,IF(A73='Données projet'!$A$88,'Données projet'!$B$88,BD72+BC73-BL72)))</f>
        <v>422.00000000000023</v>
      </c>
      <c r="BE73" s="14">
        <f>BD73*VLOOKUP('Données projet'!$B$11,Paramètres!$A$1:$I$89,3,0)*VLOOKUP('Données projet'!$B$11,Paramètres!$A$1:$I$89,5,0)</f>
        <v>252.35600000000017</v>
      </c>
      <c r="BF73" s="14">
        <f t="shared" si="91"/>
        <v>61.090167050998808</v>
      </c>
      <c r="BG73" s="22">
        <f t="shared" si="61"/>
        <v>545.91874094715649</v>
      </c>
      <c r="BH73" s="62">
        <f t="shared" si="62"/>
        <v>839.25207428048975</v>
      </c>
      <c r="BI73" s="62">
        <f ca="1">AVERAGE(OFFSET($BH$3,0,0,'Données projet'!$E$11+1,1))-AVERAGE(OFFSET($H$3,0,0,'Données projet'!$E$11+1,1))</f>
        <v>306.16494073060517</v>
      </c>
      <c r="BJ73" s="62">
        <f t="shared" si="92"/>
        <v>196.38263807065425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7.8090426828670481E-6</v>
      </c>
      <c r="BS73" s="24">
        <f t="shared" si="63"/>
        <v>7.8090426828670481E-6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2.2737367544323206E-13</v>
      </c>
      <c r="BZ73" s="14">
        <f>BY73*VLOOKUP('Données projet'!$B$12,Paramètres!$A$1:$I$89,3,0)*VLOOKUP('Données projet'!$B$12,Paramètres!$A$1:$I$89,5,0)</f>
        <v>2.0572770154103635E-13</v>
      </c>
      <c r="CA73" s="14">
        <f t="shared" si="93"/>
        <v>2.8416956338469711E-12</v>
      </c>
      <c r="CB73" s="22">
        <f t="shared" si="64"/>
        <v>5.3075956424674458E-12</v>
      </c>
      <c r="CC73" s="62">
        <f t="shared" si="65"/>
        <v>293.3333333333386</v>
      </c>
      <c r="CD73" s="62">
        <f ca="1">AVERAGE(OFFSET($CC$3,0,0,'Données projet'!$E$12+1,1))-AVERAGE(OFFSET($H$3,0,0,'Données projet'!$E$12+1,1))</f>
        <v>400.94769567485071</v>
      </c>
      <c r="CE73" s="62">
        <f t="shared" si="94"/>
        <v>564.51639723182689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4.6111121336372047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4.6111121336372047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422</v>
      </c>
      <c r="CR73" s="13">
        <f>VLOOKUP(A73,'Données projet'!$A$139:$I$159,9,0)</f>
        <v>7</v>
      </c>
      <c r="CS73" s="13">
        <f t="array" ref="CS73">INDEX(CR:CR,MIN(IF(ISNUMBER(CR73:CR269),ROW(CR73:CR269),"")))</f>
        <v>7</v>
      </c>
      <c r="CT73" s="13">
        <f>IF('Données projet'!$A$140&gt;35,CT72+CS73-DB72,IF(A73&lt;'Données projet'!$A$140,$CQ$205^A73,IF(A73='Données projet'!$A$140,'Données projet'!$B$140,CT72+CS73-DB72)))</f>
        <v>422.00000000000023</v>
      </c>
      <c r="CU73" s="18">
        <f>CT73*VLOOKUP('Données projet'!$B$13,Paramètres!$A$1:$I$89,3,0)*VLOOKUP('Données projet'!$B$13,Paramètres!$A$1:$I$89,5,0)</f>
        <v>252.35600000000017</v>
      </c>
      <c r="CV73" s="14">
        <f t="shared" si="95"/>
        <v>61.090167050998808</v>
      </c>
      <c r="CW73" s="22">
        <f t="shared" si="67"/>
        <v>545.91874094715649</v>
      </c>
      <c r="CX73" s="62">
        <f t="shared" si="68"/>
        <v>839.25207428048975</v>
      </c>
      <c r="CY73" s="62">
        <f ca="1">AVERAGE(OFFSET($CX$3,0,0,'Données projet'!$E$13+1,1))-AVERAGE(OFFSET($H$3,0,0,'Données projet'!$E$13+1,1))</f>
        <v>306.16494073060517</v>
      </c>
      <c r="CZ73" s="62">
        <f t="shared" si="96"/>
        <v>196.38263807065425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26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7.8090426828670481E-6</v>
      </c>
      <c r="DI73" s="24">
        <f t="shared" si="69"/>
        <v>7.8090426828670481E-6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315</v>
      </c>
      <c r="DM73" s="13">
        <f>VLOOKUP(A73,'Données projet'!$A$165:$I$185,9,0)</f>
        <v>4.4000000000000004</v>
      </c>
      <c r="DN73" s="13">
        <f t="array" ref="DN73">INDEX(DM:DM,MIN(IF(ISNUMBER(DM73:DM269),ROW(DM73:DM269),"")))</f>
        <v>4.4000000000000004</v>
      </c>
      <c r="DO73" s="13">
        <f>IF('Données projet'!$A$166&gt;35,DO72+DN73-DW72,IF(A73&lt;'Données projet'!$A$166,$DL$205^A73,IF(A73='Données projet'!$A$166,'Données projet'!$B$166,DO72+DN73-DW72)))</f>
        <v>314.99999999999966</v>
      </c>
      <c r="DP73" s="18">
        <f>DO73*VLOOKUP('Données projet'!$B$14,Paramètres!$A$1:$I$89,3,0)*VLOOKUP('Données projet'!$B$14,Paramètres!$A$1:$I$89,5,0)</f>
        <v>275.18399999999974</v>
      </c>
      <c r="DQ73" s="14">
        <f t="shared" si="97"/>
        <v>65.948224238651022</v>
      </c>
      <c r="DR73" s="22">
        <f t="shared" si="70"/>
        <v>594.13862388231678</v>
      </c>
      <c r="DS73" s="62">
        <f t="shared" si="71"/>
        <v>887.47195721565004</v>
      </c>
      <c r="DT73" s="62">
        <f ca="1">AVERAGE(OFFSET($DS$3,0,0,'Données projet'!$E$14+1,1))-AVERAGE(OFFSET($H$3,0,0,'Données projet'!$E$14+1,1))</f>
        <v>321.71797077705293</v>
      </c>
      <c r="DU73" s="62">
        <f t="shared" si="98"/>
        <v>326.2054715914793</v>
      </c>
      <c r="DV73" s="16">
        <f>IF(ISNA(VLOOKUP(A73,'Données projet'!$A$165:$I$185,3,0)),0,VLOOKUP(A73,'Données projet'!$A$165:$I$185,3,0))</f>
        <v>12</v>
      </c>
      <c r="DW73" s="16">
        <f>IF(ISNA(VLOOKUP(A73,'Données projet'!$A$165:$I$185,4,0)),0,VLOOKUP(A73,'Données projet'!$A$165:$I$185,4,0))</f>
        <v>13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48.139065000000016</v>
      </c>
      <c r="D74" s="12">
        <f t="shared" si="86"/>
        <v>14.132109345764682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366.52594724568524</v>
      </c>
      <c r="H74" s="70">
        <f t="shared" si="56"/>
        <v>365.12229531887351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351.29864784976206</v>
      </c>
      <c r="T74" s="62">
        <f t="shared" si="88"/>
        <v>231.29412958540718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17</v>
      </c>
      <c r="AI74" s="14">
        <f>IF('Données projet'!$A$62&gt;35,AI73+AH74-AQ73,IF(A74&lt;'Données projet'!$A$62,$AF$205^A74,IF(A74='Données projet'!$A$62,'Données projet'!$B$62,AI73+AH74-AQ73)))</f>
        <v>468.99999999999989</v>
      </c>
      <c r="AJ74" s="14">
        <f>AI74*VLOOKUP('Données projet'!$B$10,Paramètres!$A$1:$I$89,3,0)*VLOOKUP('Données projet'!$B$10,Paramètres!$A$1:$I$89,5,0)</f>
        <v>219.49199999999993</v>
      </c>
      <c r="AK74" s="14">
        <f t="shared" si="89"/>
        <v>54.004459579686618</v>
      </c>
      <c r="AL74" s="22">
        <f t="shared" si="58"/>
        <v>476.33966710128726</v>
      </c>
      <c r="AM74" s="62">
        <f t="shared" si="59"/>
        <v>769.67300043462058</v>
      </c>
      <c r="AN74" s="62">
        <f ca="1">AVERAGE(OFFSET($AM$3,0,0,'Données projet'!$E$10+1,1))-AVERAGE(OFFSET($H$3,0,0,'Données projet'!$E$10+1,1))</f>
        <v>320.21110531585362</v>
      </c>
      <c r="AO74" s="62">
        <f t="shared" si="90"/>
        <v>247.46523907978428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</v>
      </c>
      <c r="BD74" s="13">
        <f>IF('Données projet'!$A$88&gt;35,BD73+BC74-BL73,IF(A74&lt;'Données projet'!$A$88,$BA$205^A74,IF(A74='Données projet'!$A$88,'Données projet'!$B$88,BD73+BC74-BL73)))</f>
        <v>402.00000000000023</v>
      </c>
      <c r="BE74" s="14">
        <f>BD74*VLOOKUP('Données projet'!$B$11,Paramètres!$A$1:$I$89,3,0)*VLOOKUP('Données projet'!$B$11,Paramètres!$A$1:$I$89,5,0)</f>
        <v>240.39600000000013</v>
      </c>
      <c r="BF74" s="14">
        <f t="shared" si="91"/>
        <v>58.524723634421655</v>
      </c>
      <c r="BG74" s="22">
        <f t="shared" si="61"/>
        <v>520.62026032995118</v>
      </c>
      <c r="BH74" s="62">
        <f t="shared" si="62"/>
        <v>813.95359366328444</v>
      </c>
      <c r="BI74" s="62">
        <f ca="1">AVERAGE(OFFSET($BH$3,0,0,'Données projet'!$E$11+1,1))-AVERAGE(OFFSET($H$3,0,0,'Données projet'!$E$11+1,1))</f>
        <v>306.16494073060517</v>
      </c>
      <c r="BJ74" s="62">
        <f t="shared" si="92"/>
        <v>196.38263807065425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5.5218270356304798E-6</v>
      </c>
      <c r="BS74" s="24">
        <f t="shared" si="63"/>
        <v>5.5218270356304798E-6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2.2737367544323206E-13</v>
      </c>
      <c r="BZ74" s="14">
        <f>BY74*VLOOKUP('Données projet'!$B$12,Paramètres!$A$1:$I$89,3,0)*VLOOKUP('Données projet'!$B$12,Paramètres!$A$1:$I$89,5,0)</f>
        <v>2.0572770154103635E-13</v>
      </c>
      <c r="CA74" s="14">
        <f t="shared" si="93"/>
        <v>2.8416956338469711E-12</v>
      </c>
      <c r="CB74" s="22">
        <f t="shared" si="64"/>
        <v>5.3075956424674458E-12</v>
      </c>
      <c r="CC74" s="62">
        <f t="shared" si="65"/>
        <v>293.3333333333386</v>
      </c>
      <c r="CD74" s="62">
        <f ca="1">AVERAGE(OFFSET($CC$3,0,0,'Données projet'!$E$12+1,1))-AVERAGE(OFFSET($H$3,0,0,'Données projet'!$E$12+1,1))</f>
        <v>400.94769567485071</v>
      </c>
      <c r="CE74" s="62">
        <f t="shared" si="94"/>
        <v>564.51639723182689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4.5206910371972695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4.5206910371972695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</v>
      </c>
      <c r="CT74" s="13">
        <f>IF('Données projet'!$A$140&gt;35,CT73+CS74-DB73,IF(A74&lt;'Données projet'!$A$140,$CQ$205^A74,IF(A74='Données projet'!$A$140,'Données projet'!$B$140,CT73+CS74-DB73)))</f>
        <v>402.00000000000023</v>
      </c>
      <c r="CU74" s="18">
        <f>CT74*VLOOKUP('Données projet'!$B$13,Paramètres!$A$1:$I$89,3,0)*VLOOKUP('Données projet'!$B$13,Paramètres!$A$1:$I$89,5,0)</f>
        <v>240.39600000000013</v>
      </c>
      <c r="CV74" s="14">
        <f t="shared" si="95"/>
        <v>58.524723634421655</v>
      </c>
      <c r="CW74" s="22">
        <f t="shared" si="67"/>
        <v>520.62026032995118</v>
      </c>
      <c r="CX74" s="62">
        <f t="shared" si="68"/>
        <v>813.95359366328444</v>
      </c>
      <c r="CY74" s="62">
        <f ca="1">AVERAGE(OFFSET($CX$3,0,0,'Données projet'!$E$13+1,1))-AVERAGE(OFFSET($H$3,0,0,'Données projet'!$E$13+1,1))</f>
        <v>306.16494073060517</v>
      </c>
      <c r="CZ74" s="62">
        <f t="shared" si="96"/>
        <v>196.38263807065425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5.5218270356304798E-6</v>
      </c>
      <c r="DI74" s="24">
        <f t="shared" si="69"/>
        <v>5.5218270356304798E-6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</v>
      </c>
      <c r="DO74" s="13">
        <f>IF('Données projet'!$A$166&gt;35,DO73+DN74-DW73,IF(A74&lt;'Données projet'!$A$166,$DL$205^A74,IF(A74='Données projet'!$A$166,'Données projet'!$B$166,DO73+DN74-DW73)))</f>
        <v>306.19999999999965</v>
      </c>
      <c r="DP74" s="18">
        <f>DO74*VLOOKUP('Données projet'!$B$14,Paramètres!$A$1:$I$89,3,0)*VLOOKUP('Données projet'!$B$14,Paramètres!$A$1:$I$89,5,0)</f>
        <v>267.49631999999968</v>
      </c>
      <c r="DQ74" s="14">
        <f t="shared" si="97"/>
        <v>64.317637451876635</v>
      </c>
      <c r="DR74" s="22">
        <f t="shared" si="70"/>
        <v>577.90930922868461</v>
      </c>
      <c r="DS74" s="62">
        <f t="shared" si="71"/>
        <v>871.24264256201786</v>
      </c>
      <c r="DT74" s="62">
        <f ca="1">AVERAGE(OFFSET($DS$3,0,0,'Données projet'!$E$14+1,1))-AVERAGE(OFFSET($H$3,0,0,'Données projet'!$E$14+1,1))</f>
        <v>321.71797077705293</v>
      </c>
      <c r="DU74" s="62">
        <f t="shared" si="98"/>
        <v>326.2054715914793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48.817080000000018</v>
      </c>
      <c r="D75" s="12">
        <f t="shared" si="86"/>
        <v>14.307841023803176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371.55107023659599</v>
      </c>
      <c r="H75" s="70">
        <f t="shared" si="56"/>
        <v>366.60923744979061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351.29864784976206</v>
      </c>
      <c r="T75" s="62">
        <f t="shared" si="88"/>
        <v>231.29412958540718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17</v>
      </c>
      <c r="AI75" s="14">
        <f>IF('Données projet'!$A$62&gt;35,AI74+AH75-AQ74,IF(A75&lt;'Données projet'!$A$62,$AF$205^A75,IF(A75='Données projet'!$A$62,'Données projet'!$B$62,AI74+AH75-AQ74)))</f>
        <v>485.99999999999989</v>
      </c>
      <c r="AJ75" s="14">
        <f>AI75*VLOOKUP('Données projet'!$B$10,Paramètres!$A$1:$I$89,3,0)*VLOOKUP('Données projet'!$B$10,Paramètres!$A$1:$I$89,5,0)</f>
        <v>227.44799999999995</v>
      </c>
      <c r="AK75" s="14">
        <f t="shared" si="89"/>
        <v>55.730521649800686</v>
      </c>
      <c r="AL75" s="22">
        <f t="shared" si="58"/>
        <v>493.20259187340275</v>
      </c>
      <c r="AM75" s="62">
        <f t="shared" si="59"/>
        <v>786.53592520673601</v>
      </c>
      <c r="AN75" s="62">
        <f ca="1">AVERAGE(OFFSET($AM$3,0,0,'Données projet'!$E$10+1,1))-AVERAGE(OFFSET($H$3,0,0,'Données projet'!$E$10+1,1))</f>
        <v>320.21110531585362</v>
      </c>
      <c r="AO75" s="62">
        <f t="shared" si="90"/>
        <v>247.46523907978428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</v>
      </c>
      <c r="BD75" s="13">
        <f>IF('Données projet'!$A$88&gt;35,BD74+BC75-BL74,IF(A75&lt;'Données projet'!$A$88,$BA$205^A75,IF(A75='Données projet'!$A$88,'Données projet'!$B$88,BD74+BC75-BL74)))</f>
        <v>408.00000000000023</v>
      </c>
      <c r="BE75" s="14">
        <f>BD75*VLOOKUP('Données projet'!$B$11,Paramètres!$A$1:$I$89,3,0)*VLOOKUP('Données projet'!$B$11,Paramètres!$A$1:$I$89,5,0)</f>
        <v>243.98400000000015</v>
      </c>
      <c r="BF75" s="14">
        <f t="shared" si="91"/>
        <v>59.295884425255011</v>
      </c>
      <c r="BG75" s="22">
        <f t="shared" si="61"/>
        <v>528.21246537398599</v>
      </c>
      <c r="BH75" s="62">
        <f t="shared" si="62"/>
        <v>821.54579870731936</v>
      </c>
      <c r="BI75" s="62">
        <f ca="1">AVERAGE(OFFSET($BH$3,0,0,'Données projet'!$E$11+1,1))-AVERAGE(OFFSET($H$3,0,0,'Données projet'!$E$11+1,1))</f>
        <v>306.16494073060517</v>
      </c>
      <c r="BJ75" s="62">
        <f t="shared" si="92"/>
        <v>196.38263807065425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3.904521341433524E-6</v>
      </c>
      <c r="BS75" s="24">
        <f t="shared" si="63"/>
        <v>3.904521341433524E-6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2.2737367544323206E-13</v>
      </c>
      <c r="BZ75" s="14">
        <f>BY75*VLOOKUP('Données projet'!$B$12,Paramètres!$A$1:$I$89,3,0)*VLOOKUP('Données projet'!$B$12,Paramètres!$A$1:$I$89,5,0)</f>
        <v>2.0572770154103635E-13</v>
      </c>
      <c r="CA75" s="14">
        <f t="shared" si="93"/>
        <v>2.8416956338469711E-12</v>
      </c>
      <c r="CB75" s="22">
        <f t="shared" si="64"/>
        <v>5.3075956424674458E-12</v>
      </c>
      <c r="CC75" s="62">
        <f t="shared" si="65"/>
        <v>293.3333333333386</v>
      </c>
      <c r="CD75" s="62">
        <f ca="1">AVERAGE(OFFSET($CC$3,0,0,'Données projet'!$E$12+1,1))-AVERAGE(OFFSET($H$3,0,0,'Données projet'!$E$12+1,1))</f>
        <v>400.94769567485071</v>
      </c>
      <c r="CE75" s="62">
        <f t="shared" si="94"/>
        <v>564.51639723182689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4.4320430433070985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4.4320430433070985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</v>
      </c>
      <c r="CT75" s="13">
        <f>IF('Données projet'!$A$140&gt;35,CT74+CS75-DB74,IF(A75&lt;'Données projet'!$A$140,$CQ$205^A75,IF(A75='Données projet'!$A$140,'Données projet'!$B$140,CT74+CS75-DB74)))</f>
        <v>408.00000000000023</v>
      </c>
      <c r="CU75" s="18">
        <f>CT75*VLOOKUP('Données projet'!$B$13,Paramètres!$A$1:$I$89,3,0)*VLOOKUP('Données projet'!$B$13,Paramètres!$A$1:$I$89,5,0)</f>
        <v>243.98400000000015</v>
      </c>
      <c r="CV75" s="14">
        <f t="shared" si="95"/>
        <v>59.295884425255011</v>
      </c>
      <c r="CW75" s="22">
        <f t="shared" si="67"/>
        <v>528.21246537398599</v>
      </c>
      <c r="CX75" s="62">
        <f t="shared" si="68"/>
        <v>821.54579870731936</v>
      </c>
      <c r="CY75" s="62">
        <f ca="1">AVERAGE(OFFSET($CX$3,0,0,'Données projet'!$E$13+1,1))-AVERAGE(OFFSET($H$3,0,0,'Données projet'!$E$13+1,1))</f>
        <v>306.16494073060517</v>
      </c>
      <c r="CZ75" s="62">
        <f t="shared" si="96"/>
        <v>196.38263807065425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3.904521341433524E-6</v>
      </c>
      <c r="DI75" s="24">
        <f t="shared" si="69"/>
        <v>3.904521341433524E-6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</v>
      </c>
      <c r="DO75" s="13">
        <f>IF('Données projet'!$A$166&gt;35,DO74+DN75-DW74,IF(A75&lt;'Données projet'!$A$166,$DL$205^A75,IF(A75='Données projet'!$A$166,'Données projet'!$B$166,DO74+DN75-DW74)))</f>
        <v>310.39999999999964</v>
      </c>
      <c r="DP75" s="18">
        <f>DO75*VLOOKUP('Données projet'!$B$14,Paramètres!$A$1:$I$89,3,0)*VLOOKUP('Données projet'!$B$14,Paramètres!$A$1:$I$89,5,0)</f>
        <v>271.16543999999971</v>
      </c>
      <c r="DQ75" s="14">
        <f t="shared" si="97"/>
        <v>65.096543034180527</v>
      </c>
      <c r="DR75" s="22">
        <f t="shared" si="70"/>
        <v>585.65628711786383</v>
      </c>
      <c r="DS75" s="62">
        <f t="shared" si="71"/>
        <v>878.9896204511972</v>
      </c>
      <c r="DT75" s="62">
        <f ca="1">AVERAGE(OFFSET($DS$3,0,0,'Données projet'!$E$14+1,1))-AVERAGE(OFFSET($H$3,0,0,'Données projet'!$E$14+1,1))</f>
        <v>321.71797077705293</v>
      </c>
      <c r="DU75" s="62">
        <f t="shared" si="98"/>
        <v>326.2054715914793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49.49509500000002</v>
      </c>
      <c r="D76" s="12">
        <f t="shared" si="86"/>
        <v>14.48328882216833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376.57452232171022</v>
      </c>
      <c r="H76" s="70">
        <f t="shared" si="56"/>
        <v>368.0956851569432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351.29864784976206</v>
      </c>
      <c r="T76" s="62">
        <f t="shared" si="88"/>
        <v>231.29412958540718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</v>
      </c>
      <c r="AI76" s="14">
        <f>IF('Données projet'!$A$62&gt;35,AI75+AH76-AQ75,IF(A76&lt;'Données projet'!$A$62,$AF$205^A76,IF(A76='Données projet'!$A$62,'Données projet'!$B$62,AI75+AH76-AQ75)))</f>
        <v>502.99999999999989</v>
      </c>
      <c r="AJ76" s="14">
        <f>AI76*VLOOKUP('Données projet'!$B$10,Paramètres!$A$1:$I$89,3,0)*VLOOKUP('Données projet'!$B$10,Paramètres!$A$1:$I$89,5,0)</f>
        <v>235.40399999999994</v>
      </c>
      <c r="AK76" s="14">
        <f t="shared" si="89"/>
        <v>57.449568653781753</v>
      </c>
      <c r="AL76" s="22">
        <f t="shared" si="58"/>
        <v>510.05329873866975</v>
      </c>
      <c r="AM76" s="62">
        <f t="shared" si="59"/>
        <v>803.38663207200307</v>
      </c>
      <c r="AN76" s="62">
        <f ca="1">AVERAGE(OFFSET($AM$3,0,0,'Données projet'!$E$10+1,1))-AVERAGE(OFFSET($H$3,0,0,'Données projet'!$E$10+1,1))</f>
        <v>320.21110531585362</v>
      </c>
      <c r="AO76" s="62">
        <f t="shared" si="90"/>
        <v>247.46523907978428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</v>
      </c>
      <c r="BD76" s="13">
        <f>IF('Données projet'!$A$88&gt;35,BD75+BC76-BL75,IF(A76&lt;'Données projet'!$A$88,$BA$205^A76,IF(A76='Données projet'!$A$88,'Données projet'!$B$88,BD75+BC76-BL75)))</f>
        <v>414.00000000000023</v>
      </c>
      <c r="BE76" s="14">
        <f>BD76*VLOOKUP('Données projet'!$B$11,Paramètres!$A$1:$I$89,3,0)*VLOOKUP('Données projet'!$B$11,Paramètres!$A$1:$I$89,5,0)</f>
        <v>247.57200000000014</v>
      </c>
      <c r="BF76" s="14">
        <f t="shared" si="91"/>
        <v>60.065726249156576</v>
      </c>
      <c r="BG76" s="22">
        <f t="shared" si="61"/>
        <v>535.80237321728134</v>
      </c>
      <c r="BH76" s="62">
        <f t="shared" si="62"/>
        <v>829.13570655061471</v>
      </c>
      <c r="BI76" s="62">
        <f ca="1">AVERAGE(OFFSET($BH$3,0,0,'Données projet'!$E$11+1,1))-AVERAGE(OFFSET($H$3,0,0,'Données projet'!$E$11+1,1))</f>
        <v>306.16494073060517</v>
      </c>
      <c r="BJ76" s="62">
        <f t="shared" si="92"/>
        <v>196.38263807065425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2.7609135178152399E-6</v>
      </c>
      <c r="BS76" s="24">
        <f t="shared" si="63"/>
        <v>2.7609135178152399E-6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2.2737367544323206E-13</v>
      </c>
      <c r="BZ76" s="14">
        <f>BY76*VLOOKUP('Données projet'!$B$12,Paramètres!$A$1:$I$89,3,0)*VLOOKUP('Données projet'!$B$12,Paramètres!$A$1:$I$89,5,0)</f>
        <v>2.0572770154103635E-13</v>
      </c>
      <c r="CA76" s="14">
        <f t="shared" si="93"/>
        <v>2.8416956338469711E-12</v>
      </c>
      <c r="CB76" s="22">
        <f t="shared" si="64"/>
        <v>5.3075956424674458E-12</v>
      </c>
      <c r="CC76" s="62">
        <f t="shared" si="65"/>
        <v>293.3333333333386</v>
      </c>
      <c r="CD76" s="62">
        <f ca="1">AVERAGE(OFFSET($CC$3,0,0,'Données projet'!$E$12+1,1))-AVERAGE(OFFSET($H$3,0,0,'Données projet'!$E$12+1,1))</f>
        <v>400.94769567485071</v>
      </c>
      <c r="CE76" s="62">
        <f t="shared" si="94"/>
        <v>564.51639723182689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4.3451333825071758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4.3451333825071758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</v>
      </c>
      <c r="CT76" s="13">
        <f>IF('Données projet'!$A$140&gt;35,CT75+CS76-DB75,IF(A76&lt;'Données projet'!$A$140,$CQ$205^A76,IF(A76='Données projet'!$A$140,'Données projet'!$B$140,CT75+CS76-DB75)))</f>
        <v>414.00000000000023</v>
      </c>
      <c r="CU76" s="18">
        <f>CT76*VLOOKUP('Données projet'!$B$13,Paramètres!$A$1:$I$89,3,0)*VLOOKUP('Données projet'!$B$13,Paramètres!$A$1:$I$89,5,0)</f>
        <v>247.57200000000014</v>
      </c>
      <c r="CV76" s="14">
        <f t="shared" si="95"/>
        <v>60.065726249156576</v>
      </c>
      <c r="CW76" s="22">
        <f t="shared" si="67"/>
        <v>535.80237321728134</v>
      </c>
      <c r="CX76" s="62">
        <f t="shared" si="68"/>
        <v>829.13570655061471</v>
      </c>
      <c r="CY76" s="62">
        <f ca="1">AVERAGE(OFFSET($CX$3,0,0,'Données projet'!$E$13+1,1))-AVERAGE(OFFSET($H$3,0,0,'Données projet'!$E$13+1,1))</f>
        <v>306.16494073060517</v>
      </c>
      <c r="CZ76" s="62">
        <f t="shared" si="96"/>
        <v>196.38263807065425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2.7609135178152399E-6</v>
      </c>
      <c r="DI76" s="24">
        <f t="shared" si="69"/>
        <v>2.7609135178152399E-6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</v>
      </c>
      <c r="DO76" s="13">
        <f>IF('Données projet'!$A$166&gt;35,DO75+DN76-DW75,IF(A76&lt;'Données projet'!$A$166,$DL$205^A76,IF(A76='Données projet'!$A$166,'Données projet'!$B$166,DO75+DN76-DW75)))</f>
        <v>314.59999999999962</v>
      </c>
      <c r="DP76" s="18">
        <f>DO76*VLOOKUP('Données projet'!$B$14,Paramètres!$A$1:$I$89,3,0)*VLOOKUP('Données projet'!$B$14,Paramètres!$A$1:$I$89,5,0)</f>
        <v>274.83455999999973</v>
      </c>
      <c r="DQ76" s="14">
        <f t="shared" si="97"/>
        <v>65.874222766218068</v>
      </c>
      <c r="DR76" s="22">
        <f t="shared" si="70"/>
        <v>593.40112998449592</v>
      </c>
      <c r="DS76" s="62">
        <f t="shared" si="71"/>
        <v>886.7344633178293</v>
      </c>
      <c r="DT76" s="62">
        <f ca="1">AVERAGE(OFFSET($DS$3,0,0,'Données projet'!$E$14+1,1))-AVERAGE(OFFSET($H$3,0,0,'Données projet'!$E$14+1,1))</f>
        <v>321.71797077705293</v>
      </c>
      <c r="DU76" s="62">
        <f t="shared" si="98"/>
        <v>326.2054715914793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50.173110000000023</v>
      </c>
      <c r="D77" s="12">
        <f t="shared" si="86"/>
        <v>14.658457079088382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381.59632903568701</v>
      </c>
      <c r="H77" s="70">
        <f t="shared" si="56"/>
        <v>369.58164599607898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351.29864784976206</v>
      </c>
      <c r="T77" s="62">
        <f t="shared" si="88"/>
        <v>231.29412958540718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</v>
      </c>
      <c r="AI77" s="14">
        <f>IF('Données projet'!$A$62&gt;35,AI76+AH77-AQ76,IF(A77&lt;'Données projet'!$A$62,$AF$205^A77,IF(A77='Données projet'!$A$62,'Données projet'!$B$62,AI76+AH77-AQ76)))</f>
        <v>519.99999999999989</v>
      </c>
      <c r="AJ77" s="14">
        <f>AI77*VLOOKUP('Données projet'!$B$10,Paramètres!$A$1:$I$89,3,0)*VLOOKUP('Données projet'!$B$10,Paramètres!$A$1:$I$89,5,0)</f>
        <v>243.35999999999996</v>
      </c>
      <c r="AK77" s="14">
        <f t="shared" si="89"/>
        <v>59.161864860837127</v>
      </c>
      <c r="AL77" s="22">
        <f t="shared" si="58"/>
        <v>526.89224796595784</v>
      </c>
      <c r="AM77" s="62">
        <f t="shared" si="59"/>
        <v>820.22558129929121</v>
      </c>
      <c r="AN77" s="62">
        <f ca="1">AVERAGE(OFFSET($AM$3,0,0,'Données projet'!$E$10+1,1))-AVERAGE(OFFSET($H$3,0,0,'Données projet'!$E$10+1,1))</f>
        <v>320.21110531585362</v>
      </c>
      <c r="AO77" s="62">
        <f t="shared" si="90"/>
        <v>247.46523907978428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</v>
      </c>
      <c r="BD77" s="13">
        <f>IF('Données projet'!$A$88&gt;35,BD76+BC77-BL76,IF(A77&lt;'Données projet'!$A$88,$BA$205^A77,IF(A77='Données projet'!$A$88,'Données projet'!$B$88,BD76+BC77-BL76)))</f>
        <v>420.00000000000023</v>
      </c>
      <c r="BE77" s="14">
        <f>BD77*VLOOKUP('Données projet'!$B$11,Paramètres!$A$1:$I$89,3,0)*VLOOKUP('Données projet'!$B$11,Paramètres!$A$1:$I$89,5,0)</f>
        <v>251.16000000000014</v>
      </c>
      <c r="BF77" s="14">
        <f t="shared" si="91"/>
        <v>60.834270430141594</v>
      </c>
      <c r="BG77" s="22">
        <f t="shared" si="61"/>
        <v>543.39002099916354</v>
      </c>
      <c r="BH77" s="62">
        <f t="shared" si="62"/>
        <v>836.72335433249691</v>
      </c>
      <c r="BI77" s="62">
        <f ca="1">AVERAGE(OFFSET($BH$3,0,0,'Données projet'!$E$11+1,1))-AVERAGE(OFFSET($H$3,0,0,'Données projet'!$E$11+1,1))</f>
        <v>306.16494073060517</v>
      </c>
      <c r="BJ77" s="62">
        <f t="shared" si="92"/>
        <v>196.38263807065425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1.952260670716762E-6</v>
      </c>
      <c r="BS77" s="24">
        <f t="shared" si="63"/>
        <v>1.952260670716762E-6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2.2737367544323206E-13</v>
      </c>
      <c r="BZ77" s="14">
        <f>BY77*VLOOKUP('Données projet'!$B$12,Paramètres!$A$1:$I$89,3,0)*VLOOKUP('Données projet'!$B$12,Paramètres!$A$1:$I$89,5,0)</f>
        <v>2.0572770154103635E-13</v>
      </c>
      <c r="CA77" s="14">
        <f t="shared" si="93"/>
        <v>2.8416956338469711E-12</v>
      </c>
      <c r="CB77" s="22">
        <f t="shared" si="64"/>
        <v>5.3075956424674458E-12</v>
      </c>
      <c r="CC77" s="62">
        <f t="shared" si="65"/>
        <v>293.3333333333386</v>
      </c>
      <c r="CD77" s="62">
        <f ca="1">AVERAGE(OFFSET($CC$3,0,0,'Données projet'!$E$12+1,1))-AVERAGE(OFFSET($H$3,0,0,'Données projet'!$E$12+1,1))</f>
        <v>400.94769567485071</v>
      </c>
      <c r="CE77" s="62">
        <f t="shared" si="94"/>
        <v>564.51639723182689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4.259927967145881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4.259927967145881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</v>
      </c>
      <c r="CT77" s="13">
        <f>IF('Données projet'!$A$140&gt;35,CT76+CS77-DB76,IF(A77&lt;'Données projet'!$A$140,$CQ$205^A77,IF(A77='Données projet'!$A$140,'Données projet'!$B$140,CT76+CS77-DB76)))</f>
        <v>420.00000000000023</v>
      </c>
      <c r="CU77" s="18">
        <f>CT77*VLOOKUP('Données projet'!$B$13,Paramètres!$A$1:$I$89,3,0)*VLOOKUP('Données projet'!$B$13,Paramètres!$A$1:$I$89,5,0)</f>
        <v>251.16000000000014</v>
      </c>
      <c r="CV77" s="14">
        <f t="shared" si="95"/>
        <v>60.834270430141594</v>
      </c>
      <c r="CW77" s="22">
        <f t="shared" si="67"/>
        <v>543.39002099916354</v>
      </c>
      <c r="CX77" s="62">
        <f t="shared" si="68"/>
        <v>836.72335433249691</v>
      </c>
      <c r="CY77" s="62">
        <f ca="1">AVERAGE(OFFSET($CX$3,0,0,'Données projet'!$E$13+1,1))-AVERAGE(OFFSET($H$3,0,0,'Données projet'!$E$13+1,1))</f>
        <v>306.16494073060517</v>
      </c>
      <c r="CZ77" s="62">
        <f t="shared" si="96"/>
        <v>196.38263807065425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1.952260670716762E-6</v>
      </c>
      <c r="DI77" s="24">
        <f t="shared" si="69"/>
        <v>1.952260670716762E-6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</v>
      </c>
      <c r="DO77" s="13">
        <f>IF('Données projet'!$A$166&gt;35,DO76+DN77-DW76,IF(A77&lt;'Données projet'!$A$166,$DL$205^A77,IF(A77='Données projet'!$A$166,'Données projet'!$B$166,DO76+DN77-DW76)))</f>
        <v>318.79999999999961</v>
      </c>
      <c r="DP77" s="18">
        <f>DO77*VLOOKUP('Données projet'!$B$14,Paramètres!$A$1:$I$89,3,0)*VLOOKUP('Données projet'!$B$14,Paramètres!$A$1:$I$89,5,0)</f>
        <v>278.50367999999969</v>
      </c>
      <c r="DQ77" s="14">
        <f t="shared" si="97"/>
        <v>66.650694905282123</v>
      </c>
      <c r="DR77" s="22">
        <f t="shared" si="70"/>
        <v>601.14386962669914</v>
      </c>
      <c r="DS77" s="62">
        <f t="shared" si="71"/>
        <v>894.4772029600324</v>
      </c>
      <c r="DT77" s="62">
        <f ca="1">AVERAGE(OFFSET($DS$3,0,0,'Données projet'!$E$14+1,1))-AVERAGE(OFFSET($H$3,0,0,'Données projet'!$E$14+1,1))</f>
        <v>321.71797077705293</v>
      </c>
      <c r="DU77" s="62">
        <f t="shared" si="98"/>
        <v>326.2054715914793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50.851125000000025</v>
      </c>
      <c r="D78" s="12">
        <f t="shared" si="86"/>
        <v>14.833350008804565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386.61651518340244</v>
      </c>
      <c r="H78" s="70">
        <f t="shared" si="56"/>
        <v>371.06712730700133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351.29864784976206</v>
      </c>
      <c r="T78" s="62">
        <f t="shared" si="88"/>
        <v>231.29412958540718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</v>
      </c>
      <c r="AI78" s="14">
        <f>IF('Données projet'!$A$62&gt;35,AI77+AH78-AQ77,IF(A78&lt;'Données projet'!$A$62,$AF$205^A78,IF(A78='Données projet'!$A$62,'Données projet'!$B$62,AI77+AH78-AQ77)))</f>
        <v>536.99999999999989</v>
      </c>
      <c r="AJ78" s="14">
        <f>AI78*VLOOKUP('Données projet'!$B$10,Paramètres!$A$1:$I$89,3,0)*VLOOKUP('Données projet'!$B$10,Paramètres!$A$1:$I$89,5,0)</f>
        <v>251.31599999999997</v>
      </c>
      <c r="AK78" s="14">
        <f t="shared" si="89"/>
        <v>60.86765628024984</v>
      </c>
      <c r="AL78" s="22">
        <f t="shared" si="58"/>
        <v>543.71986802143499</v>
      </c>
      <c r="AM78" s="62">
        <f t="shared" si="59"/>
        <v>837.05320135476836</v>
      </c>
      <c r="AN78" s="62">
        <f ca="1">AVERAGE(OFFSET($AM$3,0,0,'Données projet'!$E$10+1,1))-AVERAGE(OFFSET($H$3,0,0,'Données projet'!$E$10+1,1))</f>
        <v>320.21110531585362</v>
      </c>
      <c r="AO78" s="62">
        <f t="shared" si="90"/>
        <v>247.46523907978428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6</v>
      </c>
      <c r="BD78" s="13">
        <f>IF('Données projet'!$A$88&gt;35,BD77+BC78-BL77,IF(A78&lt;'Données projet'!$A$88,$BA$205^A78,IF(A78='Données projet'!$A$88,'Données projet'!$B$88,BD77+BC78-BL77)))</f>
        <v>426.00000000000023</v>
      </c>
      <c r="BE78" s="14">
        <f>BD78*VLOOKUP('Données projet'!$B$11,Paramètres!$A$1:$I$89,3,0)*VLOOKUP('Données projet'!$B$11,Paramètres!$A$1:$I$89,5,0)</f>
        <v>254.74800000000016</v>
      </c>
      <c r="BF78" s="14">
        <f t="shared" si="91"/>
        <v>61.601537647979256</v>
      </c>
      <c r="BG78" s="22">
        <f t="shared" si="61"/>
        <v>550.97544473689754</v>
      </c>
      <c r="BH78" s="62">
        <f t="shared" si="62"/>
        <v>844.3087780702308</v>
      </c>
      <c r="BI78" s="62">
        <f ca="1">AVERAGE(OFFSET($BH$3,0,0,'Données projet'!$E$11+1,1))-AVERAGE(OFFSET($H$3,0,0,'Données projet'!$E$11+1,1))</f>
        <v>306.16494073060517</v>
      </c>
      <c r="BJ78" s="62">
        <f t="shared" si="92"/>
        <v>196.38263807065425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1.38045675890762E-6</v>
      </c>
      <c r="BS78" s="24">
        <f t="shared" si="63"/>
        <v>1.38045675890762E-6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2.2737367544323206E-13</v>
      </c>
      <c r="BZ78" s="14">
        <f>BY78*VLOOKUP('Données projet'!$B$12,Paramètres!$A$1:$I$89,3,0)*VLOOKUP('Données projet'!$B$12,Paramètres!$A$1:$I$89,5,0)</f>
        <v>2.0572770154103635E-13</v>
      </c>
      <c r="CA78" s="14">
        <f t="shared" si="93"/>
        <v>2.8416956338469711E-12</v>
      </c>
      <c r="CB78" s="22">
        <f t="shared" si="64"/>
        <v>5.3075956424674458E-12</v>
      </c>
      <c r="CC78" s="62">
        <f t="shared" si="65"/>
        <v>293.3333333333386</v>
      </c>
      <c r="CD78" s="62">
        <f ca="1">AVERAGE(OFFSET($CC$3,0,0,'Données projet'!$E$12+1,1))-AVERAGE(OFFSET($H$3,0,0,'Données projet'!$E$12+1,1))</f>
        <v>400.94769567485071</v>
      </c>
      <c r="CE78" s="62">
        <f t="shared" si="94"/>
        <v>564.51639723182689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4.1763933780096494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4.1763933780096494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6</v>
      </c>
      <c r="CT78" s="13">
        <f>IF('Données projet'!$A$140&gt;35,CT77+CS78-DB77,IF(A78&lt;'Données projet'!$A$140,$CQ$205^A78,IF(A78='Données projet'!$A$140,'Données projet'!$B$140,CT77+CS78-DB77)))</f>
        <v>426.00000000000023</v>
      </c>
      <c r="CU78" s="18">
        <f>CT78*VLOOKUP('Données projet'!$B$13,Paramètres!$A$1:$I$89,3,0)*VLOOKUP('Données projet'!$B$13,Paramètres!$A$1:$I$89,5,0)</f>
        <v>254.74800000000016</v>
      </c>
      <c r="CV78" s="14">
        <f t="shared" si="95"/>
        <v>61.601537647979256</v>
      </c>
      <c r="CW78" s="22">
        <f t="shared" si="67"/>
        <v>550.97544473689754</v>
      </c>
      <c r="CX78" s="62">
        <f t="shared" si="68"/>
        <v>844.3087780702308</v>
      </c>
      <c r="CY78" s="62">
        <f ca="1">AVERAGE(OFFSET($CX$3,0,0,'Données projet'!$E$13+1,1))-AVERAGE(OFFSET($H$3,0,0,'Données projet'!$E$13+1,1))</f>
        <v>306.16494073060517</v>
      </c>
      <c r="CZ78" s="62">
        <f t="shared" si="96"/>
        <v>196.38263807065425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1.38045675890762E-6</v>
      </c>
      <c r="DI78" s="24">
        <f t="shared" si="69"/>
        <v>1.38045675890762E-6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323</v>
      </c>
      <c r="DM78" s="13">
        <f>VLOOKUP(A78,'Données projet'!$A$165:$I$185,9,0)</f>
        <v>4.2</v>
      </c>
      <c r="DN78" s="13">
        <f t="array" ref="DN78">INDEX(DM:DM,MIN(IF(ISNUMBER(DM78:DM274),ROW(DM78:DM274),"")))</f>
        <v>4.2</v>
      </c>
      <c r="DO78" s="13">
        <f>IF('Données projet'!$A$166&gt;35,DO77+DN78-DW77,IF(A78&lt;'Données projet'!$A$166,$DL$205^A78,IF(A78='Données projet'!$A$166,'Données projet'!$B$166,DO77+DN78-DW77)))</f>
        <v>322.9999999999996</v>
      </c>
      <c r="DP78" s="18">
        <f>DO78*VLOOKUP('Données projet'!$B$14,Paramètres!$A$1:$I$89,3,0)*VLOOKUP('Données projet'!$B$14,Paramètres!$A$1:$I$89,5,0)</f>
        <v>282.17279999999971</v>
      </c>
      <c r="DQ78" s="14">
        <f t="shared" si="97"/>
        <v>67.425977199956591</v>
      </c>
      <c r="DR78" s="22">
        <f t="shared" si="70"/>
        <v>608.88453695659052</v>
      </c>
      <c r="DS78" s="62">
        <f t="shared" si="71"/>
        <v>902.21787028992389</v>
      </c>
      <c r="DT78" s="62">
        <f ca="1">AVERAGE(OFFSET($DS$3,0,0,'Données projet'!$E$14+1,1))-AVERAGE(OFFSET($H$3,0,0,'Données projet'!$E$14+1,1))</f>
        <v>321.71797077705293</v>
      </c>
      <c r="DU78" s="62">
        <f t="shared" si="98"/>
        <v>326.2054715914793</v>
      </c>
      <c r="DV78" s="16">
        <f>IF(ISNA(VLOOKUP(A78,'Données projet'!$A$165:$I$185,3,0)),0,VLOOKUP(A78,'Données projet'!$A$165:$I$185,3,0))</f>
        <v>13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51.529140000000027</v>
      </c>
      <c r="D79" s="12">
        <f t="shared" si="86"/>
        <v>15.007971706719562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391.63510487025297</v>
      </c>
      <c r="H79" s="70">
        <f t="shared" si="56"/>
        <v>372.5521362225366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351.29864784976206</v>
      </c>
      <c r="T79" s="62">
        <f t="shared" si="88"/>
        <v>231.29412958540718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</v>
      </c>
      <c r="AI79" s="14">
        <f>IF('Données projet'!$A$62&gt;35,AI78+AH79-AQ78,IF(A79&lt;'Données projet'!$A$62,$AF$205^A79,IF(A79='Données projet'!$A$62,'Données projet'!$B$62,AI78+AH79-AQ78)))</f>
        <v>553.99999999999989</v>
      </c>
      <c r="AJ79" s="14">
        <f>AI79*VLOOKUP('Données projet'!$B$10,Paramètres!$A$1:$I$89,3,0)*VLOOKUP('Données projet'!$B$10,Paramètres!$A$1:$I$89,5,0)</f>
        <v>259.27199999999993</v>
      </c>
      <c r="AK79" s="14">
        <f t="shared" si="89"/>
        <v>62.567172460757938</v>
      </c>
      <c r="AL79" s="22">
        <f t="shared" si="58"/>
        <v>560.53655870248667</v>
      </c>
      <c r="AM79" s="62">
        <f t="shared" si="59"/>
        <v>853.86989203581993</v>
      </c>
      <c r="AN79" s="62">
        <f ca="1">AVERAGE(OFFSET($AM$3,0,0,'Données projet'!$E$10+1,1))-AVERAGE(OFFSET($H$3,0,0,'Données projet'!$E$10+1,1))</f>
        <v>320.21110531585362</v>
      </c>
      <c r="AO79" s="62">
        <f t="shared" si="90"/>
        <v>247.46523907978428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432.00000000000023</v>
      </c>
      <c r="BE79" s="14">
        <f>BD79*VLOOKUP('Données projet'!$B$11,Paramètres!$A$1:$I$89,3,0)*VLOOKUP('Données projet'!$B$11,Paramètres!$A$1:$I$89,5,0)</f>
        <v>258.33600000000018</v>
      </c>
      <c r="BF79" s="14">
        <f t="shared" si="91"/>
        <v>62.367547966451262</v>
      </c>
      <c r="BG79" s="22">
        <f t="shared" si="61"/>
        <v>558.55867937490291</v>
      </c>
      <c r="BH79" s="62">
        <f t="shared" si="62"/>
        <v>851.89201270823628</v>
      </c>
      <c r="BI79" s="62">
        <f ca="1">AVERAGE(OFFSET($BH$3,0,0,'Données projet'!$E$11+1,1))-AVERAGE(OFFSET($H$3,0,0,'Données projet'!$E$11+1,1))</f>
        <v>306.16494073060517</v>
      </c>
      <c r="BJ79" s="62">
        <f t="shared" si="92"/>
        <v>196.38263807065425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9.7613033535838101E-7</v>
      </c>
      <c r="BS79" s="24">
        <f t="shared" si="63"/>
        <v>9.7613033535838101E-7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2.2737367544323206E-13</v>
      </c>
      <c r="BZ79" s="14">
        <f>BY79*VLOOKUP('Données projet'!$B$12,Paramètres!$A$1:$I$89,3,0)*VLOOKUP('Données projet'!$B$12,Paramètres!$A$1:$I$89,5,0)</f>
        <v>2.0572770154103635E-13</v>
      </c>
      <c r="CA79" s="14">
        <f t="shared" si="93"/>
        <v>2.8416956338469711E-12</v>
      </c>
      <c r="CB79" s="22">
        <f t="shared" si="64"/>
        <v>5.3075956424674458E-12</v>
      </c>
      <c r="CC79" s="62">
        <f t="shared" si="65"/>
        <v>293.3333333333386</v>
      </c>
      <c r="CD79" s="62">
        <f ca="1">AVERAGE(OFFSET($CC$3,0,0,'Données projet'!$E$12+1,1))-AVERAGE(OFFSET($H$3,0,0,'Données projet'!$E$12+1,1))</f>
        <v>400.94769567485071</v>
      </c>
      <c r="CE79" s="62">
        <f t="shared" si="94"/>
        <v>564.51639723182689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4.094496851215311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4.094496851215311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432.00000000000023</v>
      </c>
      <c r="CU79" s="18">
        <f>CT79*VLOOKUP('Données projet'!$B$13,Paramètres!$A$1:$I$89,3,0)*VLOOKUP('Données projet'!$B$13,Paramètres!$A$1:$I$89,5,0)</f>
        <v>258.33600000000018</v>
      </c>
      <c r="CV79" s="14">
        <f t="shared" si="95"/>
        <v>62.367547966451262</v>
      </c>
      <c r="CW79" s="22">
        <f t="shared" si="67"/>
        <v>558.55867937490291</v>
      </c>
      <c r="CX79" s="62">
        <f t="shared" si="68"/>
        <v>851.89201270823628</v>
      </c>
      <c r="CY79" s="62">
        <f ca="1">AVERAGE(OFFSET($CX$3,0,0,'Données projet'!$E$13+1,1))-AVERAGE(OFFSET($H$3,0,0,'Données projet'!$E$13+1,1))</f>
        <v>306.16494073060517</v>
      </c>
      <c r="CZ79" s="62">
        <f t="shared" si="96"/>
        <v>196.38263807065425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9.7613033535838101E-7</v>
      </c>
      <c r="DI79" s="24">
        <f t="shared" si="69"/>
        <v>9.7613033535838101E-7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314.59999999999962</v>
      </c>
      <c r="DP79" s="18">
        <f>DO79*VLOOKUP('Données projet'!$B$14,Paramètres!$A$1:$I$89,3,0)*VLOOKUP('Données projet'!$B$14,Paramètres!$A$1:$I$89,5,0)</f>
        <v>274.83455999999973</v>
      </c>
      <c r="DQ79" s="14">
        <f t="shared" si="97"/>
        <v>65.874222766218068</v>
      </c>
      <c r="DR79" s="22">
        <f t="shared" si="70"/>
        <v>593.40112998449592</v>
      </c>
      <c r="DS79" s="62">
        <f t="shared" si="71"/>
        <v>886.7344633178293</v>
      </c>
      <c r="DT79" s="62">
        <f ca="1">AVERAGE(OFFSET($DS$3,0,0,'Données projet'!$E$14+1,1))-AVERAGE(OFFSET($H$3,0,0,'Données projet'!$E$14+1,1))</f>
        <v>321.71797077705293</v>
      </c>
      <c r="DU79" s="62">
        <f t="shared" si="98"/>
        <v>326.2054715914793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52.207155000000029</v>
      </c>
      <c r="D80" s="12">
        <f t="shared" si="86"/>
        <v>15.182326154267365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396.65212153081944</v>
      </c>
      <c r="H80" s="70">
        <f t="shared" si="56"/>
        <v>374.03667967701574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351.29864784976206</v>
      </c>
      <c r="T80" s="62">
        <f t="shared" si="88"/>
        <v>231.29412958540718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</v>
      </c>
      <c r="AI80" s="14">
        <f>IF('Données projet'!$A$62&gt;35,AI79+AH80-AQ79,IF(A80&lt;'Données projet'!$A$62,$AF$205^A80,IF(A80='Données projet'!$A$62,'Données projet'!$B$62,AI79+AH80-AQ79)))</f>
        <v>570.99999999999989</v>
      </c>
      <c r="AJ80" s="14">
        <f>AI80*VLOOKUP('Données projet'!$B$10,Paramètres!$A$1:$I$89,3,0)*VLOOKUP('Données projet'!$B$10,Paramètres!$A$1:$I$89,5,0)</f>
        <v>267.22799999999995</v>
      </c>
      <c r="AK80" s="14">
        <f t="shared" si="89"/>
        <v>64.260628062866161</v>
      </c>
      <c r="AL80" s="22">
        <f t="shared" si="58"/>
        <v>577.34269387615848</v>
      </c>
      <c r="AM80" s="62">
        <f t="shared" si="59"/>
        <v>870.67602720949185</v>
      </c>
      <c r="AN80" s="62">
        <f ca="1">AVERAGE(OFFSET($AM$3,0,0,'Données projet'!$E$10+1,1))-AVERAGE(OFFSET($H$3,0,0,'Données projet'!$E$10+1,1))</f>
        <v>320.21110531585362</v>
      </c>
      <c r="AO80" s="62">
        <f t="shared" si="90"/>
        <v>247.46523907978428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438.00000000000023</v>
      </c>
      <c r="BE80" s="14">
        <f>BD80*VLOOKUP('Données projet'!$B$11,Paramètres!$A$1:$I$89,3,0)*VLOOKUP('Données projet'!$B$11,Paramètres!$A$1:$I$89,5,0)</f>
        <v>261.92400000000015</v>
      </c>
      <c r="BF80" s="14">
        <f t="shared" si="91"/>
        <v>63.132320859995701</v>
      </c>
      <c r="BG80" s="22">
        <f t="shared" si="61"/>
        <v>566.13975883115938</v>
      </c>
      <c r="BH80" s="62">
        <f t="shared" si="62"/>
        <v>859.47309216449275</v>
      </c>
      <c r="BI80" s="62">
        <f ca="1">AVERAGE(OFFSET($BH$3,0,0,'Données projet'!$E$11+1,1))-AVERAGE(OFFSET($H$3,0,0,'Données projet'!$E$11+1,1))</f>
        <v>306.16494073060517</v>
      </c>
      <c r="BJ80" s="62">
        <f t="shared" si="92"/>
        <v>196.38263807065425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6.9022837945380998E-7</v>
      </c>
      <c r="BS80" s="24">
        <f t="shared" si="63"/>
        <v>6.9022837945380998E-7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2.2737367544323206E-13</v>
      </c>
      <c r="BZ80" s="14">
        <f>BY80*VLOOKUP('Données projet'!$B$12,Paramètres!$A$1:$I$89,3,0)*VLOOKUP('Données projet'!$B$12,Paramètres!$A$1:$I$89,5,0)</f>
        <v>2.0572770154103635E-13</v>
      </c>
      <c r="CA80" s="14">
        <f t="shared" si="93"/>
        <v>2.8416956338469711E-12</v>
      </c>
      <c r="CB80" s="22">
        <f t="shared" si="64"/>
        <v>5.3075956424674458E-12</v>
      </c>
      <c r="CC80" s="62">
        <f t="shared" si="65"/>
        <v>293.3333333333386</v>
      </c>
      <c r="CD80" s="62">
        <f ca="1">AVERAGE(OFFSET($CC$3,0,0,'Données projet'!$E$12+1,1))-AVERAGE(OFFSET($H$3,0,0,'Données projet'!$E$12+1,1))</f>
        <v>400.94769567485071</v>
      </c>
      <c r="CE80" s="62">
        <f t="shared" si="94"/>
        <v>564.51639723182689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4.0142062653594603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4.0142062653594603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438.00000000000023</v>
      </c>
      <c r="CU80" s="18">
        <f>CT80*VLOOKUP('Données projet'!$B$13,Paramètres!$A$1:$I$89,3,0)*VLOOKUP('Données projet'!$B$13,Paramètres!$A$1:$I$89,5,0)</f>
        <v>261.92400000000015</v>
      </c>
      <c r="CV80" s="14">
        <f t="shared" si="95"/>
        <v>63.132320859995701</v>
      </c>
      <c r="CW80" s="22">
        <f t="shared" si="67"/>
        <v>566.13975883115938</v>
      </c>
      <c r="CX80" s="62">
        <f t="shared" si="68"/>
        <v>859.47309216449275</v>
      </c>
      <c r="CY80" s="62">
        <f ca="1">AVERAGE(OFFSET($CX$3,0,0,'Données projet'!$E$13+1,1))-AVERAGE(OFFSET($H$3,0,0,'Données projet'!$E$13+1,1))</f>
        <v>306.16494073060517</v>
      </c>
      <c r="CZ80" s="62">
        <f t="shared" si="96"/>
        <v>196.38263807065425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6.9022837945380998E-7</v>
      </c>
      <c r="DI80" s="24">
        <f t="shared" si="69"/>
        <v>6.9022837945380998E-7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318.19999999999965</v>
      </c>
      <c r="DP80" s="18">
        <f>DO80*VLOOKUP('Données projet'!$B$14,Paramètres!$A$1:$I$89,3,0)*VLOOKUP('Données projet'!$B$14,Paramètres!$A$1:$I$89,5,0)</f>
        <v>277.9795199999997</v>
      </c>
      <c r="DQ80" s="14">
        <f t="shared" si="97"/>
        <v>66.539843570185354</v>
      </c>
      <c r="DR80" s="22">
        <f t="shared" si="70"/>
        <v>600.03789155140566</v>
      </c>
      <c r="DS80" s="62">
        <f t="shared" si="71"/>
        <v>893.37122488473892</v>
      </c>
      <c r="DT80" s="62">
        <f ca="1">AVERAGE(OFFSET($DS$3,0,0,'Données projet'!$E$14+1,1))-AVERAGE(OFFSET($H$3,0,0,'Données projet'!$E$14+1,1))</f>
        <v>321.71797077705293</v>
      </c>
      <c r="DU80" s="62">
        <f t="shared" si="98"/>
        <v>326.2054715914793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52.885170000000031</v>
      </c>
      <c r="D81" s="12">
        <f t="shared" si="86"/>
        <v>15.356417223522936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401.66758795599918</v>
      </c>
      <c r="H81" s="70">
        <f t="shared" si="56"/>
        <v>375.5207644143025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351.29864784976206</v>
      </c>
      <c r="T81" s="62">
        <f t="shared" si="88"/>
        <v>231.29412958540718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17</v>
      </c>
      <c r="AI81" s="14">
        <f>IF('Données projet'!$A$62&gt;35,AI80+AH81-AQ80,IF(A81&lt;'Données projet'!$A$62,$AF$205^A81,IF(A81='Données projet'!$A$62,'Données projet'!$B$62,AI80+AH81-AQ80)))</f>
        <v>587.99999999999989</v>
      </c>
      <c r="AJ81" s="14">
        <f>AI81*VLOOKUP('Données projet'!$B$10,Paramètres!$A$1:$I$89,3,0)*VLOOKUP('Données projet'!$B$10,Paramètres!$A$1:$I$89,5,0)</f>
        <v>275.18399999999997</v>
      </c>
      <c r="AK81" s="14">
        <f t="shared" si="89"/>
        <v>65.948224238651079</v>
      </c>
      <c r="AL81" s="22">
        <f t="shared" si="58"/>
        <v>594.13862388231712</v>
      </c>
      <c r="AM81" s="62">
        <f t="shared" si="59"/>
        <v>887.47195721565049</v>
      </c>
      <c r="AN81" s="62">
        <f ca="1">AVERAGE(OFFSET($AM$3,0,0,'Données projet'!$E$10+1,1))-AVERAGE(OFFSET($H$3,0,0,'Données projet'!$E$10+1,1))</f>
        <v>320.21110531585362</v>
      </c>
      <c r="AO81" s="62">
        <f t="shared" si="90"/>
        <v>247.46523907978428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444.00000000000023</v>
      </c>
      <c r="BE81" s="14">
        <f>BD81*VLOOKUP('Données projet'!$B$11,Paramètres!$A$1:$I$89,3,0)*VLOOKUP('Données projet'!$B$11,Paramètres!$A$1:$I$89,5,0)</f>
        <v>265.51200000000017</v>
      </c>
      <c r="BF81" s="14">
        <f t="shared" si="91"/>
        <v>63.895875238848916</v>
      </c>
      <c r="BG81" s="22">
        <f t="shared" si="61"/>
        <v>573.71871604099545</v>
      </c>
      <c r="BH81" s="62">
        <f t="shared" si="62"/>
        <v>867.05204937432882</v>
      </c>
      <c r="BI81" s="62">
        <f ca="1">AVERAGE(OFFSET($BH$3,0,0,'Données projet'!$E$11+1,1))-AVERAGE(OFFSET($H$3,0,0,'Données projet'!$E$11+1,1))</f>
        <v>306.16494073060517</v>
      </c>
      <c r="BJ81" s="62">
        <f t="shared" si="92"/>
        <v>196.38263807065425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4.880651676791905E-7</v>
      </c>
      <c r="BS81" s="24">
        <f t="shared" si="63"/>
        <v>4.880651676791905E-7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2.2737367544323206E-13</v>
      </c>
      <c r="BZ81" s="14">
        <f>BY81*VLOOKUP('Données projet'!$B$12,Paramètres!$A$1:$I$89,3,0)*VLOOKUP('Données projet'!$B$12,Paramètres!$A$1:$I$89,5,0)</f>
        <v>2.0572770154103635E-13</v>
      </c>
      <c r="CA81" s="14">
        <f t="shared" si="93"/>
        <v>2.8416956338469711E-12</v>
      </c>
      <c r="CB81" s="22">
        <f t="shared" si="64"/>
        <v>5.3075956424674458E-12</v>
      </c>
      <c r="CC81" s="62">
        <f t="shared" si="65"/>
        <v>293.3333333333386</v>
      </c>
      <c r="CD81" s="62">
        <f ca="1">AVERAGE(OFFSET($CC$3,0,0,'Données projet'!$E$12+1,1))-AVERAGE(OFFSET($H$3,0,0,'Données projet'!$E$12+1,1))</f>
        <v>400.94769567485071</v>
      </c>
      <c r="CE81" s="62">
        <f t="shared" si="94"/>
        <v>564.51639723182689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3.9354901289198212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3.9354901289198212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444.00000000000023</v>
      </c>
      <c r="CU81" s="18">
        <f>CT81*VLOOKUP('Données projet'!$B$13,Paramètres!$A$1:$I$89,3,0)*VLOOKUP('Données projet'!$B$13,Paramètres!$A$1:$I$89,5,0)</f>
        <v>265.51200000000017</v>
      </c>
      <c r="CV81" s="14">
        <f t="shared" si="95"/>
        <v>63.895875238848916</v>
      </c>
      <c r="CW81" s="22">
        <f t="shared" si="67"/>
        <v>573.71871604099545</v>
      </c>
      <c r="CX81" s="62">
        <f t="shared" si="68"/>
        <v>867.05204937432882</v>
      </c>
      <c r="CY81" s="62">
        <f ca="1">AVERAGE(OFFSET($CX$3,0,0,'Données projet'!$E$13+1,1))-AVERAGE(OFFSET($H$3,0,0,'Données projet'!$E$13+1,1))</f>
        <v>306.16494073060517</v>
      </c>
      <c r="CZ81" s="62">
        <f t="shared" si="96"/>
        <v>196.38263807065425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4.880651676791905E-7</v>
      </c>
      <c r="DI81" s="24">
        <f t="shared" si="69"/>
        <v>4.880651676791905E-7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321.79999999999967</v>
      </c>
      <c r="DP81" s="18">
        <f>DO81*VLOOKUP('Données projet'!$B$14,Paramètres!$A$1:$I$89,3,0)*VLOOKUP('Données projet'!$B$14,Paramètres!$A$1:$I$89,5,0)</f>
        <v>281.12447999999972</v>
      </c>
      <c r="DQ81" s="14">
        <f t="shared" si="97"/>
        <v>67.204588370212235</v>
      </c>
      <c r="DR81" s="22">
        <f t="shared" si="70"/>
        <v>606.67312741145247</v>
      </c>
      <c r="DS81" s="62">
        <f t="shared" si="71"/>
        <v>900.00646074478573</v>
      </c>
      <c r="DT81" s="62">
        <f ca="1">AVERAGE(OFFSET($DS$3,0,0,'Données projet'!$E$14+1,1))-AVERAGE(OFFSET($H$3,0,0,'Données projet'!$E$14+1,1))</f>
        <v>321.71797077705293</v>
      </c>
      <c r="DU81" s="62">
        <f t="shared" si="98"/>
        <v>326.2054715914793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53.563185000000033</v>
      </c>
      <c r="D82" s="12">
        <f t="shared" si="86"/>
        <v>15.530248681568711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406.6815263187072</v>
      </c>
      <c r="H82" s="70">
        <f t="shared" si="56"/>
        <v>377.00439699539891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351.29864784976206</v>
      </c>
      <c r="T82" s="62">
        <f t="shared" si="88"/>
        <v>231.29412958540718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17</v>
      </c>
      <c r="AI82" s="14">
        <f>IF('Données projet'!$A$62&gt;35,AI81+AH82-AQ81,IF(A82&lt;'Données projet'!$A$62,$AF$205^A82,IF(A82='Données projet'!$A$62,'Données projet'!$B$62,AI81+AH82-AQ81)))</f>
        <v>604.99999999999989</v>
      </c>
      <c r="AJ82" s="14">
        <f>AI82*VLOOKUP('Données projet'!$B$10,Paramètres!$A$1:$I$89,3,0)*VLOOKUP('Données projet'!$B$10,Paramètres!$A$1:$I$89,5,0)</f>
        <v>283.13999999999993</v>
      </c>
      <c r="AK82" s="14">
        <f t="shared" si="89"/>
        <v>67.630149847511944</v>
      </c>
      <c r="AL82" s="22">
        <f t="shared" si="58"/>
        <v>610.92467765108313</v>
      </c>
      <c r="AM82" s="62">
        <f t="shared" si="59"/>
        <v>904.25801098441639</v>
      </c>
      <c r="AN82" s="62">
        <f ca="1">AVERAGE(OFFSET($AM$3,0,0,'Données projet'!$E$10+1,1))-AVERAGE(OFFSET($H$3,0,0,'Données projet'!$E$10+1,1))</f>
        <v>320.21110531585362</v>
      </c>
      <c r="AO82" s="62">
        <f t="shared" si="90"/>
        <v>247.46523907978428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450.00000000000023</v>
      </c>
      <c r="BE82" s="14">
        <f>BD82*VLOOKUP('Données projet'!$B$11,Paramètres!$A$1:$I$89,3,0)*VLOOKUP('Données projet'!$B$11,Paramètres!$A$1:$I$89,5,0)</f>
        <v>269.10000000000014</v>
      </c>
      <c r="BF82" s="14">
        <f t="shared" si="91"/>
        <v>64.658229472791049</v>
      </c>
      <c r="BG82" s="22">
        <f t="shared" si="61"/>
        <v>581.29558299844462</v>
      </c>
      <c r="BH82" s="62">
        <f t="shared" si="62"/>
        <v>874.62891633177787</v>
      </c>
      <c r="BI82" s="62">
        <f ca="1">AVERAGE(OFFSET($BH$3,0,0,'Données projet'!$E$11+1,1))-AVERAGE(OFFSET($H$3,0,0,'Données projet'!$E$11+1,1))</f>
        <v>306.16494073060517</v>
      </c>
      <c r="BJ82" s="62">
        <f t="shared" si="92"/>
        <v>196.38263807065425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3.4511418972690499E-7</v>
      </c>
      <c r="BS82" s="24">
        <f t="shared" si="63"/>
        <v>3.4511418972690499E-7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2.2737367544323206E-13</v>
      </c>
      <c r="BZ82" s="14">
        <f>BY82*VLOOKUP('Données projet'!$B$12,Paramètres!$A$1:$I$89,3,0)*VLOOKUP('Données projet'!$B$12,Paramètres!$A$1:$I$89,5,0)</f>
        <v>2.0572770154103635E-13</v>
      </c>
      <c r="CA82" s="14">
        <f t="shared" si="93"/>
        <v>2.8416956338469711E-12</v>
      </c>
      <c r="CB82" s="22">
        <f t="shared" si="64"/>
        <v>5.3075956424674458E-12</v>
      </c>
      <c r="CC82" s="62">
        <f t="shared" si="65"/>
        <v>293.3333333333386</v>
      </c>
      <c r="CD82" s="62">
        <f ca="1">AVERAGE(OFFSET($CC$3,0,0,'Données projet'!$E$12+1,1))-AVERAGE(OFFSET($H$3,0,0,'Données projet'!$E$12+1,1))</f>
        <v>400.94769567485071</v>
      </c>
      <c r="CE82" s="62">
        <f t="shared" si="94"/>
        <v>564.51639723182689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3.858317567903661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3.858317567903661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450.00000000000023</v>
      </c>
      <c r="CU82" s="18">
        <f>CT82*VLOOKUP('Données projet'!$B$13,Paramètres!$A$1:$I$89,3,0)*VLOOKUP('Données projet'!$B$13,Paramètres!$A$1:$I$89,5,0)</f>
        <v>269.10000000000014</v>
      </c>
      <c r="CV82" s="14">
        <f t="shared" si="95"/>
        <v>64.658229472791049</v>
      </c>
      <c r="CW82" s="22">
        <f t="shared" si="67"/>
        <v>581.29558299844462</v>
      </c>
      <c r="CX82" s="62">
        <f t="shared" si="68"/>
        <v>874.62891633177787</v>
      </c>
      <c r="CY82" s="62">
        <f ca="1">AVERAGE(OFFSET($CX$3,0,0,'Données projet'!$E$13+1,1))-AVERAGE(OFFSET($H$3,0,0,'Données projet'!$E$13+1,1))</f>
        <v>306.16494073060517</v>
      </c>
      <c r="CZ82" s="62">
        <f t="shared" si="96"/>
        <v>196.38263807065425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3.4511418972690499E-7</v>
      </c>
      <c r="DI82" s="24">
        <f t="shared" si="69"/>
        <v>3.4511418972690499E-7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325.39999999999969</v>
      </c>
      <c r="DP82" s="18">
        <f>DO82*VLOOKUP('Données projet'!$B$14,Paramètres!$A$1:$I$89,3,0)*VLOOKUP('Données projet'!$B$14,Paramètres!$A$1:$I$89,5,0)</f>
        <v>284.26943999999975</v>
      </c>
      <c r="DQ82" s="14">
        <f t="shared" si="97"/>
        <v>67.868468100267506</v>
      </c>
      <c r="DR82" s="22">
        <f t="shared" si="70"/>
        <v>613.30685660796541</v>
      </c>
      <c r="DS82" s="62">
        <f t="shared" si="71"/>
        <v>906.64018994129879</v>
      </c>
      <c r="DT82" s="62">
        <f ca="1">AVERAGE(OFFSET($DS$3,0,0,'Données projet'!$E$14+1,1))-AVERAGE(OFFSET($H$3,0,0,'Données projet'!$E$14+1,1))</f>
        <v>321.71797077705293</v>
      </c>
      <c r="DU82" s="62">
        <f t="shared" si="98"/>
        <v>326.2054715914793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54.241200000000035</v>
      </c>
      <c r="D83" s="12">
        <f t="shared" si="86"/>
        <v>15.703824194633762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411.69395819823939</v>
      </c>
      <c r="H83" s="70">
        <f t="shared" si="56"/>
        <v>378.48758380565391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351.29864784976206</v>
      </c>
      <c r="T83" s="62">
        <f t="shared" si="88"/>
        <v>231.29412958540718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622</v>
      </c>
      <c r="AG83" s="13">
        <f>VLOOKUP(A83,'Données projet'!$A$61:$I$81,9,0)</f>
        <v>17</v>
      </c>
      <c r="AH83" s="13">
        <f t="array" ref="AH83">INDEX(AG:AG,MIN(IF(ISNUMBER(AG83:AG279),ROW(AG83:AG279),"")))</f>
        <v>17</v>
      </c>
      <c r="AI83" s="14">
        <f>IF('Données projet'!$A$62&gt;35,AI82+AH83-AQ82,IF(A83&lt;'Données projet'!$A$62,$AF$205^A83,IF(A83='Données projet'!$A$62,'Données projet'!$B$62,AI82+AH83-AQ82)))</f>
        <v>621.99999999999989</v>
      </c>
      <c r="AJ83" s="14">
        <f>AI83*VLOOKUP('Données projet'!$B$10,Paramètres!$A$1:$I$89,3,0)*VLOOKUP('Données projet'!$B$10,Paramètres!$A$1:$I$89,5,0)</f>
        <v>291.09599999999995</v>
      </c>
      <c r="AK83" s="14">
        <f t="shared" si="89"/>
        <v>69.306582531434373</v>
      </c>
      <c r="AL83" s="22">
        <f t="shared" si="58"/>
        <v>627.7011645755814</v>
      </c>
      <c r="AM83" s="62">
        <f t="shared" si="59"/>
        <v>921.03449790891477</v>
      </c>
      <c r="AN83" s="62">
        <f ca="1">AVERAGE(OFFSET($AM$3,0,0,'Données projet'!$E$10+1,1))-AVERAGE(OFFSET($H$3,0,0,'Données projet'!$E$10+1,1))</f>
        <v>320.21110531585362</v>
      </c>
      <c r="AO83" s="62">
        <f t="shared" si="90"/>
        <v>247.46523907978428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124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456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456.00000000000023</v>
      </c>
      <c r="BE83" s="14">
        <f>BD83*VLOOKUP('Données projet'!$B$11,Paramètres!$A$1:$I$89,3,0)*VLOOKUP('Données projet'!$B$11,Paramètres!$A$1:$I$89,5,0)</f>
        <v>272.68800000000016</v>
      </c>
      <c r="BF83" s="14">
        <f t="shared" si="91"/>
        <v>65.419401413587593</v>
      </c>
      <c r="BG83" s="22">
        <f t="shared" si="61"/>
        <v>588.87039079533201</v>
      </c>
      <c r="BH83" s="62">
        <f t="shared" si="62"/>
        <v>882.20372412866527</v>
      </c>
      <c r="BI83" s="62">
        <f ca="1">AVERAGE(OFFSET($BH$3,0,0,'Données projet'!$E$11+1,1))-AVERAGE(OFFSET($H$3,0,0,'Données projet'!$E$11+1,1))</f>
        <v>306.16494073060517</v>
      </c>
      <c r="BJ83" s="62">
        <f t="shared" si="92"/>
        <v>196.38263807065425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2.4403258383959525E-7</v>
      </c>
      <c r="BS83" s="24">
        <f t="shared" si="63"/>
        <v>2.4403258383959525E-7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2.2737367544323206E-13</v>
      </c>
      <c r="BZ83" s="14">
        <f>BY83*VLOOKUP('Données projet'!$B$12,Paramètres!$A$1:$I$89,3,0)*VLOOKUP('Données projet'!$B$12,Paramètres!$A$1:$I$89,5,0)</f>
        <v>2.0572770154103635E-13</v>
      </c>
      <c r="CA83" s="14">
        <f t="shared" si="93"/>
        <v>2.8416956338469711E-12</v>
      </c>
      <c r="CB83" s="22">
        <f t="shared" si="64"/>
        <v>5.3075956424674458E-12</v>
      </c>
      <c r="CC83" s="62">
        <f t="shared" si="65"/>
        <v>293.3333333333386</v>
      </c>
      <c r="CD83" s="62">
        <f ca="1">AVERAGE(OFFSET($CC$3,0,0,'Données projet'!$E$12+1,1))-AVERAGE(OFFSET($H$3,0,0,'Données projet'!$E$12+1,1))</f>
        <v>400.94769567485071</v>
      </c>
      <c r="CE83" s="62">
        <f t="shared" si="94"/>
        <v>564.51639723182689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3.7826583137384135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3.7826583137384135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456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456.00000000000023</v>
      </c>
      <c r="CU83" s="18">
        <f>CT83*VLOOKUP('Données projet'!$B$13,Paramètres!$A$1:$I$89,3,0)*VLOOKUP('Données projet'!$B$13,Paramètres!$A$1:$I$89,5,0)</f>
        <v>272.68800000000016</v>
      </c>
      <c r="CV83" s="14">
        <f t="shared" si="95"/>
        <v>65.419401413587593</v>
      </c>
      <c r="CW83" s="22">
        <f t="shared" si="67"/>
        <v>588.87039079533201</v>
      </c>
      <c r="CX83" s="62">
        <f t="shared" si="68"/>
        <v>882.20372412866527</v>
      </c>
      <c r="CY83" s="62">
        <f ca="1">AVERAGE(OFFSET($CX$3,0,0,'Données projet'!$E$13+1,1))-AVERAGE(OFFSET($H$3,0,0,'Données projet'!$E$13+1,1))</f>
        <v>306.16494073060517</v>
      </c>
      <c r="CZ83" s="62">
        <f t="shared" si="96"/>
        <v>196.38263807065425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2.4403258383959525E-7</v>
      </c>
      <c r="DI83" s="24">
        <f t="shared" si="69"/>
        <v>2.4403258383959525E-7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329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328.99999999999972</v>
      </c>
      <c r="DP83" s="18">
        <f>DO83*VLOOKUP('Données projet'!$B$14,Paramètres!$A$1:$I$89,3,0)*VLOOKUP('Données projet'!$B$14,Paramètres!$A$1:$I$89,5,0)</f>
        <v>287.41439999999983</v>
      </c>
      <c r="DQ83" s="14">
        <f t="shared" si="97"/>
        <v>68.531493438456806</v>
      </c>
      <c r="DR83" s="22">
        <f t="shared" si="70"/>
        <v>619.93909773864539</v>
      </c>
      <c r="DS83" s="62">
        <f t="shared" si="71"/>
        <v>913.27243107197864</v>
      </c>
      <c r="DT83" s="62">
        <f ca="1">AVERAGE(OFFSET($DS$3,0,0,'Données projet'!$E$14+1,1))-AVERAGE(OFFSET($H$3,0,0,'Données projet'!$E$14+1,1))</f>
        <v>321.71797077705293</v>
      </c>
      <c r="DU83" s="62">
        <f t="shared" si="98"/>
        <v>326.2054715914793</v>
      </c>
      <c r="DV83" s="16">
        <f>IF(ISNA(VLOOKUP(A83,'Données projet'!$A$165:$I$185,3,0)),0,VLOOKUP(A83,'Données projet'!$A$165:$I$185,3,0))</f>
        <v>14</v>
      </c>
      <c r="DW83" s="16">
        <f>IF(ISNA(VLOOKUP(A83,'Données projet'!$A$165:$I$185,4,0)),0,VLOOKUP(A83,'Données projet'!$A$165:$I$185,4,0))</f>
        <v>329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54.919215000000037</v>
      </c>
      <c r="D84" s="12">
        <f t="shared" si="86"/>
        <v>15.87714733202009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416.70490460338164</v>
      </c>
      <c r="H84" s="70">
        <f t="shared" si="56"/>
        <v>379.97033106160171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351.29864784976206</v>
      </c>
      <c r="T84" s="62">
        <f t="shared" si="88"/>
        <v>231.29412958540718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17.5</v>
      </c>
      <c r="AI84" s="14">
        <f>IF('Données projet'!$A$62&gt;35,AI83+AH84-AQ83,IF(A84&lt;'Données projet'!$A$62,$AF$205^A84,IF(A84='Données projet'!$A$62,'Données projet'!$B$62,AI83+AH84-AQ83)))</f>
        <v>515.49999999999989</v>
      </c>
      <c r="AJ84" s="14">
        <f>AI84*VLOOKUP('Données projet'!$B$10,Paramètres!$A$1:$I$89,3,0)*VLOOKUP('Données projet'!$B$10,Paramètres!$A$1:$I$89,5,0)</f>
        <v>241.25399999999996</v>
      </c>
      <c r="AK84" s="14">
        <f t="shared" si="89"/>
        <v>58.70925280391986</v>
      </c>
      <c r="AL84" s="22">
        <f t="shared" si="58"/>
        <v>522.43599863349357</v>
      </c>
      <c r="AM84" s="62">
        <f t="shared" si="59"/>
        <v>815.76933196682694</v>
      </c>
      <c r="AN84" s="62">
        <f ca="1">AVERAGE(OFFSET($AM$3,0,0,'Données projet'!$E$10+1,1))-AVERAGE(OFFSET($H$3,0,0,'Données projet'!$E$10+1,1))</f>
        <v>320.21110531585362</v>
      </c>
      <c r="AO84" s="62">
        <f t="shared" si="90"/>
        <v>247.46523907978428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5.4</v>
      </c>
      <c r="BD84" s="13">
        <f>IF('Données projet'!$A$88&gt;35,BD83+BC84-BL83,IF(A84&lt;'Données projet'!$A$88,$BA$205^A84,IF(A84='Données projet'!$A$88,'Données projet'!$B$88,BD83+BC84-BL83)))</f>
        <v>437.4000000000002</v>
      </c>
      <c r="BE84" s="14">
        <f>BD84*VLOOKUP('Données projet'!$B$11,Paramètres!$A$1:$I$89,3,0)*VLOOKUP('Données projet'!$B$11,Paramètres!$A$1:$I$89,5,0)</f>
        <v>261.56520000000012</v>
      </c>
      <c r="BF84" s="14">
        <f t="shared" si="91"/>
        <v>63.055898711509336</v>
      </c>
      <c r="BG84" s="22">
        <f t="shared" si="61"/>
        <v>565.38174692254552</v>
      </c>
      <c r="BH84" s="62">
        <f t="shared" si="62"/>
        <v>858.71508025587877</v>
      </c>
      <c r="BI84" s="62">
        <f ca="1">AVERAGE(OFFSET($BH$3,0,0,'Données projet'!$E$11+1,1))-AVERAGE(OFFSET($H$3,0,0,'Données projet'!$E$11+1,1))</f>
        <v>306.16494073060517</v>
      </c>
      <c r="BJ84" s="62">
        <f t="shared" si="92"/>
        <v>196.38263807065425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1.7255709486345249E-7</v>
      </c>
      <c r="BS84" s="24">
        <f t="shared" si="63"/>
        <v>1.7255709486345249E-7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2.2737367544323206E-13</v>
      </c>
      <c r="BZ84" s="14">
        <f>BY84*VLOOKUP('Données projet'!$B$12,Paramètres!$A$1:$I$89,3,0)*VLOOKUP('Données projet'!$B$12,Paramètres!$A$1:$I$89,5,0)</f>
        <v>2.0572770154103635E-13</v>
      </c>
      <c r="CA84" s="14">
        <f t="shared" si="93"/>
        <v>2.8416956338469711E-12</v>
      </c>
      <c r="CB84" s="22">
        <f t="shared" si="64"/>
        <v>5.3075956424674458E-12</v>
      </c>
      <c r="CC84" s="62">
        <f t="shared" si="65"/>
        <v>293.3333333333386</v>
      </c>
      <c r="CD84" s="62">
        <f ca="1">AVERAGE(OFFSET($CC$3,0,0,'Données projet'!$E$12+1,1))-AVERAGE(OFFSET($H$3,0,0,'Données projet'!$E$12+1,1))</f>
        <v>400.94769567485071</v>
      </c>
      <c r="CE84" s="62">
        <f t="shared" si="94"/>
        <v>564.51639723182689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3.7084826913997584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3.7084826913997584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5.4</v>
      </c>
      <c r="CT84" s="13">
        <f>IF('Données projet'!$A$140&gt;35,CT83+CS84-DB83,IF(A84&lt;'Données projet'!$A$140,$CQ$205^A84,IF(A84='Données projet'!$A$140,'Données projet'!$B$140,CT83+CS84-DB83)))</f>
        <v>437.4000000000002</v>
      </c>
      <c r="CU84" s="18">
        <f>CT84*VLOOKUP('Données projet'!$B$13,Paramètres!$A$1:$I$89,3,0)*VLOOKUP('Données projet'!$B$13,Paramètres!$A$1:$I$89,5,0)</f>
        <v>261.56520000000012</v>
      </c>
      <c r="CV84" s="14">
        <f t="shared" si="95"/>
        <v>63.055898711509336</v>
      </c>
      <c r="CW84" s="22">
        <f t="shared" si="67"/>
        <v>565.38174692254552</v>
      </c>
      <c r="CX84" s="62">
        <f t="shared" si="68"/>
        <v>858.71508025587877</v>
      </c>
      <c r="CY84" s="62">
        <f ca="1">AVERAGE(OFFSET($CX$3,0,0,'Données projet'!$E$13+1,1))-AVERAGE(OFFSET($H$3,0,0,'Données projet'!$E$13+1,1))</f>
        <v>306.16494073060517</v>
      </c>
      <c r="CZ84" s="62">
        <f t="shared" si="96"/>
        <v>196.38263807065425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1.7255709486345249E-7</v>
      </c>
      <c r="DI84" s="24">
        <f t="shared" si="69"/>
        <v>1.7255709486345249E-7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-2.8421709430404007E-13</v>
      </c>
      <c r="DP84" s="18">
        <f>DO84*VLOOKUP('Données projet'!$B$14,Paramètres!$A$1:$I$89,3,0)*VLOOKUP('Données projet'!$B$14,Paramètres!$A$1:$I$89,5,0)</f>
        <v>-2.4829205358400943E-13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321.71797077705293</v>
      </c>
      <c r="DU84" s="62">
        <f t="shared" si="98"/>
        <v>326.2054715914793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55.597230000000039</v>
      </c>
      <c r="D85" s="12">
        <f t="shared" si="86"/>
        <v>16.050221569829464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421.71438599434731</v>
      </c>
      <c r="H85" s="70">
        <f t="shared" si="56"/>
        <v>381.45264481745306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351.29864784976206</v>
      </c>
      <c r="T85" s="62">
        <f t="shared" si="88"/>
        <v>231.29412958540718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17.5</v>
      </c>
      <c r="AI85" s="14">
        <f>IF('Données projet'!$A$62&gt;35,AI84+AH85-AQ84,IF(A85&lt;'Données projet'!$A$62,$AF$205^A85,IF(A85='Données projet'!$A$62,'Données projet'!$B$62,AI84+AH85-AQ84)))</f>
        <v>532.99999999999989</v>
      </c>
      <c r="AJ85" s="14">
        <f>AI85*VLOOKUP('Données projet'!$B$10,Paramètres!$A$1:$I$89,3,0)*VLOOKUP('Données projet'!$B$10,Paramètres!$A$1:$I$89,5,0)</f>
        <v>249.44399999999993</v>
      </c>
      <c r="AK85" s="14">
        <f t="shared" si="89"/>
        <v>60.466866397117599</v>
      </c>
      <c r="AL85" s="22">
        <f t="shared" si="58"/>
        <v>539.76142564164627</v>
      </c>
      <c r="AM85" s="62">
        <f t="shared" si="59"/>
        <v>833.09475897497964</v>
      </c>
      <c r="AN85" s="62">
        <f ca="1">AVERAGE(OFFSET($AM$3,0,0,'Données projet'!$E$10+1,1))-AVERAGE(OFFSET($H$3,0,0,'Données projet'!$E$10+1,1))</f>
        <v>320.21110531585362</v>
      </c>
      <c r="AO85" s="62">
        <f t="shared" si="90"/>
        <v>247.46523907978428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5.4</v>
      </c>
      <c r="BD85" s="13">
        <f>IF('Données projet'!$A$88&gt;35,BD84+BC85-BL84,IF(A85&lt;'Données projet'!$A$88,$BA$205^A85,IF(A85='Données projet'!$A$88,'Données projet'!$B$88,BD84+BC85-BL84)))</f>
        <v>442.80000000000018</v>
      </c>
      <c r="BE85" s="14">
        <f>BD85*VLOOKUP('Données projet'!$B$11,Paramètres!$A$1:$I$89,3,0)*VLOOKUP('Données projet'!$B$11,Paramètres!$A$1:$I$89,5,0)</f>
        <v>264.79440000000017</v>
      </c>
      <c r="BF85" s="14">
        <f t="shared" si="91"/>
        <v>63.743260954906233</v>
      </c>
      <c r="BG85" s="22">
        <f t="shared" si="61"/>
        <v>572.20309282979531</v>
      </c>
      <c r="BH85" s="62">
        <f t="shared" si="62"/>
        <v>865.53642616312868</v>
      </c>
      <c r="BI85" s="62">
        <f ca="1">AVERAGE(OFFSET($BH$3,0,0,'Données projet'!$E$11+1,1))-AVERAGE(OFFSET($H$3,0,0,'Données projet'!$E$11+1,1))</f>
        <v>306.16494073060517</v>
      </c>
      <c r="BJ85" s="62">
        <f t="shared" si="92"/>
        <v>196.38263807065425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1.2201629191979763E-7</v>
      </c>
      <c r="BS85" s="24">
        <f t="shared" si="63"/>
        <v>1.2201629191979763E-7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2.2737367544323206E-13</v>
      </c>
      <c r="BZ85" s="14">
        <f>BY85*VLOOKUP('Données projet'!$B$12,Paramètres!$A$1:$I$89,3,0)*VLOOKUP('Données projet'!$B$12,Paramètres!$A$1:$I$89,5,0)</f>
        <v>2.0572770154103635E-13</v>
      </c>
      <c r="CA85" s="14">
        <f t="shared" si="93"/>
        <v>2.8416956338469711E-12</v>
      </c>
      <c r="CB85" s="22">
        <f t="shared" si="64"/>
        <v>5.3075956424674458E-12</v>
      </c>
      <c r="CC85" s="62">
        <f t="shared" si="65"/>
        <v>293.3333333333386</v>
      </c>
      <c r="CD85" s="62">
        <f ca="1">AVERAGE(OFFSET($CC$3,0,0,'Données projet'!$E$12+1,1))-AVERAGE(OFFSET($H$3,0,0,'Données projet'!$E$12+1,1))</f>
        <v>400.94769567485071</v>
      </c>
      <c r="CE85" s="62">
        <f t="shared" si="94"/>
        <v>564.51639723182689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3.6357616077725017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3.6357616077725017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5.4</v>
      </c>
      <c r="CT85" s="13">
        <f>IF('Données projet'!$A$140&gt;35,CT84+CS85-DB84,IF(A85&lt;'Données projet'!$A$140,$CQ$205^A85,IF(A85='Données projet'!$A$140,'Données projet'!$B$140,CT84+CS85-DB84)))</f>
        <v>442.80000000000018</v>
      </c>
      <c r="CU85" s="18">
        <f>CT85*VLOOKUP('Données projet'!$B$13,Paramètres!$A$1:$I$89,3,0)*VLOOKUP('Données projet'!$B$13,Paramètres!$A$1:$I$89,5,0)</f>
        <v>264.79440000000017</v>
      </c>
      <c r="CV85" s="14">
        <f t="shared" si="95"/>
        <v>63.743260954906233</v>
      </c>
      <c r="CW85" s="22">
        <f t="shared" si="67"/>
        <v>572.20309282979531</v>
      </c>
      <c r="CX85" s="62">
        <f t="shared" si="68"/>
        <v>865.53642616312868</v>
      </c>
      <c r="CY85" s="62">
        <f ca="1">AVERAGE(OFFSET($CX$3,0,0,'Données projet'!$E$13+1,1))-AVERAGE(OFFSET($H$3,0,0,'Données projet'!$E$13+1,1))</f>
        <v>306.16494073060517</v>
      </c>
      <c r="CZ85" s="62">
        <f t="shared" si="96"/>
        <v>196.38263807065425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1.2201629191979763E-7</v>
      </c>
      <c r="DI85" s="24">
        <f t="shared" si="69"/>
        <v>1.2201629191979763E-7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-2.8421709430404007E-13</v>
      </c>
      <c r="DP85" s="18">
        <f>DO85*VLOOKUP('Données projet'!$B$14,Paramètres!$A$1:$I$89,3,0)*VLOOKUP('Données projet'!$B$14,Paramètres!$A$1:$I$89,5,0)</f>
        <v>-2.4829205358400943E-13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321.71797077705293</v>
      </c>
      <c r="DU85" s="62">
        <f t="shared" si="98"/>
        <v>326.2054715914793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56.275245000000041</v>
      </c>
      <c r="D86" s="12">
        <f t="shared" si="86"/>
        <v>16.223050294503377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426.72242230361218</v>
      </c>
      <c r="H86" s="70">
        <f t="shared" si="56"/>
        <v>382.93453097126013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351.29864784976206</v>
      </c>
      <c r="T86" s="62">
        <f t="shared" si="88"/>
        <v>231.29412958540718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17.5</v>
      </c>
      <c r="AI86" s="14">
        <f>IF('Données projet'!$A$62&gt;35,AI85+AH86-AQ85,IF(A86&lt;'Données projet'!$A$62,$AF$205^A86,IF(A86='Données projet'!$A$62,'Données projet'!$B$62,AI85+AH86-AQ85)))</f>
        <v>550.49999999999989</v>
      </c>
      <c r="AJ86" s="14">
        <f>AI86*VLOOKUP('Données projet'!$B$10,Paramètres!$A$1:$I$89,3,0)*VLOOKUP('Données projet'!$B$10,Paramètres!$A$1:$I$89,5,0)</f>
        <v>257.63399999999996</v>
      </c>
      <c r="AK86" s="14">
        <f t="shared" si="89"/>
        <v>62.217774353261795</v>
      </c>
      <c r="AL86" s="22">
        <f t="shared" si="58"/>
        <v>557.07517366526417</v>
      </c>
      <c r="AM86" s="62">
        <f t="shared" si="59"/>
        <v>850.40850699859743</v>
      </c>
      <c r="AN86" s="62">
        <f ca="1">AVERAGE(OFFSET($AM$3,0,0,'Données projet'!$E$10+1,1))-AVERAGE(OFFSET($H$3,0,0,'Données projet'!$E$10+1,1))</f>
        <v>320.21110531585362</v>
      </c>
      <c r="AO86" s="62">
        <f t="shared" si="90"/>
        <v>247.46523907978428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5.4</v>
      </c>
      <c r="BD86" s="13">
        <f>IF('Données projet'!$A$88&gt;35,BD85+BC86-BL85,IF(A86&lt;'Données projet'!$A$88,$BA$205^A86,IF(A86='Données projet'!$A$88,'Données projet'!$B$88,BD85+BC86-BL85)))</f>
        <v>448.20000000000016</v>
      </c>
      <c r="BE86" s="14">
        <f>BD86*VLOOKUP('Données projet'!$B$11,Paramètres!$A$1:$I$89,3,0)*VLOOKUP('Données projet'!$B$11,Paramètres!$A$1:$I$89,5,0)</f>
        <v>268.0236000000001</v>
      </c>
      <c r="BF86" s="14">
        <f t="shared" si="91"/>
        <v>64.429648145853221</v>
      </c>
      <c r="BG86" s="22">
        <f t="shared" si="61"/>
        <v>579.02274052069447</v>
      </c>
      <c r="BH86" s="62">
        <f t="shared" si="62"/>
        <v>872.35607385402773</v>
      </c>
      <c r="BI86" s="62">
        <f ca="1">AVERAGE(OFFSET($BH$3,0,0,'Données projet'!$E$11+1,1))-AVERAGE(OFFSET($H$3,0,0,'Données projet'!$E$11+1,1))</f>
        <v>306.16494073060517</v>
      </c>
      <c r="BJ86" s="62">
        <f t="shared" si="92"/>
        <v>196.38263807065425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8.6278547431726247E-8</v>
      </c>
      <c r="BS86" s="24">
        <f t="shared" si="63"/>
        <v>8.6278547431726247E-8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2.2737367544323206E-13</v>
      </c>
      <c r="BZ86" s="14">
        <f>BY86*VLOOKUP('Données projet'!$B$12,Paramètres!$A$1:$I$89,3,0)*VLOOKUP('Données projet'!$B$12,Paramètres!$A$1:$I$89,5,0)</f>
        <v>2.0572770154103635E-13</v>
      </c>
      <c r="CA86" s="14">
        <f t="shared" si="93"/>
        <v>2.8416956338469711E-12</v>
      </c>
      <c r="CB86" s="22">
        <f t="shared" si="64"/>
        <v>5.3075956424674458E-12</v>
      </c>
      <c r="CC86" s="62">
        <f t="shared" si="65"/>
        <v>293.3333333333386</v>
      </c>
      <c r="CD86" s="62">
        <f ca="1">AVERAGE(OFFSET($CC$3,0,0,'Données projet'!$E$12+1,1))-AVERAGE(OFFSET($H$3,0,0,'Données projet'!$E$12+1,1))</f>
        <v>400.94769567485071</v>
      </c>
      <c r="CE86" s="62">
        <f t="shared" si="94"/>
        <v>564.51639723182689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3.5644665402396942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3.5644665402396942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5.4</v>
      </c>
      <c r="CT86" s="13">
        <f>IF('Données projet'!$A$140&gt;35,CT85+CS86-DB85,IF(A86&lt;'Données projet'!$A$140,$CQ$205^A86,IF(A86='Données projet'!$A$140,'Données projet'!$B$140,CT85+CS86-DB85)))</f>
        <v>448.20000000000016</v>
      </c>
      <c r="CU86" s="18">
        <f>CT86*VLOOKUP('Données projet'!$B$13,Paramètres!$A$1:$I$89,3,0)*VLOOKUP('Données projet'!$B$13,Paramètres!$A$1:$I$89,5,0)</f>
        <v>268.0236000000001</v>
      </c>
      <c r="CV86" s="14">
        <f t="shared" si="95"/>
        <v>64.429648145853221</v>
      </c>
      <c r="CW86" s="22">
        <f t="shared" si="67"/>
        <v>579.02274052069447</v>
      </c>
      <c r="CX86" s="62">
        <f t="shared" si="68"/>
        <v>872.35607385402773</v>
      </c>
      <c r="CY86" s="62">
        <f ca="1">AVERAGE(OFFSET($CX$3,0,0,'Données projet'!$E$13+1,1))-AVERAGE(OFFSET($H$3,0,0,'Données projet'!$E$13+1,1))</f>
        <v>306.16494073060517</v>
      </c>
      <c r="CZ86" s="62">
        <f t="shared" si="96"/>
        <v>196.38263807065425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8.6278547431726247E-8</v>
      </c>
      <c r="DI86" s="24">
        <f t="shared" si="69"/>
        <v>8.6278547431726247E-8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-2.8421709430404007E-13</v>
      </c>
      <c r="DP86" s="18">
        <f>DO86*VLOOKUP('Données projet'!$B$14,Paramètres!$A$1:$I$89,3,0)*VLOOKUP('Données projet'!$B$14,Paramètres!$A$1:$I$89,5,0)</f>
        <v>-2.4829205358400943E-13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321.71797077705293</v>
      </c>
      <c r="DU86" s="62">
        <f t="shared" si="98"/>
        <v>326.2054715914793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56.953260000000043</v>
      </c>
      <c r="D87" s="12">
        <f t="shared" si="86"/>
        <v>16.395636806187433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431.72903295571751</v>
      </c>
      <c r="H87" s="70">
        <f t="shared" si="56"/>
        <v>384.41599527077653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351.29864784976206</v>
      </c>
      <c r="T87" s="62">
        <f t="shared" si="88"/>
        <v>231.29412958540718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17.5</v>
      </c>
      <c r="AI87" s="14">
        <f>IF('Données projet'!$A$62&gt;35,AI86+AH87-AQ86,IF(A87&lt;'Données projet'!$A$62,$AF$205^A87,IF(A87='Données projet'!$A$62,'Données projet'!$B$62,AI86+AH87-AQ86)))</f>
        <v>567.99999999999989</v>
      </c>
      <c r="AJ87" s="14">
        <f>AI87*VLOOKUP('Données projet'!$B$10,Paramètres!$A$1:$I$89,3,0)*VLOOKUP('Données projet'!$B$10,Paramètres!$A$1:$I$89,5,0)</f>
        <v>265.82399999999996</v>
      </c>
      <c r="AK87" s="14">
        <f t="shared" si="89"/>
        <v>63.962214293903529</v>
      </c>
      <c r="AL87" s="22">
        <f t="shared" si="58"/>
        <v>574.37765656188185</v>
      </c>
      <c r="AM87" s="62">
        <f t="shared" si="59"/>
        <v>867.71098989521511</v>
      </c>
      <c r="AN87" s="62">
        <f ca="1">AVERAGE(OFFSET($AM$3,0,0,'Données projet'!$E$10+1,1))-AVERAGE(OFFSET($H$3,0,0,'Données projet'!$E$10+1,1))</f>
        <v>320.21110531585362</v>
      </c>
      <c r="AO87" s="62">
        <f t="shared" si="90"/>
        <v>247.46523907978428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5.4</v>
      </c>
      <c r="BD87" s="13">
        <f>IF('Données projet'!$A$88&gt;35,BD86+BC87-BL86,IF(A87&lt;'Données projet'!$A$88,$BA$205^A87,IF(A87='Données projet'!$A$88,'Données projet'!$B$88,BD86+BC87-BL86)))</f>
        <v>453.60000000000014</v>
      </c>
      <c r="BE87" s="14">
        <f>BD87*VLOOKUP('Données projet'!$B$11,Paramètres!$A$1:$I$89,3,0)*VLOOKUP('Données projet'!$B$11,Paramètres!$A$1:$I$89,5,0)</f>
        <v>271.25280000000009</v>
      </c>
      <c r="BF87" s="14">
        <f t="shared" si="91"/>
        <v>65.115073390838916</v>
      </c>
      <c r="BG87" s="22">
        <f t="shared" si="61"/>
        <v>585.8407128223779</v>
      </c>
      <c r="BH87" s="62">
        <f t="shared" si="62"/>
        <v>879.17404615571127</v>
      </c>
      <c r="BI87" s="62">
        <f ca="1">AVERAGE(OFFSET($BH$3,0,0,'Données projet'!$E$11+1,1))-AVERAGE(OFFSET($H$3,0,0,'Données projet'!$E$11+1,1))</f>
        <v>306.16494073060517</v>
      </c>
      <c r="BJ87" s="62">
        <f t="shared" si="92"/>
        <v>196.38263807065425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6.1008145959898813E-8</v>
      </c>
      <c r="BS87" s="24">
        <f t="shared" si="63"/>
        <v>6.1008145959898813E-8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2.2737367544323206E-13</v>
      </c>
      <c r="BZ87" s="14">
        <f>BY87*VLOOKUP('Données projet'!$B$12,Paramètres!$A$1:$I$89,3,0)*VLOOKUP('Données projet'!$B$12,Paramètres!$A$1:$I$89,5,0)</f>
        <v>2.0572770154103635E-13</v>
      </c>
      <c r="CA87" s="14">
        <f t="shared" si="93"/>
        <v>2.8416956338469711E-12</v>
      </c>
      <c r="CB87" s="22">
        <f t="shared" si="64"/>
        <v>5.3075956424674458E-12</v>
      </c>
      <c r="CC87" s="62">
        <f t="shared" si="65"/>
        <v>293.3333333333386</v>
      </c>
      <c r="CD87" s="62">
        <f ca="1">AVERAGE(OFFSET($CC$3,0,0,'Données projet'!$E$12+1,1))-AVERAGE(OFFSET($H$3,0,0,'Données projet'!$E$12+1,1))</f>
        <v>400.94769567485071</v>
      </c>
      <c r="CE87" s="62">
        <f t="shared" si="94"/>
        <v>564.51639723182689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3.4945695254955078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3.4945695254955078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5.4</v>
      </c>
      <c r="CT87" s="13">
        <f>IF('Données projet'!$A$140&gt;35,CT86+CS87-DB86,IF(A87&lt;'Données projet'!$A$140,$CQ$205^A87,IF(A87='Données projet'!$A$140,'Données projet'!$B$140,CT86+CS87-DB86)))</f>
        <v>453.60000000000014</v>
      </c>
      <c r="CU87" s="18">
        <f>CT87*VLOOKUP('Données projet'!$B$13,Paramètres!$A$1:$I$89,3,0)*VLOOKUP('Données projet'!$B$13,Paramètres!$A$1:$I$89,5,0)</f>
        <v>271.25280000000009</v>
      </c>
      <c r="CV87" s="14">
        <f t="shared" si="95"/>
        <v>65.115073390838916</v>
      </c>
      <c r="CW87" s="22">
        <f t="shared" si="67"/>
        <v>585.8407128223779</v>
      </c>
      <c r="CX87" s="62">
        <f t="shared" si="68"/>
        <v>879.17404615571127</v>
      </c>
      <c r="CY87" s="62">
        <f ca="1">AVERAGE(OFFSET($CX$3,0,0,'Données projet'!$E$13+1,1))-AVERAGE(OFFSET($H$3,0,0,'Données projet'!$E$13+1,1))</f>
        <v>306.16494073060517</v>
      </c>
      <c r="CZ87" s="62">
        <f t="shared" si="96"/>
        <v>196.38263807065425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6.1008145959898813E-8</v>
      </c>
      <c r="DI87" s="24">
        <f t="shared" si="69"/>
        <v>6.1008145959898813E-8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-2.8421709430404007E-13</v>
      </c>
      <c r="DP87" s="18">
        <f>DO87*VLOOKUP('Données projet'!$B$14,Paramètres!$A$1:$I$89,3,0)*VLOOKUP('Données projet'!$B$14,Paramètres!$A$1:$I$89,5,0)</f>
        <v>-2.4829205358400943E-13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321.71797077705293</v>
      </c>
      <c r="DU87" s="62">
        <f t="shared" si="98"/>
        <v>326.2054715914793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57.631275000000045</v>
      </c>
      <c r="D88" s="12">
        <f t="shared" si="86"/>
        <v>16.567984321931057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436.73423688610319</v>
      </c>
      <c r="H88" s="70">
        <f t="shared" si="56"/>
        <v>385.89704331902999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351.29864784976206</v>
      </c>
      <c r="T88" s="62">
        <f t="shared" si="88"/>
        <v>231.29412958540718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17.5</v>
      </c>
      <c r="AI88" s="14">
        <f>IF('Données projet'!$A$62&gt;35,AI87+AH88-AQ87,IF(A88&lt;'Données projet'!$A$62,$AF$205^A88,IF(A88='Données projet'!$A$62,'Données projet'!$B$62,AI87+AH88-AQ87)))</f>
        <v>585.49999999999989</v>
      </c>
      <c r="AJ88" s="14">
        <f>AI88*VLOOKUP('Données projet'!$B$10,Paramètres!$A$1:$I$89,3,0)*VLOOKUP('Données projet'!$B$10,Paramètres!$A$1:$I$89,5,0)</f>
        <v>274.01399999999995</v>
      </c>
      <c r="AK88" s="14">
        <f t="shared" si="89"/>
        <v>65.700408366571935</v>
      </c>
      <c r="AL88" s="22">
        <f t="shared" si="58"/>
        <v>591.66926123844598</v>
      </c>
      <c r="AM88" s="62">
        <f t="shared" si="59"/>
        <v>885.00259457177935</v>
      </c>
      <c r="AN88" s="62">
        <f ca="1">AVERAGE(OFFSET($AM$3,0,0,'Données projet'!$E$10+1,1))-AVERAGE(OFFSET($H$3,0,0,'Données projet'!$E$10+1,1))</f>
        <v>320.21110531585362</v>
      </c>
      <c r="AO88" s="62">
        <f t="shared" si="90"/>
        <v>247.46523907978428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5.4</v>
      </c>
      <c r="BD88" s="13">
        <f>IF('Données projet'!$A$88&gt;35,BD87+BC88-BL87,IF(A88&lt;'Données projet'!$A$88,$BA$205^A88,IF(A88='Données projet'!$A$88,'Données projet'!$B$88,BD87+BC88-BL87)))</f>
        <v>459.00000000000011</v>
      </c>
      <c r="BE88" s="14">
        <f>BD88*VLOOKUP('Données projet'!$B$11,Paramètres!$A$1:$I$89,3,0)*VLOOKUP('Données projet'!$B$11,Paramètres!$A$1:$I$89,5,0)</f>
        <v>274.48200000000008</v>
      </c>
      <c r="BF88" s="14">
        <f t="shared" si="91"/>
        <v>65.799549466335947</v>
      </c>
      <c r="BG88" s="22">
        <f t="shared" si="61"/>
        <v>592.65703198720189</v>
      </c>
      <c r="BH88" s="62">
        <f t="shared" si="62"/>
        <v>885.99036532053515</v>
      </c>
      <c r="BI88" s="62">
        <f ca="1">AVERAGE(OFFSET($BH$3,0,0,'Données projet'!$E$11+1,1))-AVERAGE(OFFSET($H$3,0,0,'Données projet'!$E$11+1,1))</f>
        <v>306.16494073060517</v>
      </c>
      <c r="BJ88" s="62">
        <f t="shared" si="92"/>
        <v>196.38263807065425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4.3139273715863123E-8</v>
      </c>
      <c r="BS88" s="24">
        <f t="shared" si="63"/>
        <v>4.3139273715863123E-8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2.2737367544323206E-13</v>
      </c>
      <c r="BZ88" s="14">
        <f>BY88*VLOOKUP('Données projet'!$B$12,Paramètres!$A$1:$I$89,3,0)*VLOOKUP('Données projet'!$B$12,Paramètres!$A$1:$I$89,5,0)</f>
        <v>2.0572770154103635E-13</v>
      </c>
      <c r="CA88" s="14">
        <f t="shared" si="93"/>
        <v>2.8416956338469711E-12</v>
      </c>
      <c r="CB88" s="22">
        <f t="shared" si="64"/>
        <v>5.3075956424674458E-12</v>
      </c>
      <c r="CC88" s="62">
        <f t="shared" si="65"/>
        <v>293.3333333333386</v>
      </c>
      <c r="CD88" s="62">
        <f ca="1">AVERAGE(OFFSET($CC$3,0,0,'Données projet'!$E$12+1,1))-AVERAGE(OFFSET($H$3,0,0,'Données projet'!$E$12+1,1))</f>
        <v>400.94769567485071</v>
      </c>
      <c r="CE88" s="62">
        <f t="shared" si="94"/>
        <v>564.51639723182689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3.4260431485774854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3.4260431485774854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5.4</v>
      </c>
      <c r="CT88" s="13">
        <f>IF('Données projet'!$A$140&gt;35,CT87+CS88-DB87,IF(A88&lt;'Données projet'!$A$140,$CQ$205^A88,IF(A88='Données projet'!$A$140,'Données projet'!$B$140,CT87+CS88-DB87)))</f>
        <v>459.00000000000011</v>
      </c>
      <c r="CU88" s="18">
        <f>CT88*VLOOKUP('Données projet'!$B$13,Paramètres!$A$1:$I$89,3,0)*VLOOKUP('Données projet'!$B$13,Paramètres!$A$1:$I$89,5,0)</f>
        <v>274.48200000000008</v>
      </c>
      <c r="CV88" s="14">
        <f t="shared" si="95"/>
        <v>65.799549466335947</v>
      </c>
      <c r="CW88" s="22">
        <f t="shared" si="67"/>
        <v>592.65703198720189</v>
      </c>
      <c r="CX88" s="62">
        <f t="shared" si="68"/>
        <v>885.99036532053515</v>
      </c>
      <c r="CY88" s="62">
        <f ca="1">AVERAGE(OFFSET($CX$3,0,0,'Données projet'!$E$13+1,1))-AVERAGE(OFFSET($H$3,0,0,'Données projet'!$E$13+1,1))</f>
        <v>306.16494073060517</v>
      </c>
      <c r="CZ88" s="62">
        <f t="shared" si="96"/>
        <v>196.38263807065425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4.3139273715863123E-8</v>
      </c>
      <c r="DI88" s="24">
        <f t="shared" si="69"/>
        <v>4.3139273715863123E-8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-2.8421709430404007E-13</v>
      </c>
      <c r="DP88" s="18">
        <f>DO88*VLOOKUP('Données projet'!$B$14,Paramètres!$A$1:$I$89,3,0)*VLOOKUP('Données projet'!$B$14,Paramètres!$A$1:$I$89,5,0)</f>
        <v>-2.4829205358400943E-13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321.71797077705293</v>
      </c>
      <c r="DU88" s="62">
        <f t="shared" si="98"/>
        <v>326.2054715914793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58.309290000000047</v>
      </c>
      <c r="D89" s="12">
        <f t="shared" si="86"/>
        <v>16.740095978732217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441.73805255902943</v>
      </c>
      <c r="H89" s="70">
        <f t="shared" si="56"/>
        <v>387.37768057962535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351.29864784976206</v>
      </c>
      <c r="T89" s="62">
        <f t="shared" si="88"/>
        <v>231.29412958540718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17.5</v>
      </c>
      <c r="AI89" s="14">
        <f>IF('Données projet'!$A$62&gt;35,AI88+AH89-AQ88,IF(A89&lt;'Données projet'!$A$62,$AF$205^A89,IF(A89='Données projet'!$A$62,'Données projet'!$B$62,AI88+AH89-AQ88)))</f>
        <v>602.99999999999989</v>
      </c>
      <c r="AJ89" s="14">
        <f>AI89*VLOOKUP('Données projet'!$B$10,Paramètres!$A$1:$I$89,3,0)*VLOOKUP('Données projet'!$B$10,Paramètres!$A$1:$I$89,5,0)</f>
        <v>282.20399999999995</v>
      </c>
      <c r="AK89" s="14">
        <f t="shared" si="89"/>
        <v>67.432564684485186</v>
      </c>
      <c r="AL89" s="22">
        <f t="shared" si="58"/>
        <v>608.9503501588116</v>
      </c>
      <c r="AM89" s="62">
        <f t="shared" si="59"/>
        <v>902.28368349214497</v>
      </c>
      <c r="AN89" s="62">
        <f ca="1">AVERAGE(OFFSET($AM$3,0,0,'Données projet'!$E$10+1,1))-AVERAGE(OFFSET($H$3,0,0,'Données projet'!$E$10+1,1))</f>
        <v>320.21110531585362</v>
      </c>
      <c r="AO89" s="62">
        <f t="shared" si="90"/>
        <v>247.46523907978428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464.40000000000009</v>
      </c>
      <c r="BE89" s="14">
        <f>BD89*VLOOKUP('Données projet'!$B$11,Paramètres!$A$1:$I$89,3,0)*VLOOKUP('Données projet'!$B$11,Paramètres!$A$1:$I$89,5,0)</f>
        <v>277.71120000000008</v>
      </c>
      <c r="BF89" s="14">
        <f t="shared" si="91"/>
        <v>66.483088830894033</v>
      </c>
      <c r="BG89" s="22">
        <f t="shared" si="61"/>
        <v>599.47171971380715</v>
      </c>
      <c r="BH89" s="62">
        <f t="shared" si="62"/>
        <v>892.80505304714052</v>
      </c>
      <c r="BI89" s="62">
        <f ca="1">AVERAGE(OFFSET($BH$3,0,0,'Données projet'!$E$11+1,1))-AVERAGE(OFFSET($H$3,0,0,'Données projet'!$E$11+1,1))</f>
        <v>306.16494073060517</v>
      </c>
      <c r="BJ89" s="62">
        <f t="shared" si="92"/>
        <v>196.38263807065425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3.0504072979949406E-8</v>
      </c>
      <c r="BS89" s="24">
        <f t="shared" si="63"/>
        <v>3.0504072979949406E-8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2.2737367544323206E-13</v>
      </c>
      <c r="BZ89" s="14">
        <f>BY89*VLOOKUP('Données projet'!$B$12,Paramètres!$A$1:$I$89,3,0)*VLOOKUP('Données projet'!$B$12,Paramètres!$A$1:$I$89,5,0)</f>
        <v>2.0572770154103635E-13</v>
      </c>
      <c r="CA89" s="14">
        <f t="shared" si="93"/>
        <v>2.8416956338469711E-12</v>
      </c>
      <c r="CB89" s="22">
        <f t="shared" si="64"/>
        <v>5.3075956424674458E-12</v>
      </c>
      <c r="CC89" s="62">
        <f t="shared" si="65"/>
        <v>293.3333333333386</v>
      </c>
      <c r="CD89" s="62">
        <f ca="1">AVERAGE(OFFSET($CC$3,0,0,'Données projet'!$E$12+1,1))-AVERAGE(OFFSET($H$3,0,0,'Données projet'!$E$12+1,1))</f>
        <v>400.94769567485071</v>
      </c>
      <c r="CE89" s="62">
        <f t="shared" si="94"/>
        <v>564.51639723182689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3.3588605321138627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3.3588605321138627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464.40000000000009</v>
      </c>
      <c r="CU89" s="18">
        <f>CT89*VLOOKUP('Données projet'!$B$13,Paramètres!$A$1:$I$89,3,0)*VLOOKUP('Données projet'!$B$13,Paramètres!$A$1:$I$89,5,0)</f>
        <v>277.71120000000008</v>
      </c>
      <c r="CV89" s="14">
        <f t="shared" si="95"/>
        <v>66.483088830894033</v>
      </c>
      <c r="CW89" s="22">
        <f t="shared" si="67"/>
        <v>599.47171971380715</v>
      </c>
      <c r="CX89" s="62">
        <f t="shared" si="68"/>
        <v>892.80505304714052</v>
      </c>
      <c r="CY89" s="62">
        <f ca="1">AVERAGE(OFFSET($CX$3,0,0,'Données projet'!$E$13+1,1))-AVERAGE(OFFSET($H$3,0,0,'Données projet'!$E$13+1,1))</f>
        <v>306.16494073060517</v>
      </c>
      <c r="CZ89" s="62">
        <f t="shared" si="96"/>
        <v>196.38263807065425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3.0504072979949406E-8</v>
      </c>
      <c r="DI89" s="24">
        <f t="shared" si="69"/>
        <v>3.0504072979949406E-8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-2.8421709430404007E-13</v>
      </c>
      <c r="DP89" s="18">
        <f>DO89*VLOOKUP('Données projet'!$B$14,Paramètres!$A$1:$I$89,3,0)*VLOOKUP('Données projet'!$B$14,Paramètres!$A$1:$I$89,5,0)</f>
        <v>-2.4829205358400943E-13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321.71797077705293</v>
      </c>
      <c r="DU89" s="62">
        <f t="shared" si="98"/>
        <v>326.2054715914793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58.987305000000049</v>
      </c>
      <c r="D90" s="12">
        <f t="shared" si="86"/>
        <v>16.911974836436595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446.74049798464029</v>
      </c>
      <c r="H90" s="70">
        <f t="shared" si="56"/>
        <v>388.85791238179388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351.29864784976206</v>
      </c>
      <c r="T90" s="62">
        <f t="shared" si="88"/>
        <v>231.29412958540718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17.5</v>
      </c>
      <c r="AI90" s="14">
        <f>IF('Données projet'!$A$62&gt;35,AI89+AH90-AQ89,IF(A90&lt;'Données projet'!$A$62,$AF$205^A90,IF(A90='Données projet'!$A$62,'Données projet'!$B$62,AI89+AH90-AQ89)))</f>
        <v>620.49999999999989</v>
      </c>
      <c r="AJ90" s="14">
        <f>AI90*VLOOKUP('Données projet'!$B$10,Paramètres!$A$1:$I$89,3,0)*VLOOKUP('Données projet'!$B$10,Paramètres!$A$1:$I$89,5,0)</f>
        <v>290.39399999999995</v>
      </c>
      <c r="AK90" s="14">
        <f t="shared" si="89"/>
        <v>69.158878594433091</v>
      </c>
      <c r="AL90" s="22">
        <f t="shared" si="58"/>
        <v>626.22126355197076</v>
      </c>
      <c r="AM90" s="62">
        <f t="shared" si="59"/>
        <v>919.55459688530414</v>
      </c>
      <c r="AN90" s="62">
        <f ca="1">AVERAGE(OFFSET($AM$3,0,0,'Données projet'!$E$10+1,1))-AVERAGE(OFFSET($H$3,0,0,'Données projet'!$E$10+1,1))</f>
        <v>320.21110531585362</v>
      </c>
      <c r="AO90" s="62">
        <f t="shared" si="90"/>
        <v>247.46523907978428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469.80000000000007</v>
      </c>
      <c r="BE90" s="14">
        <f>BD90*VLOOKUP('Données projet'!$B$11,Paramètres!$A$1:$I$89,3,0)*VLOOKUP('Données projet'!$B$11,Paramètres!$A$1:$I$89,5,0)</f>
        <v>280.94040000000007</v>
      </c>
      <c r="BF90" s="14">
        <f t="shared" si="91"/>
        <v>67.165703636653262</v>
      </c>
      <c r="BG90" s="22">
        <f t="shared" si="61"/>
        <v>606.28479716717118</v>
      </c>
      <c r="BH90" s="62">
        <f t="shared" si="62"/>
        <v>899.61813050050455</v>
      </c>
      <c r="BI90" s="62">
        <f ca="1">AVERAGE(OFFSET($BH$3,0,0,'Données projet'!$E$11+1,1))-AVERAGE(OFFSET($H$3,0,0,'Données projet'!$E$11+1,1))</f>
        <v>306.16494073060517</v>
      </c>
      <c r="BJ90" s="62">
        <f t="shared" si="92"/>
        <v>196.38263807065425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2.1569636857931562E-8</v>
      </c>
      <c r="BS90" s="24">
        <f t="shared" si="63"/>
        <v>2.1569636857931562E-8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2.2737367544323206E-13</v>
      </c>
      <c r="BZ90" s="14">
        <f>BY90*VLOOKUP('Données projet'!$B$12,Paramètres!$A$1:$I$89,3,0)*VLOOKUP('Données projet'!$B$12,Paramètres!$A$1:$I$89,5,0)</f>
        <v>2.0572770154103635E-13</v>
      </c>
      <c r="CA90" s="14">
        <f t="shared" si="93"/>
        <v>2.8416956338469711E-12</v>
      </c>
      <c r="CB90" s="22">
        <f t="shared" si="64"/>
        <v>5.3075956424674458E-12</v>
      </c>
      <c r="CC90" s="62">
        <f t="shared" si="65"/>
        <v>293.3333333333386</v>
      </c>
      <c r="CD90" s="62">
        <f ca="1">AVERAGE(OFFSET($CC$3,0,0,'Données projet'!$E$12+1,1))-AVERAGE(OFFSET($H$3,0,0,'Données projet'!$E$12+1,1))</f>
        <v>400.94769567485071</v>
      </c>
      <c r="CE90" s="62">
        <f t="shared" si="94"/>
        <v>564.51639723182689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3.2929953257817419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3.2929953257817419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469.80000000000007</v>
      </c>
      <c r="CU90" s="18">
        <f>CT90*VLOOKUP('Données projet'!$B$13,Paramètres!$A$1:$I$89,3,0)*VLOOKUP('Données projet'!$B$13,Paramètres!$A$1:$I$89,5,0)</f>
        <v>280.94040000000007</v>
      </c>
      <c r="CV90" s="14">
        <f t="shared" si="95"/>
        <v>67.165703636653262</v>
      </c>
      <c r="CW90" s="22">
        <f t="shared" si="67"/>
        <v>606.28479716717118</v>
      </c>
      <c r="CX90" s="62">
        <f t="shared" si="68"/>
        <v>899.61813050050455</v>
      </c>
      <c r="CY90" s="62">
        <f ca="1">AVERAGE(OFFSET($CX$3,0,0,'Données projet'!$E$13+1,1))-AVERAGE(OFFSET($H$3,0,0,'Données projet'!$E$13+1,1))</f>
        <v>306.16494073060517</v>
      </c>
      <c r="CZ90" s="62">
        <f t="shared" si="96"/>
        <v>196.38263807065425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2.1569636857931562E-8</v>
      </c>
      <c r="DI90" s="24">
        <f t="shared" si="69"/>
        <v>2.1569636857931562E-8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-2.8421709430404007E-13</v>
      </c>
      <c r="DP90" s="18">
        <f>DO90*VLOOKUP('Données projet'!$B$14,Paramètres!$A$1:$I$89,3,0)*VLOOKUP('Données projet'!$B$14,Paramètres!$A$1:$I$89,5,0)</f>
        <v>-2.4829205358400943E-13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321.71797077705293</v>
      </c>
      <c r="DU90" s="62">
        <f t="shared" si="98"/>
        <v>326.2054715914793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59.665320000000051</v>
      </c>
      <c r="D91" s="12">
        <f t="shared" si="86"/>
        <v>17.083623880499665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451.74159073522202</v>
      </c>
      <c r="H91" s="70">
        <f t="shared" si="56"/>
        <v>390.33774392520365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351.29864784976206</v>
      </c>
      <c r="T91" s="62">
        <f t="shared" si="88"/>
        <v>231.29412958540718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17.5</v>
      </c>
      <c r="AI91" s="14">
        <f>IF('Données projet'!$A$62&gt;35,AI90+AH91-AQ90,IF(A91&lt;'Données projet'!$A$62,$AF$205^A91,IF(A91='Données projet'!$A$62,'Données projet'!$B$62,AI90+AH91-AQ90)))</f>
        <v>637.99999999999989</v>
      </c>
      <c r="AJ91" s="14">
        <f>AI91*VLOOKUP('Données projet'!$B$10,Paramètres!$A$1:$I$89,3,0)*VLOOKUP('Données projet'!$B$10,Paramètres!$A$1:$I$89,5,0)</f>
        <v>298.58399999999995</v>
      </c>
      <c r="AK91" s="14">
        <f t="shared" si="89"/>
        <v>70.879533797607607</v>
      </c>
      <c r="AL91" s="22">
        <f t="shared" si="58"/>
        <v>643.48232136416652</v>
      </c>
      <c r="AM91" s="62">
        <f t="shared" si="59"/>
        <v>936.81565469749989</v>
      </c>
      <c r="AN91" s="62">
        <f ca="1">AVERAGE(OFFSET($AM$3,0,0,'Données projet'!$E$10+1,1))-AVERAGE(OFFSET($H$3,0,0,'Données projet'!$E$10+1,1))</f>
        <v>320.21110531585362</v>
      </c>
      <c r="AO91" s="62">
        <f t="shared" si="90"/>
        <v>247.46523907978428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475.20000000000005</v>
      </c>
      <c r="BE91" s="14">
        <f>BD91*VLOOKUP('Données projet'!$B$11,Paramètres!$A$1:$I$89,3,0)*VLOOKUP('Données projet'!$B$11,Paramètres!$A$1:$I$89,5,0)</f>
        <v>284.16960000000006</v>
      </c>
      <c r="BF91" s="14">
        <f t="shared" si="91"/>
        <v>67.847405740313931</v>
      </c>
      <c r="BG91" s="22">
        <f t="shared" si="61"/>
        <v>613.0962849977135</v>
      </c>
      <c r="BH91" s="62">
        <f t="shared" si="62"/>
        <v>906.42961833104687</v>
      </c>
      <c r="BI91" s="62">
        <f ca="1">AVERAGE(OFFSET($BH$3,0,0,'Données projet'!$E$11+1,1))-AVERAGE(OFFSET($H$3,0,0,'Données projet'!$E$11+1,1))</f>
        <v>306.16494073060517</v>
      </c>
      <c r="BJ91" s="62">
        <f t="shared" si="92"/>
        <v>196.38263807065425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1.5252036489974703E-8</v>
      </c>
      <c r="BS91" s="24">
        <f t="shared" si="63"/>
        <v>1.5252036489974703E-8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2.2737367544323206E-13</v>
      </c>
      <c r="BZ91" s="14">
        <f>BY91*VLOOKUP('Données projet'!$B$12,Paramètres!$A$1:$I$89,3,0)*VLOOKUP('Données projet'!$B$12,Paramètres!$A$1:$I$89,5,0)</f>
        <v>2.0572770154103635E-13</v>
      </c>
      <c r="CA91" s="14">
        <f t="shared" si="93"/>
        <v>2.8416956338469711E-12</v>
      </c>
      <c r="CB91" s="22">
        <f t="shared" si="64"/>
        <v>5.3075956424674458E-12</v>
      </c>
      <c r="CC91" s="62">
        <f t="shared" si="65"/>
        <v>293.3333333333386</v>
      </c>
      <c r="CD91" s="62">
        <f ca="1">AVERAGE(OFFSET($CC$3,0,0,'Données projet'!$E$12+1,1))-AVERAGE(OFFSET($H$3,0,0,'Données projet'!$E$12+1,1))</f>
        <v>400.94769567485071</v>
      </c>
      <c r="CE91" s="62">
        <f t="shared" si="94"/>
        <v>564.51639723182689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3.2284216959719849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3.2284216959719849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475.20000000000005</v>
      </c>
      <c r="CU91" s="18">
        <f>CT91*VLOOKUP('Données projet'!$B$13,Paramètres!$A$1:$I$89,3,0)*VLOOKUP('Données projet'!$B$13,Paramètres!$A$1:$I$89,5,0)</f>
        <v>284.16960000000006</v>
      </c>
      <c r="CV91" s="14">
        <f t="shared" si="95"/>
        <v>67.847405740313931</v>
      </c>
      <c r="CW91" s="22">
        <f t="shared" si="67"/>
        <v>613.0962849977135</v>
      </c>
      <c r="CX91" s="62">
        <f t="shared" si="68"/>
        <v>906.42961833104687</v>
      </c>
      <c r="CY91" s="62">
        <f ca="1">AVERAGE(OFFSET($CX$3,0,0,'Données projet'!$E$13+1,1))-AVERAGE(OFFSET($H$3,0,0,'Données projet'!$E$13+1,1))</f>
        <v>306.16494073060517</v>
      </c>
      <c r="CZ91" s="62">
        <f t="shared" si="96"/>
        <v>196.38263807065425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1.5252036489974703E-8</v>
      </c>
      <c r="DI91" s="24">
        <f t="shared" si="69"/>
        <v>1.5252036489974703E-8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-2.8421709430404007E-13</v>
      </c>
      <c r="DP91" s="18">
        <f>DO91*VLOOKUP('Données projet'!$B$14,Paramètres!$A$1:$I$89,3,0)*VLOOKUP('Données projet'!$B$14,Paramètres!$A$1:$I$89,5,0)</f>
        <v>-2.4829205358400943E-13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321.71797077705293</v>
      </c>
      <c r="DU91" s="62">
        <f t="shared" si="98"/>
        <v>326.2054715914793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60.343335000000053</v>
      </c>
      <c r="D92" s="12">
        <f t="shared" si="86"/>
        <v>17.255046024619542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456.74134796069956</v>
      </c>
      <c r="H92" s="70">
        <f t="shared" si="56"/>
        <v>391.81718028454577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351.29864784976206</v>
      </c>
      <c r="T92" s="62">
        <f t="shared" si="88"/>
        <v>231.29412958540718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17.5</v>
      </c>
      <c r="AI92" s="14">
        <f>IF('Données projet'!$A$62&gt;35,AI91+AH92-AQ91,IF(A92&lt;'Données projet'!$A$62,$AF$205^A92,IF(A92='Données projet'!$A$62,'Données projet'!$B$62,AI91+AH92-AQ91)))</f>
        <v>655.49999999999989</v>
      </c>
      <c r="AJ92" s="14">
        <f>AI92*VLOOKUP('Données projet'!$B$10,Paramètres!$A$1:$I$89,3,0)*VLOOKUP('Données projet'!$B$10,Paramètres!$A$1:$I$89,5,0)</f>
        <v>306.77399999999994</v>
      </c>
      <c r="AK92" s="14">
        <f t="shared" si="89"/>
        <v>72.594703343999058</v>
      </c>
      <c r="AL92" s="22">
        <f t="shared" si="58"/>
        <v>660.73382499079833</v>
      </c>
      <c r="AM92" s="62">
        <f t="shared" si="59"/>
        <v>954.0671583241317</v>
      </c>
      <c r="AN92" s="62">
        <f ca="1">AVERAGE(OFFSET($AM$3,0,0,'Données projet'!$E$10+1,1))-AVERAGE(OFFSET($H$3,0,0,'Données projet'!$E$10+1,1))</f>
        <v>320.21110531585362</v>
      </c>
      <c r="AO92" s="62">
        <f t="shared" si="90"/>
        <v>247.46523907978428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480.6</v>
      </c>
      <c r="BE92" s="14">
        <f>BD92*VLOOKUP('Données projet'!$B$11,Paramètres!$A$1:$I$89,3,0)*VLOOKUP('Données projet'!$B$11,Paramètres!$A$1:$I$89,5,0)</f>
        <v>287.39880000000005</v>
      </c>
      <c r="BF92" s="14">
        <f t="shared" si="91"/>
        <v>68.528206713592894</v>
      </c>
      <c r="BG92" s="22">
        <f t="shared" si="61"/>
        <v>619.90620335950769</v>
      </c>
      <c r="BH92" s="62">
        <f t="shared" si="62"/>
        <v>913.23953669284106</v>
      </c>
      <c r="BI92" s="62">
        <f ca="1">AVERAGE(OFFSET($BH$3,0,0,'Données projet'!$E$11+1,1))-AVERAGE(OFFSET($H$3,0,0,'Données projet'!$E$11+1,1))</f>
        <v>306.16494073060517</v>
      </c>
      <c r="BJ92" s="62">
        <f t="shared" si="92"/>
        <v>196.38263807065425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1.0784818428965781E-8</v>
      </c>
      <c r="BS92" s="24">
        <f t="shared" si="63"/>
        <v>1.0784818428965781E-8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2.2737367544323206E-13</v>
      </c>
      <c r="BZ92" s="14">
        <f>BY92*VLOOKUP('Données projet'!$B$12,Paramètres!$A$1:$I$89,3,0)*VLOOKUP('Données projet'!$B$12,Paramètres!$A$1:$I$89,5,0)</f>
        <v>2.0572770154103635E-13</v>
      </c>
      <c r="CA92" s="14">
        <f t="shared" si="93"/>
        <v>2.8416956338469711E-12</v>
      </c>
      <c r="CB92" s="22">
        <f t="shared" si="64"/>
        <v>5.3075956424674458E-12</v>
      </c>
      <c r="CC92" s="62">
        <f t="shared" si="65"/>
        <v>293.3333333333386</v>
      </c>
      <c r="CD92" s="62">
        <f ca="1">AVERAGE(OFFSET($CC$3,0,0,'Données projet'!$E$12+1,1))-AVERAGE(OFFSET($H$3,0,0,'Données projet'!$E$12+1,1))</f>
        <v>400.94769567485071</v>
      </c>
      <c r="CE92" s="62">
        <f t="shared" si="94"/>
        <v>564.51639723182689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3.1651143156567723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3.1651143156567723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480.6</v>
      </c>
      <c r="CU92" s="18">
        <f>CT92*VLOOKUP('Données projet'!$B$13,Paramètres!$A$1:$I$89,3,0)*VLOOKUP('Données projet'!$B$13,Paramètres!$A$1:$I$89,5,0)</f>
        <v>287.39880000000005</v>
      </c>
      <c r="CV92" s="14">
        <f t="shared" si="95"/>
        <v>68.528206713592894</v>
      </c>
      <c r="CW92" s="22">
        <f t="shared" si="67"/>
        <v>619.90620335950769</v>
      </c>
      <c r="CX92" s="62">
        <f t="shared" si="68"/>
        <v>913.23953669284106</v>
      </c>
      <c r="CY92" s="62">
        <f ca="1">AVERAGE(OFFSET($CX$3,0,0,'Données projet'!$E$13+1,1))-AVERAGE(OFFSET($H$3,0,0,'Données projet'!$E$13+1,1))</f>
        <v>306.16494073060517</v>
      </c>
      <c r="CZ92" s="62">
        <f t="shared" si="96"/>
        <v>196.38263807065425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1.0784818428965781E-8</v>
      </c>
      <c r="DI92" s="24">
        <f t="shared" si="69"/>
        <v>1.0784818428965781E-8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-2.8421709430404007E-13</v>
      </c>
      <c r="DP92" s="18">
        <f>DO92*VLOOKUP('Données projet'!$B$14,Paramètres!$A$1:$I$89,3,0)*VLOOKUP('Données projet'!$B$14,Paramètres!$A$1:$I$89,5,0)</f>
        <v>-2.4829205358400943E-13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321.71797077705293</v>
      </c>
      <c r="DU92" s="62">
        <f t="shared" si="98"/>
        <v>326.2054715914793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61.021350000000055</v>
      </c>
      <c r="D93" s="12">
        <f t="shared" si="86"/>
        <v>17.426244113248242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461.73978640341761</v>
      </c>
      <c r="H93" s="70">
        <f t="shared" si="56"/>
        <v>393.29622641390745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351.29864784976206</v>
      </c>
      <c r="T93" s="62">
        <f t="shared" si="88"/>
        <v>231.29412958540718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673</v>
      </c>
      <c r="AG93" s="13">
        <f>VLOOKUP(A93,'Données projet'!$A$61:$I$81,9,0)</f>
        <v>17.5</v>
      </c>
      <c r="AH93" s="13">
        <f t="array" ref="AH93">INDEX(AG:AG,MIN(IF(ISNUMBER(AG93:AG289),ROW(AG93:AG289),"")))</f>
        <v>17.5</v>
      </c>
      <c r="AI93" s="14">
        <f>IF('Données projet'!$A$62&gt;35,AI92+AH93-AQ92,IF(A93&lt;'Données projet'!$A$62,$AF$205^A93,IF(A93='Données projet'!$A$62,'Données projet'!$B$62,AI92+AH93-AQ92)))</f>
        <v>672.99999999999989</v>
      </c>
      <c r="AJ93" s="14">
        <f>AI93*VLOOKUP('Données projet'!$B$10,Paramètres!$A$1:$I$89,3,0)*VLOOKUP('Données projet'!$B$10,Paramètres!$A$1:$I$89,5,0)</f>
        <v>314.96399999999994</v>
      </c>
      <c r="AK93" s="14">
        <f t="shared" si="89"/>
        <v>74.304550517616548</v>
      </c>
      <c r="AL93" s="22">
        <f t="shared" si="58"/>
        <v>677.97605881818208</v>
      </c>
      <c r="AM93" s="62">
        <f t="shared" si="59"/>
        <v>971.30939215151534</v>
      </c>
      <c r="AN93" s="62">
        <f ca="1">AVERAGE(OFFSET($AM$3,0,0,'Données projet'!$E$10+1,1))-AVERAGE(OFFSET($H$3,0,0,'Données projet'!$E$10+1,1))</f>
        <v>320.21110531585362</v>
      </c>
      <c r="AO93" s="62">
        <f t="shared" si="90"/>
        <v>247.46523907978428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135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486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486</v>
      </c>
      <c r="BE93" s="14">
        <f>BD93*VLOOKUP('Données projet'!$B$11,Paramètres!$A$1:$I$89,3,0)*VLOOKUP('Données projet'!$B$11,Paramètres!$A$1:$I$89,5,0)</f>
        <v>290.62799999999999</v>
      </c>
      <c r="BF93" s="14">
        <f t="shared" si="91"/>
        <v>69.208117853196882</v>
      </c>
      <c r="BG93" s="22">
        <f t="shared" si="61"/>
        <v>626.71457192765126</v>
      </c>
      <c r="BH93" s="62">
        <f t="shared" si="62"/>
        <v>920.04790526098463</v>
      </c>
      <c r="BI93" s="62">
        <f ca="1">AVERAGE(OFFSET($BH$3,0,0,'Données projet'!$E$11+1,1))-AVERAGE(OFFSET($H$3,0,0,'Données projet'!$E$11+1,1))</f>
        <v>306.16494073060517</v>
      </c>
      <c r="BJ93" s="62">
        <f t="shared" si="92"/>
        <v>196.38263807065425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24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7.6260182449873516E-9</v>
      </c>
      <c r="BS93" s="24">
        <f t="shared" si="63"/>
        <v>7.6260182449873516E-9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2.2737367544323206E-13</v>
      </c>
      <c r="BZ93" s="14">
        <f>BY93*VLOOKUP('Données projet'!$B$12,Paramètres!$A$1:$I$89,3,0)*VLOOKUP('Données projet'!$B$12,Paramètres!$A$1:$I$89,5,0)</f>
        <v>2.0572770154103635E-13</v>
      </c>
      <c r="CA93" s="14">
        <f t="shared" si="93"/>
        <v>2.8416956338469711E-12</v>
      </c>
      <c r="CB93" s="22">
        <f t="shared" si="64"/>
        <v>5.3075956424674458E-12</v>
      </c>
      <c r="CC93" s="62">
        <f t="shared" si="65"/>
        <v>293.3333333333386</v>
      </c>
      <c r="CD93" s="62">
        <f ca="1">AVERAGE(OFFSET($CC$3,0,0,'Données projet'!$E$12+1,1))-AVERAGE(OFFSET($H$3,0,0,'Données projet'!$E$12+1,1))</f>
        <v>400.94769567485071</v>
      </c>
      <c r="CE93" s="62">
        <f t="shared" si="94"/>
        <v>564.51639723182689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3.1030483544558516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3.1030483544558516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486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486</v>
      </c>
      <c r="CU93" s="18">
        <f>CT93*VLOOKUP('Données projet'!$B$13,Paramètres!$A$1:$I$89,3,0)*VLOOKUP('Données projet'!$B$13,Paramètres!$A$1:$I$89,5,0)</f>
        <v>290.62799999999999</v>
      </c>
      <c r="CV93" s="14">
        <f t="shared" si="95"/>
        <v>69.208117853196882</v>
      </c>
      <c r="CW93" s="22">
        <f t="shared" si="67"/>
        <v>626.71457192765126</v>
      </c>
      <c r="CX93" s="62">
        <f t="shared" si="68"/>
        <v>920.04790526098463</v>
      </c>
      <c r="CY93" s="62">
        <f ca="1">AVERAGE(OFFSET($CX$3,0,0,'Données projet'!$E$13+1,1))-AVERAGE(OFFSET($H$3,0,0,'Données projet'!$E$13+1,1))</f>
        <v>306.16494073060517</v>
      </c>
      <c r="CZ93" s="62">
        <f t="shared" si="96"/>
        <v>196.38263807065425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7.6260182449873516E-9</v>
      </c>
      <c r="DI93" s="24">
        <f t="shared" si="69"/>
        <v>7.6260182449873516E-9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-2.8421709430404007E-13</v>
      </c>
      <c r="DP93" s="18">
        <f>DO93*VLOOKUP('Données projet'!$B$14,Paramètres!$A$1:$I$89,3,0)*VLOOKUP('Données projet'!$B$14,Paramètres!$A$1:$I$89,5,0)</f>
        <v>-2.4829205358400943E-13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321.71797077705293</v>
      </c>
      <c r="DU93" s="62">
        <f t="shared" si="98"/>
        <v>326.2054715914793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61.699365000000057</v>
      </c>
      <c r="D94" s="12">
        <f t="shared" si="86"/>
        <v>17.597220923988022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466.73692241224563</v>
      </c>
      <c r="H94" s="70">
        <f t="shared" si="56"/>
        <v>394.77488715094591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351.29864784976206</v>
      </c>
      <c r="T94" s="62">
        <f t="shared" si="88"/>
        <v>231.29412958540718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18.5</v>
      </c>
      <c r="AI94" s="14">
        <f>IF('Données projet'!$A$62&gt;35,AI93+AH94-AQ93,IF(A94&lt;'Données projet'!$A$62,$AF$205^A94,IF(A94='Données projet'!$A$62,'Données projet'!$B$62,AI93+AH94-AQ93)))</f>
        <v>556.49999999999989</v>
      </c>
      <c r="AJ94" s="14">
        <f>AI94*VLOOKUP('Données projet'!$B$10,Paramètres!$A$1:$I$89,3,0)*VLOOKUP('Données projet'!$B$10,Paramètres!$A$1:$I$89,5,0)</f>
        <v>260.44199999999995</v>
      </c>
      <c r="AK94" s="14">
        <f t="shared" si="89"/>
        <v>62.816585178645781</v>
      </c>
      <c r="AL94" s="22">
        <f t="shared" si="58"/>
        <v>563.00870251947458</v>
      </c>
      <c r="AM94" s="62">
        <f t="shared" si="59"/>
        <v>856.34203585280784</v>
      </c>
      <c r="AN94" s="62">
        <f ca="1">AVERAGE(OFFSET($AM$3,0,0,'Données projet'!$E$10+1,1))-AVERAGE(OFFSET($H$3,0,0,'Données projet'!$E$10+1,1))</f>
        <v>320.21110531585362</v>
      </c>
      <c r="AO94" s="62">
        <f t="shared" si="90"/>
        <v>247.46523907978428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5.3</v>
      </c>
      <c r="BD94" s="13">
        <f>IF('Données projet'!$A$88&gt;35,BD93+BC94-BL93,IF(A94&lt;'Données projet'!$A$88,$BA$205^A94,IF(A94='Données projet'!$A$88,'Données projet'!$B$88,BD93+BC94-BL93)))</f>
        <v>467.3</v>
      </c>
      <c r="BE94" s="14">
        <f>BD94*VLOOKUP('Données projet'!$B$11,Paramètres!$A$1:$I$89,3,0)*VLOOKUP('Données projet'!$B$11,Paramètres!$A$1:$I$89,5,0)</f>
        <v>279.44540000000006</v>
      </c>
      <c r="BF94" s="14">
        <f t="shared" si="91"/>
        <v>66.849792437407487</v>
      </c>
      <c r="BG94" s="22">
        <f t="shared" si="61"/>
        <v>603.13079349515147</v>
      </c>
      <c r="BH94" s="62">
        <f t="shared" si="62"/>
        <v>896.46412682848472</v>
      </c>
      <c r="BI94" s="62">
        <f ca="1">AVERAGE(OFFSET($BH$3,0,0,'Données projet'!$E$11+1,1))-AVERAGE(OFFSET($H$3,0,0,'Données projet'!$E$11+1,1))</f>
        <v>306.16494073060517</v>
      </c>
      <c r="BJ94" s="62">
        <f t="shared" si="92"/>
        <v>196.38263807065425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5.3924092144828904E-9</v>
      </c>
      <c r="BS94" s="24">
        <f t="shared" si="63"/>
        <v>5.3924092144828904E-9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2.2737367544323206E-13</v>
      </c>
      <c r="BZ94" s="14">
        <f>BY94*VLOOKUP('Données projet'!$B$12,Paramètres!$A$1:$I$89,3,0)*VLOOKUP('Données projet'!$B$12,Paramètres!$A$1:$I$89,5,0)</f>
        <v>2.0572770154103635E-13</v>
      </c>
      <c r="CA94" s="14">
        <f t="shared" si="93"/>
        <v>2.8416956338469711E-12</v>
      </c>
      <c r="CB94" s="22">
        <f t="shared" si="64"/>
        <v>5.3075956424674458E-12</v>
      </c>
      <c r="CC94" s="62">
        <f t="shared" si="65"/>
        <v>293.3333333333386</v>
      </c>
      <c r="CD94" s="62">
        <f ca="1">AVERAGE(OFFSET($CC$3,0,0,'Données projet'!$E$12+1,1))-AVERAGE(OFFSET($H$3,0,0,'Données projet'!$E$12+1,1))</f>
        <v>400.94769567485071</v>
      </c>
      <c r="CE94" s="62">
        <f t="shared" si="94"/>
        <v>564.51639723182689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3.0421994688975826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3.0421994688975826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5.3</v>
      </c>
      <c r="CT94" s="13">
        <f>IF('Données projet'!$A$140&gt;35,CT93+CS94-DB93,IF(A94&lt;'Données projet'!$A$140,$CQ$205^A94,IF(A94='Données projet'!$A$140,'Données projet'!$B$140,CT93+CS94-DB93)))</f>
        <v>467.3</v>
      </c>
      <c r="CU94" s="18">
        <f>CT94*VLOOKUP('Données projet'!$B$13,Paramètres!$A$1:$I$89,3,0)*VLOOKUP('Données projet'!$B$13,Paramètres!$A$1:$I$89,5,0)</f>
        <v>279.44540000000006</v>
      </c>
      <c r="CV94" s="14">
        <f t="shared" si="95"/>
        <v>66.849792437407487</v>
      </c>
      <c r="CW94" s="22">
        <f t="shared" si="67"/>
        <v>603.13079349515147</v>
      </c>
      <c r="CX94" s="62">
        <f t="shared" si="68"/>
        <v>896.46412682848472</v>
      </c>
      <c r="CY94" s="62">
        <f ca="1">AVERAGE(OFFSET($CX$3,0,0,'Données projet'!$E$13+1,1))-AVERAGE(OFFSET($H$3,0,0,'Données projet'!$E$13+1,1))</f>
        <v>306.16494073060517</v>
      </c>
      <c r="CZ94" s="62">
        <f t="shared" si="96"/>
        <v>196.38263807065425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5.3924092144828904E-9</v>
      </c>
      <c r="DI94" s="24">
        <f t="shared" si="69"/>
        <v>5.3924092144828904E-9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-2.8421709430404007E-13</v>
      </c>
      <c r="DP94" s="18">
        <f>DO94*VLOOKUP('Données projet'!$B$14,Paramètres!$A$1:$I$89,3,0)*VLOOKUP('Données projet'!$B$14,Paramètres!$A$1:$I$89,5,0)</f>
        <v>-2.4829205358400943E-13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321.71797077705293</v>
      </c>
      <c r="DU94" s="62">
        <f t="shared" si="98"/>
        <v>326.2054715914793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62.377380000000059</v>
      </c>
      <c r="D95" s="12">
        <f t="shared" si="86"/>
        <v>17.767979169879474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471.73277195604527</v>
      </c>
      <c r="H95" s="70">
        <f t="shared" si="56"/>
        <v>396.25316722087348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351.29864784976206</v>
      </c>
      <c r="T95" s="62">
        <f t="shared" si="88"/>
        <v>231.29412958540718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18.5</v>
      </c>
      <c r="AI95" s="14">
        <f>IF('Données projet'!$A$62&gt;35,AI94+AH95-AQ94,IF(A95&lt;'Données projet'!$A$62,$AF$205^A95,IF(A95='Données projet'!$A$62,'Données projet'!$B$62,AI94+AH95-AQ94)))</f>
        <v>574.99999999999989</v>
      </c>
      <c r="AJ95" s="14">
        <f>AI95*VLOOKUP('Données projet'!$B$10,Paramètres!$A$1:$I$89,3,0)*VLOOKUP('Données projet'!$B$10,Paramètres!$A$1:$I$89,5,0)</f>
        <v>269.09999999999991</v>
      </c>
      <c r="AK95" s="14">
        <f t="shared" si="89"/>
        <v>64.658229472790993</v>
      </c>
      <c r="AL95" s="22">
        <f t="shared" si="58"/>
        <v>581.29558299844405</v>
      </c>
      <c r="AM95" s="62">
        <f t="shared" si="59"/>
        <v>874.62891633177742</v>
      </c>
      <c r="AN95" s="62">
        <f ca="1">AVERAGE(OFFSET($AM$3,0,0,'Données projet'!$E$10+1,1))-AVERAGE(OFFSET($H$3,0,0,'Données projet'!$E$10+1,1))</f>
        <v>320.21110531585362</v>
      </c>
      <c r="AO95" s="62">
        <f t="shared" si="90"/>
        <v>247.46523907978428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5.3</v>
      </c>
      <c r="BD95" s="13">
        <f>IF('Données projet'!$A$88&gt;35,BD94+BC95-BL94,IF(A95&lt;'Données projet'!$A$88,$BA$205^A95,IF(A95='Données projet'!$A$88,'Données projet'!$B$88,BD94+BC95-BL94)))</f>
        <v>472.6</v>
      </c>
      <c r="BE95" s="14">
        <f>BD95*VLOOKUP('Données projet'!$B$11,Paramètres!$A$1:$I$89,3,0)*VLOOKUP('Données projet'!$B$11,Paramètres!$A$1:$I$89,5,0)</f>
        <v>282.6148</v>
      </c>
      <c r="BF95" s="14">
        <f t="shared" si="91"/>
        <v>67.519291995071626</v>
      </c>
      <c r="BG95" s="22">
        <f t="shared" si="61"/>
        <v>609.81687689141643</v>
      </c>
      <c r="BH95" s="62">
        <f t="shared" si="62"/>
        <v>903.1502102247498</v>
      </c>
      <c r="BI95" s="62">
        <f ca="1">AVERAGE(OFFSET($BH$3,0,0,'Données projet'!$E$11+1,1))-AVERAGE(OFFSET($H$3,0,0,'Données projet'!$E$11+1,1))</f>
        <v>306.16494073060517</v>
      </c>
      <c r="BJ95" s="62">
        <f t="shared" si="92"/>
        <v>196.38263807065425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3.8130091224936758E-9</v>
      </c>
      <c r="BS95" s="24">
        <f t="shared" si="63"/>
        <v>3.8130091224936758E-9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2.2737367544323206E-13</v>
      </c>
      <c r="BZ95" s="14">
        <f>BY95*VLOOKUP('Données projet'!$B$12,Paramètres!$A$1:$I$89,3,0)*VLOOKUP('Données projet'!$B$12,Paramètres!$A$1:$I$89,5,0)</f>
        <v>2.0572770154103635E-13</v>
      </c>
      <c r="CA95" s="14">
        <f t="shared" si="93"/>
        <v>2.8416956338469711E-12</v>
      </c>
      <c r="CB95" s="22">
        <f t="shared" si="64"/>
        <v>5.3075956424674458E-12</v>
      </c>
      <c r="CC95" s="62">
        <f t="shared" si="65"/>
        <v>293.3333333333386</v>
      </c>
      <c r="CD95" s="62">
        <f ca="1">AVERAGE(OFFSET($CC$3,0,0,'Données projet'!$E$12+1,1))-AVERAGE(OFFSET($H$3,0,0,'Données projet'!$E$12+1,1))</f>
        <v>400.94769567485071</v>
      </c>
      <c r="CE95" s="62">
        <f t="shared" si="94"/>
        <v>564.51639723182689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2.9825437928709557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2.9825437928709557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5.3</v>
      </c>
      <c r="CT95" s="13">
        <f>IF('Données projet'!$A$140&gt;35,CT94+CS95-DB94,IF(A95&lt;'Données projet'!$A$140,$CQ$205^A95,IF(A95='Données projet'!$A$140,'Données projet'!$B$140,CT94+CS95-DB94)))</f>
        <v>472.6</v>
      </c>
      <c r="CU95" s="18">
        <f>CT95*VLOOKUP('Données projet'!$B$13,Paramètres!$A$1:$I$89,3,0)*VLOOKUP('Données projet'!$B$13,Paramètres!$A$1:$I$89,5,0)</f>
        <v>282.6148</v>
      </c>
      <c r="CV95" s="14">
        <f t="shared" si="95"/>
        <v>67.519291995071626</v>
      </c>
      <c r="CW95" s="22">
        <f t="shared" si="67"/>
        <v>609.81687689141643</v>
      </c>
      <c r="CX95" s="62">
        <f t="shared" si="68"/>
        <v>903.1502102247498</v>
      </c>
      <c r="CY95" s="62">
        <f ca="1">AVERAGE(OFFSET($CX$3,0,0,'Données projet'!$E$13+1,1))-AVERAGE(OFFSET($H$3,0,0,'Données projet'!$E$13+1,1))</f>
        <v>306.16494073060517</v>
      </c>
      <c r="CZ95" s="62">
        <f t="shared" si="96"/>
        <v>196.38263807065425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3.8130091224936758E-9</v>
      </c>
      <c r="DI95" s="24">
        <f t="shared" si="69"/>
        <v>3.8130091224936758E-9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-2.8421709430404007E-13</v>
      </c>
      <c r="DP95" s="18">
        <f>DO95*VLOOKUP('Données projet'!$B$14,Paramètres!$A$1:$I$89,3,0)*VLOOKUP('Données projet'!$B$14,Paramètres!$A$1:$I$89,5,0)</f>
        <v>-2.4829205358400943E-13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321.71797077705293</v>
      </c>
      <c r="DU95" s="62">
        <f t="shared" si="98"/>
        <v>326.2054715914793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63.055395000000061</v>
      </c>
      <c r="D96" s="12">
        <f t="shared" si="86"/>
        <v>17.938521501587338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476.72735063653636</v>
      </c>
      <c r="H96" s="70">
        <f t="shared" si="56"/>
        <v>397.73107124026473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351.29864784976206</v>
      </c>
      <c r="T96" s="62">
        <f t="shared" si="88"/>
        <v>231.29412958540718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18.5</v>
      </c>
      <c r="AI96" s="14">
        <f>IF('Données projet'!$A$62&gt;35,AI95+AH96-AQ95,IF(A96&lt;'Données projet'!$A$62,$AF$205^A96,IF(A96='Données projet'!$A$62,'Données projet'!$B$62,AI95+AH96-AQ95)))</f>
        <v>593.49999999999989</v>
      </c>
      <c r="AJ96" s="14">
        <f>AI96*VLOOKUP('Données projet'!$B$10,Paramètres!$A$1:$I$89,3,0)*VLOOKUP('Données projet'!$B$10,Paramètres!$A$1:$I$89,5,0)</f>
        <v>277.75799999999992</v>
      </c>
      <c r="AK96" s="14">
        <f t="shared" si="89"/>
        <v>66.492988372715388</v>
      </c>
      <c r="AL96" s="22">
        <f t="shared" si="58"/>
        <v>599.57047141581245</v>
      </c>
      <c r="AM96" s="62">
        <f t="shared" si="59"/>
        <v>892.90380474914582</v>
      </c>
      <c r="AN96" s="62">
        <f ca="1">AVERAGE(OFFSET($AM$3,0,0,'Données projet'!$E$10+1,1))-AVERAGE(OFFSET($H$3,0,0,'Données projet'!$E$10+1,1))</f>
        <v>320.21110531585362</v>
      </c>
      <c r="AO96" s="62">
        <f t="shared" si="90"/>
        <v>247.46523907978428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5.3</v>
      </c>
      <c r="BD96" s="13">
        <f>IF('Données projet'!$A$88&gt;35,BD95+BC96-BL95,IF(A96&lt;'Données projet'!$A$88,$BA$205^A96,IF(A96='Données projet'!$A$88,'Données projet'!$B$88,BD95+BC96-BL95)))</f>
        <v>477.90000000000003</v>
      </c>
      <c r="BE96" s="14">
        <f>BD96*VLOOKUP('Données projet'!$B$11,Paramètres!$A$1:$I$89,3,0)*VLOOKUP('Données projet'!$B$11,Paramètres!$A$1:$I$89,5,0)</f>
        <v>285.78420000000006</v>
      </c>
      <c r="BF96" s="14">
        <f t="shared" si="91"/>
        <v>68.187918155875096</v>
      </c>
      <c r="BG96" s="22">
        <f t="shared" si="61"/>
        <v>616.50143912148258</v>
      </c>
      <c r="BH96" s="62">
        <f t="shared" si="62"/>
        <v>909.83477245481595</v>
      </c>
      <c r="BI96" s="62">
        <f ca="1">AVERAGE(OFFSET($BH$3,0,0,'Données projet'!$E$11+1,1))-AVERAGE(OFFSET($H$3,0,0,'Données projet'!$E$11+1,1))</f>
        <v>306.16494073060517</v>
      </c>
      <c r="BJ96" s="62">
        <f t="shared" si="92"/>
        <v>196.38263807065425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2.6962046072414452E-9</v>
      </c>
      <c r="BS96" s="24">
        <f t="shared" si="63"/>
        <v>2.6962046072414452E-9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2.2737367544323206E-13</v>
      </c>
      <c r="BZ96" s="14">
        <f>BY96*VLOOKUP('Données projet'!$B$12,Paramètres!$A$1:$I$89,3,0)*VLOOKUP('Données projet'!$B$12,Paramètres!$A$1:$I$89,5,0)</f>
        <v>2.0572770154103635E-13</v>
      </c>
      <c r="CA96" s="14">
        <f t="shared" si="93"/>
        <v>2.8416956338469711E-12</v>
      </c>
      <c r="CB96" s="22">
        <f t="shared" si="64"/>
        <v>5.3075956424674458E-12</v>
      </c>
      <c r="CC96" s="62">
        <f t="shared" si="65"/>
        <v>293.3333333333386</v>
      </c>
      <c r="CD96" s="62">
        <f ca="1">AVERAGE(OFFSET($CC$3,0,0,'Données projet'!$E$12+1,1))-AVERAGE(OFFSET($H$3,0,0,'Données projet'!$E$12+1,1))</f>
        <v>400.94769567485071</v>
      </c>
      <c r="CE96" s="62">
        <f t="shared" si="94"/>
        <v>564.51639723182689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2.9240579282648418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2.9240579282648418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5.3</v>
      </c>
      <c r="CT96" s="13">
        <f>IF('Données projet'!$A$140&gt;35,CT95+CS96-DB95,IF(A96&lt;'Données projet'!$A$140,$CQ$205^A96,IF(A96='Données projet'!$A$140,'Données projet'!$B$140,CT95+CS96-DB95)))</f>
        <v>477.90000000000003</v>
      </c>
      <c r="CU96" s="18">
        <f>CT96*VLOOKUP('Données projet'!$B$13,Paramètres!$A$1:$I$89,3,0)*VLOOKUP('Données projet'!$B$13,Paramètres!$A$1:$I$89,5,0)</f>
        <v>285.78420000000006</v>
      </c>
      <c r="CV96" s="14">
        <f t="shared" si="95"/>
        <v>68.187918155875096</v>
      </c>
      <c r="CW96" s="22">
        <f t="shared" si="67"/>
        <v>616.50143912148258</v>
      </c>
      <c r="CX96" s="62">
        <f t="shared" si="68"/>
        <v>909.83477245481595</v>
      </c>
      <c r="CY96" s="62">
        <f ca="1">AVERAGE(OFFSET($CX$3,0,0,'Données projet'!$E$13+1,1))-AVERAGE(OFFSET($H$3,0,0,'Données projet'!$E$13+1,1))</f>
        <v>306.16494073060517</v>
      </c>
      <c r="CZ96" s="62">
        <f t="shared" si="96"/>
        <v>196.38263807065425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2.6962046072414452E-9</v>
      </c>
      <c r="DI96" s="24">
        <f t="shared" si="69"/>
        <v>2.6962046072414452E-9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-2.8421709430404007E-13</v>
      </c>
      <c r="DP96" s="18">
        <f>DO96*VLOOKUP('Données projet'!$B$14,Paramètres!$A$1:$I$89,3,0)*VLOOKUP('Données projet'!$B$14,Paramètres!$A$1:$I$89,5,0)</f>
        <v>-2.4829205358400943E-13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321.71797077705293</v>
      </c>
      <c r="DU96" s="62">
        <f t="shared" si="98"/>
        <v>326.2054715914793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63.733410000000063</v>
      </c>
      <c r="D97" s="12">
        <f t="shared" si="86"/>
        <v>18.108850509489407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481.72067370059153</v>
      </c>
      <c r="H97" s="70">
        <f t="shared" si="56"/>
        <v>399.20860372069421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351.29864784976206</v>
      </c>
      <c r="T97" s="62">
        <f t="shared" si="88"/>
        <v>231.29412958540718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18.5</v>
      </c>
      <c r="AI97" s="14">
        <f>IF('Données projet'!$A$62&gt;35,AI96+AH97-AQ96,IF(A97&lt;'Données projet'!$A$62,$AF$205^A97,IF(A97='Données projet'!$A$62,'Données projet'!$B$62,AI96+AH97-AQ96)))</f>
        <v>611.99999999999989</v>
      </c>
      <c r="AJ97" s="14">
        <f>AI97*VLOOKUP('Données projet'!$B$10,Paramètres!$A$1:$I$89,3,0)*VLOOKUP('Données projet'!$B$10,Paramètres!$A$1:$I$89,5,0)</f>
        <v>286.41599999999994</v>
      </c>
      <c r="AK97" s="14">
        <f t="shared" si="89"/>
        <v>68.321101129951188</v>
      </c>
      <c r="AL97" s="22">
        <f t="shared" si="58"/>
        <v>617.83378446799827</v>
      </c>
      <c r="AM97" s="62">
        <f t="shared" si="59"/>
        <v>911.16711780133164</v>
      </c>
      <c r="AN97" s="62">
        <f ca="1">AVERAGE(OFFSET($AM$3,0,0,'Données projet'!$E$10+1,1))-AVERAGE(OFFSET($H$3,0,0,'Données projet'!$E$10+1,1))</f>
        <v>320.21110531585362</v>
      </c>
      <c r="AO97" s="62">
        <f t="shared" si="90"/>
        <v>247.46523907978428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5.3</v>
      </c>
      <c r="BD97" s="13">
        <f>IF('Données projet'!$A$88&gt;35,BD96+BC97-BL96,IF(A97&lt;'Données projet'!$A$88,$BA$205^A97,IF(A97='Données projet'!$A$88,'Données projet'!$B$88,BD96+BC97-BL96)))</f>
        <v>483.20000000000005</v>
      </c>
      <c r="BE97" s="14">
        <f>BD97*VLOOKUP('Données projet'!$B$11,Paramètres!$A$1:$I$89,3,0)*VLOOKUP('Données projet'!$B$11,Paramètres!$A$1:$I$89,5,0)</f>
        <v>288.95360000000005</v>
      </c>
      <c r="BF97" s="14">
        <f t="shared" si="91"/>
        <v>68.855681726886303</v>
      </c>
      <c r="BG97" s="22">
        <f t="shared" si="61"/>
        <v>623.18449900766041</v>
      </c>
      <c r="BH97" s="62">
        <f t="shared" si="62"/>
        <v>916.51783234099366</v>
      </c>
      <c r="BI97" s="62">
        <f ca="1">AVERAGE(OFFSET($BH$3,0,0,'Données projet'!$E$11+1,1))-AVERAGE(OFFSET($H$3,0,0,'Données projet'!$E$11+1,1))</f>
        <v>306.16494073060517</v>
      </c>
      <c r="BJ97" s="62">
        <f t="shared" si="92"/>
        <v>196.38263807065425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1.9065045612468379E-9</v>
      </c>
      <c r="BS97" s="24">
        <f t="shared" si="63"/>
        <v>1.9065045612468379E-9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2.2737367544323206E-13</v>
      </c>
      <c r="BZ97" s="14">
        <f>BY97*VLOOKUP('Données projet'!$B$12,Paramètres!$A$1:$I$89,3,0)*VLOOKUP('Données projet'!$B$12,Paramètres!$A$1:$I$89,5,0)</f>
        <v>2.0572770154103635E-13</v>
      </c>
      <c r="CA97" s="14">
        <f t="shared" si="93"/>
        <v>2.8416956338469711E-12</v>
      </c>
      <c r="CB97" s="22">
        <f t="shared" si="64"/>
        <v>5.3075956424674458E-12</v>
      </c>
      <c r="CC97" s="62">
        <f t="shared" si="65"/>
        <v>293.3333333333386</v>
      </c>
      <c r="CD97" s="62">
        <f ca="1">AVERAGE(OFFSET($CC$3,0,0,'Données projet'!$E$12+1,1))-AVERAGE(OFFSET($H$3,0,0,'Données projet'!$E$12+1,1))</f>
        <v>400.94769567485071</v>
      </c>
      <c r="CE97" s="62">
        <f t="shared" si="94"/>
        <v>564.51639723182689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2.8667189357907987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2.8667189357907987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5.3</v>
      </c>
      <c r="CT97" s="13">
        <f>IF('Données projet'!$A$140&gt;35,CT96+CS97-DB96,IF(A97&lt;'Données projet'!$A$140,$CQ$205^A97,IF(A97='Données projet'!$A$140,'Données projet'!$B$140,CT96+CS97-DB96)))</f>
        <v>483.20000000000005</v>
      </c>
      <c r="CU97" s="18">
        <f>CT97*VLOOKUP('Données projet'!$B$13,Paramètres!$A$1:$I$89,3,0)*VLOOKUP('Données projet'!$B$13,Paramètres!$A$1:$I$89,5,0)</f>
        <v>288.95360000000005</v>
      </c>
      <c r="CV97" s="14">
        <f t="shared" si="95"/>
        <v>68.855681726886303</v>
      </c>
      <c r="CW97" s="22">
        <f t="shared" si="67"/>
        <v>623.18449900766041</v>
      </c>
      <c r="CX97" s="62">
        <f t="shared" si="68"/>
        <v>916.51783234099366</v>
      </c>
      <c r="CY97" s="62">
        <f ca="1">AVERAGE(OFFSET($CX$3,0,0,'Données projet'!$E$13+1,1))-AVERAGE(OFFSET($H$3,0,0,'Données projet'!$E$13+1,1))</f>
        <v>306.16494073060517</v>
      </c>
      <c r="CZ97" s="62">
        <f t="shared" si="96"/>
        <v>196.38263807065425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1.9065045612468379E-9</v>
      </c>
      <c r="DI97" s="24">
        <f t="shared" si="69"/>
        <v>1.9065045612468379E-9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-2.8421709430404007E-13</v>
      </c>
      <c r="DP97" s="18">
        <f>DO97*VLOOKUP('Données projet'!$B$14,Paramètres!$A$1:$I$89,3,0)*VLOOKUP('Données projet'!$B$14,Paramètres!$A$1:$I$89,5,0)</f>
        <v>-2.4829205358400943E-13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321.71797077705293</v>
      </c>
      <c r="DU97" s="62">
        <f t="shared" si="98"/>
        <v>326.2054715914793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64.411425000000065</v>
      </c>
      <c r="D98" s="12">
        <f t="shared" si="86"/>
        <v>18.278968725674286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486.71275605199554</v>
      </c>
      <c r="H98" s="70">
        <f t="shared" si="56"/>
        <v>400.6857690722162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351.29864784976206</v>
      </c>
      <c r="T98" s="62">
        <f t="shared" si="88"/>
        <v>231.29412958540718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18.5</v>
      </c>
      <c r="AI98" s="14">
        <f>IF('Données projet'!$A$62&gt;35,AI97+AH98-AQ97,IF(A98&lt;'Données projet'!$A$62,$AF$205^A98,IF(A98='Données projet'!$A$62,'Données projet'!$B$62,AI97+AH98-AQ97)))</f>
        <v>630.49999999999989</v>
      </c>
      <c r="AJ98" s="14">
        <f>AI98*VLOOKUP('Données projet'!$B$10,Paramètres!$A$1:$I$89,3,0)*VLOOKUP('Données projet'!$B$10,Paramètres!$A$1:$I$89,5,0)</f>
        <v>295.07399999999996</v>
      </c>
      <c r="AK98" s="14">
        <f t="shared" si="89"/>
        <v>70.142791709481173</v>
      </c>
      <c r="AL98" s="22">
        <f t="shared" si="58"/>
        <v>636.08591222734628</v>
      </c>
      <c r="AM98" s="62">
        <f t="shared" si="59"/>
        <v>929.41924556067966</v>
      </c>
      <c r="AN98" s="62">
        <f ca="1">AVERAGE(OFFSET($AM$3,0,0,'Données projet'!$E$10+1,1))-AVERAGE(OFFSET($H$3,0,0,'Données projet'!$E$10+1,1))</f>
        <v>320.21110531585362</v>
      </c>
      <c r="AO98" s="62">
        <f t="shared" si="90"/>
        <v>247.46523907978428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5.3</v>
      </c>
      <c r="BD98" s="13">
        <f>IF('Données projet'!$A$88&gt;35,BD97+BC98-BL97,IF(A98&lt;'Données projet'!$A$88,$BA$205^A98,IF(A98='Données projet'!$A$88,'Données projet'!$B$88,BD97+BC98-BL97)))</f>
        <v>488.50000000000006</v>
      </c>
      <c r="BE98" s="14">
        <f>BD98*VLOOKUP('Données projet'!$B$11,Paramètres!$A$1:$I$89,3,0)*VLOOKUP('Données projet'!$B$11,Paramètres!$A$1:$I$89,5,0)</f>
        <v>292.12300000000005</v>
      </c>
      <c r="BF98" s="14">
        <f t="shared" si="91"/>
        <v>69.52259326444549</v>
      </c>
      <c r="BG98" s="22">
        <f t="shared" si="61"/>
        <v>629.86607493557597</v>
      </c>
      <c r="BH98" s="62">
        <f t="shared" si="62"/>
        <v>923.19940826890934</v>
      </c>
      <c r="BI98" s="62">
        <f ca="1">AVERAGE(OFFSET($BH$3,0,0,'Données projet'!$E$11+1,1))-AVERAGE(OFFSET($H$3,0,0,'Données projet'!$E$11+1,1))</f>
        <v>306.16494073060517</v>
      </c>
      <c r="BJ98" s="62">
        <f t="shared" si="92"/>
        <v>196.38263807065425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1.3481023036207226E-9</v>
      </c>
      <c r="BS98" s="24">
        <f t="shared" si="63"/>
        <v>1.3481023036207226E-9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2.2737367544323206E-13</v>
      </c>
      <c r="BZ98" s="14">
        <f>BY98*VLOOKUP('Données projet'!$B$12,Paramètres!$A$1:$I$89,3,0)*VLOOKUP('Données projet'!$B$12,Paramètres!$A$1:$I$89,5,0)</f>
        <v>2.0572770154103635E-13</v>
      </c>
      <c r="CA98" s="14">
        <f t="shared" si="93"/>
        <v>2.8416956338469711E-12</v>
      </c>
      <c r="CB98" s="22">
        <f t="shared" si="64"/>
        <v>5.3075956424674458E-12</v>
      </c>
      <c r="CC98" s="62">
        <f t="shared" si="65"/>
        <v>293.3333333333386</v>
      </c>
      <c r="CD98" s="62">
        <f ca="1">AVERAGE(OFFSET($CC$3,0,0,'Données projet'!$E$12+1,1))-AVERAGE(OFFSET($H$3,0,0,'Données projet'!$E$12+1,1))</f>
        <v>400.94769567485071</v>
      </c>
      <c r="CE98" s="62">
        <f t="shared" si="94"/>
        <v>564.51639723182689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2.8105043259858395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2.8105043259858395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5.3</v>
      </c>
      <c r="CT98" s="13">
        <f>IF('Données projet'!$A$140&gt;35,CT97+CS98-DB97,IF(A98&lt;'Données projet'!$A$140,$CQ$205^A98,IF(A98='Données projet'!$A$140,'Données projet'!$B$140,CT97+CS98-DB97)))</f>
        <v>488.50000000000006</v>
      </c>
      <c r="CU98" s="18">
        <f>CT98*VLOOKUP('Données projet'!$B$13,Paramètres!$A$1:$I$89,3,0)*VLOOKUP('Données projet'!$B$13,Paramètres!$A$1:$I$89,5,0)</f>
        <v>292.12300000000005</v>
      </c>
      <c r="CV98" s="14">
        <f t="shared" si="95"/>
        <v>69.52259326444549</v>
      </c>
      <c r="CW98" s="22">
        <f t="shared" si="67"/>
        <v>629.86607493557597</v>
      </c>
      <c r="CX98" s="62">
        <f t="shared" si="68"/>
        <v>923.19940826890934</v>
      </c>
      <c r="CY98" s="62">
        <f ca="1">AVERAGE(OFFSET($CX$3,0,0,'Données projet'!$E$13+1,1))-AVERAGE(OFFSET($H$3,0,0,'Données projet'!$E$13+1,1))</f>
        <v>306.16494073060517</v>
      </c>
      <c r="CZ98" s="62">
        <f t="shared" si="96"/>
        <v>196.38263807065425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1.3481023036207226E-9</v>
      </c>
      <c r="DI98" s="24">
        <f t="shared" si="69"/>
        <v>1.3481023036207226E-9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-2.8421709430404007E-13</v>
      </c>
      <c r="DP98" s="18">
        <f>DO98*VLOOKUP('Données projet'!$B$14,Paramètres!$A$1:$I$89,3,0)*VLOOKUP('Données projet'!$B$14,Paramètres!$A$1:$I$89,5,0)</f>
        <v>-2.4829205358400943E-13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321.71797077705293</v>
      </c>
      <c r="DU98" s="62">
        <f t="shared" si="98"/>
        <v>326.2054715914793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65.089440000000067</v>
      </c>
      <c r="D99" s="12">
        <f t="shared" si="86"/>
        <v>18.448878625852398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491.70361226269301</v>
      </c>
      <c r="H99" s="70">
        <f t="shared" si="56"/>
        <v>402.16257160669306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351.29864784976206</v>
      </c>
      <c r="T99" s="62">
        <f t="shared" si="88"/>
        <v>231.29412958540718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18.5</v>
      </c>
      <c r="AI99" s="14">
        <f>IF('Données projet'!$A$62&gt;35,AI98+AH99-AQ98,IF(A99&lt;'Données projet'!$A$62,$AF$205^A99,IF(A99='Données projet'!$A$62,'Données projet'!$B$62,AI98+AH99-AQ98)))</f>
        <v>648.99999999999989</v>
      </c>
      <c r="AJ99" s="14">
        <f>AI99*VLOOKUP('Données projet'!$B$10,Paramètres!$A$1:$I$89,3,0)*VLOOKUP('Données projet'!$B$10,Paramètres!$A$1:$I$89,5,0)</f>
        <v>303.73199999999997</v>
      </c>
      <c r="AK99" s="14">
        <f t="shared" si="89"/>
        <v>71.958270185981476</v>
      </c>
      <c r="AL99" s="22">
        <f t="shared" si="58"/>
        <v>654.32722057391766</v>
      </c>
      <c r="AM99" s="62">
        <f t="shared" si="59"/>
        <v>947.66055390725091</v>
      </c>
      <c r="AN99" s="62">
        <f ca="1">AVERAGE(OFFSET($AM$3,0,0,'Données projet'!$E$10+1,1))-AVERAGE(OFFSET($H$3,0,0,'Données projet'!$E$10+1,1))</f>
        <v>320.21110531585362</v>
      </c>
      <c r="AO99" s="62">
        <f t="shared" si="90"/>
        <v>247.46523907978428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5.3</v>
      </c>
      <c r="BD99" s="13">
        <f>IF('Données projet'!$A$88&gt;35,BD98+BC99-BL98,IF(A99&lt;'Données projet'!$A$88,$BA$205^A99,IF(A99='Données projet'!$A$88,'Données projet'!$B$88,BD98+BC99-BL98)))</f>
        <v>493.80000000000007</v>
      </c>
      <c r="BE99" s="14">
        <f>BD99*VLOOKUP('Données projet'!$B$11,Paramètres!$A$1:$I$89,3,0)*VLOOKUP('Données projet'!$B$11,Paramètres!$A$1:$I$89,5,0)</f>
        <v>295.2924000000001</v>
      </c>
      <c r="BF99" s="14">
        <f t="shared" si="91"/>
        <v>70.188663082637405</v>
      </c>
      <c r="BG99" s="22">
        <f t="shared" si="61"/>
        <v>636.54618486892696</v>
      </c>
      <c r="BH99" s="62">
        <f t="shared" si="62"/>
        <v>929.87951820226021</v>
      </c>
      <c r="BI99" s="62">
        <f ca="1">AVERAGE(OFFSET($BH$3,0,0,'Données projet'!$E$11+1,1))-AVERAGE(OFFSET($H$3,0,0,'Données projet'!$E$11+1,1))</f>
        <v>306.16494073060517</v>
      </c>
      <c r="BJ99" s="62">
        <f t="shared" si="92"/>
        <v>196.38263807065425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9.5325228062341895E-10</v>
      </c>
      <c r="BS99" s="24">
        <f t="shared" si="63"/>
        <v>9.5325228062341895E-10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2.2737367544323206E-13</v>
      </c>
      <c r="BZ99" s="14">
        <f>BY99*VLOOKUP('Données projet'!$B$12,Paramètres!$A$1:$I$89,3,0)*VLOOKUP('Données projet'!$B$12,Paramètres!$A$1:$I$89,5,0)</f>
        <v>2.0572770154103635E-13</v>
      </c>
      <c r="CA99" s="14">
        <f t="shared" si="93"/>
        <v>2.8416956338469711E-12</v>
      </c>
      <c r="CB99" s="22">
        <f t="shared" si="64"/>
        <v>5.3075956424674458E-12</v>
      </c>
      <c r="CC99" s="62">
        <f t="shared" si="65"/>
        <v>293.3333333333386</v>
      </c>
      <c r="CD99" s="62">
        <f ca="1">AVERAGE(OFFSET($CC$3,0,0,'Données projet'!$E$12+1,1))-AVERAGE(OFFSET($H$3,0,0,'Données projet'!$E$12+1,1))</f>
        <v>400.94769567485071</v>
      </c>
      <c r="CE99" s="62">
        <f t="shared" si="94"/>
        <v>564.51639723182689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2.7553920503916292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2.7553920503916292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5.3</v>
      </c>
      <c r="CT99" s="13">
        <f>IF('Données projet'!$A$140&gt;35,CT98+CS99-DB98,IF(A99&lt;'Données projet'!$A$140,$CQ$205^A99,IF(A99='Données projet'!$A$140,'Données projet'!$B$140,CT98+CS99-DB98)))</f>
        <v>493.80000000000007</v>
      </c>
      <c r="CU99" s="18">
        <f>CT99*VLOOKUP('Données projet'!$B$13,Paramètres!$A$1:$I$89,3,0)*VLOOKUP('Données projet'!$B$13,Paramètres!$A$1:$I$89,5,0)</f>
        <v>295.2924000000001</v>
      </c>
      <c r="CV99" s="14">
        <f t="shared" si="95"/>
        <v>70.188663082637405</v>
      </c>
      <c r="CW99" s="22">
        <f t="shared" si="67"/>
        <v>636.54618486892696</v>
      </c>
      <c r="CX99" s="62">
        <f t="shared" si="68"/>
        <v>929.87951820226021</v>
      </c>
      <c r="CY99" s="62">
        <f ca="1">AVERAGE(OFFSET($CX$3,0,0,'Données projet'!$E$13+1,1))-AVERAGE(OFFSET($H$3,0,0,'Données projet'!$E$13+1,1))</f>
        <v>306.16494073060517</v>
      </c>
      <c r="CZ99" s="62">
        <f t="shared" si="96"/>
        <v>196.38263807065425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9.5325228062341895E-10</v>
      </c>
      <c r="DI99" s="24">
        <f t="shared" si="69"/>
        <v>9.5325228062341895E-10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-2.8421709430404007E-13</v>
      </c>
      <c r="DP99" s="18">
        <f>DO99*VLOOKUP('Données projet'!$B$14,Paramètres!$A$1:$I$89,3,0)*VLOOKUP('Données projet'!$B$14,Paramètres!$A$1:$I$89,5,0)</f>
        <v>-2.4829205358400943E-13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321.71797077705293</v>
      </c>
      <c r="DU99" s="62">
        <f t="shared" si="98"/>
        <v>326.2054715914793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65.767455000000069</v>
      </c>
      <c r="D100" s="12">
        <f t="shared" si="86"/>
        <v>18.618582631185181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496.69325658355524</v>
      </c>
      <c r="H100" s="70">
        <f t="shared" si="56"/>
        <v>403.63901554098095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351.29864784976206</v>
      </c>
      <c r="T100" s="62">
        <f t="shared" si="88"/>
        <v>231.29412958540718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18.5</v>
      </c>
      <c r="AI100" s="14">
        <f>IF('Données projet'!$A$62&gt;35,AI99+AH100-AQ99,IF(A100&lt;'Données projet'!$A$62,$AF$205^A100,IF(A100='Données projet'!$A$62,'Données projet'!$B$62,AI99+AH100-AQ99)))</f>
        <v>667.49999999999989</v>
      </c>
      <c r="AJ100" s="14">
        <f>AI100*VLOOKUP('Données projet'!$B$10,Paramètres!$A$1:$I$89,3,0)*VLOOKUP('Données projet'!$B$10,Paramètres!$A$1:$I$89,5,0)</f>
        <v>312.38999999999993</v>
      </c>
      <c r="AK100" s="14">
        <f t="shared" si="89"/>
        <v>73.767733976388286</v>
      </c>
      <c r="AL100" s="22">
        <f t="shared" si="58"/>
        <v>672.55805334220952</v>
      </c>
      <c r="AM100" s="62">
        <f t="shared" si="59"/>
        <v>965.89138667554289</v>
      </c>
      <c r="AN100" s="62">
        <f ca="1">AVERAGE(OFFSET($AM$3,0,0,'Données projet'!$E$10+1,1))-AVERAGE(OFFSET($H$3,0,0,'Données projet'!$E$10+1,1))</f>
        <v>320.21110531585362</v>
      </c>
      <c r="AO100" s="62">
        <f t="shared" si="90"/>
        <v>247.46523907978428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5.3</v>
      </c>
      <c r="BD100" s="13">
        <f>IF('Données projet'!$A$88&gt;35,BD99+BC100-BL99,IF(A100&lt;'Données projet'!$A$88,$BA$205^A100,IF(A100='Données projet'!$A$88,'Données projet'!$B$88,BD99+BC100-BL99)))</f>
        <v>499.10000000000008</v>
      </c>
      <c r="BE100" s="14">
        <f>BD100*VLOOKUP('Données projet'!$B$11,Paramètres!$A$1:$I$89,3,0)*VLOOKUP('Données projet'!$B$11,Paramètres!$A$1:$I$89,5,0)</f>
        <v>298.46180000000004</v>
      </c>
      <c r="BF100" s="14">
        <f t="shared" si="91"/>
        <v>70.853901261389936</v>
      </c>
      <c r="BG100" s="22">
        <f t="shared" si="61"/>
        <v>643.22484636358752</v>
      </c>
      <c r="BH100" s="62">
        <f t="shared" si="62"/>
        <v>936.55817969692089</v>
      </c>
      <c r="BI100" s="62">
        <f ca="1">AVERAGE(OFFSET($BH$3,0,0,'Données projet'!$E$11+1,1))-AVERAGE(OFFSET($H$3,0,0,'Données projet'!$E$11+1,1))</f>
        <v>306.16494073060517</v>
      </c>
      <c r="BJ100" s="62">
        <f t="shared" si="92"/>
        <v>196.38263807065425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6.740511518103613E-10</v>
      </c>
      <c r="BS100" s="24">
        <f t="shared" si="63"/>
        <v>6.740511518103613E-10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2.2737367544323206E-13</v>
      </c>
      <c r="BZ100" s="14">
        <f>BY100*VLOOKUP('Données projet'!$B$12,Paramètres!$A$1:$I$89,3,0)*VLOOKUP('Données projet'!$B$12,Paramètres!$A$1:$I$89,5,0)</f>
        <v>2.0572770154103635E-13</v>
      </c>
      <c r="CA100" s="14">
        <f t="shared" si="93"/>
        <v>2.8416956338469711E-12</v>
      </c>
      <c r="CB100" s="22">
        <f t="shared" si="64"/>
        <v>5.3075956424674458E-12</v>
      </c>
      <c r="CC100" s="62">
        <f t="shared" si="65"/>
        <v>293.3333333333386</v>
      </c>
      <c r="CD100" s="62">
        <f ca="1">AVERAGE(OFFSET($CC$3,0,0,'Données projet'!$E$12+1,1))-AVERAGE(OFFSET($H$3,0,0,'Données projet'!$E$12+1,1))</f>
        <v>400.94769567485071</v>
      </c>
      <c r="CE100" s="62">
        <f t="shared" si="94"/>
        <v>564.51639723182689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2.7013604929066521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2.7013604929066521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5.3</v>
      </c>
      <c r="CT100" s="13">
        <f>IF('Données projet'!$A$140&gt;35,CT99+CS100-DB99,IF(A100&lt;'Données projet'!$A$140,$CQ$205^A100,IF(A100='Données projet'!$A$140,'Données projet'!$B$140,CT99+CS100-DB99)))</f>
        <v>499.10000000000008</v>
      </c>
      <c r="CU100" s="18">
        <f>CT100*VLOOKUP('Données projet'!$B$13,Paramètres!$A$1:$I$89,3,0)*VLOOKUP('Données projet'!$B$13,Paramètres!$A$1:$I$89,5,0)</f>
        <v>298.46180000000004</v>
      </c>
      <c r="CV100" s="14">
        <f t="shared" si="95"/>
        <v>70.853901261389936</v>
      </c>
      <c r="CW100" s="22">
        <f t="shared" si="67"/>
        <v>643.22484636358752</v>
      </c>
      <c r="CX100" s="62">
        <f t="shared" si="68"/>
        <v>936.55817969692089</v>
      </c>
      <c r="CY100" s="62">
        <f ca="1">AVERAGE(OFFSET($CX$3,0,0,'Données projet'!$E$13+1,1))-AVERAGE(OFFSET($H$3,0,0,'Données projet'!$E$13+1,1))</f>
        <v>306.16494073060517</v>
      </c>
      <c r="CZ100" s="62">
        <f t="shared" si="96"/>
        <v>196.38263807065425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6.740511518103613E-10</v>
      </c>
      <c r="DI100" s="24">
        <f t="shared" si="69"/>
        <v>6.740511518103613E-10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-2.8421709430404007E-13</v>
      </c>
      <c r="DP100" s="18">
        <f>DO100*VLOOKUP('Données projet'!$B$14,Paramètres!$A$1:$I$89,3,0)*VLOOKUP('Données projet'!$B$14,Paramètres!$A$1:$I$89,5,0)</f>
        <v>-2.4829205358400943E-13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321.71797077705293</v>
      </c>
      <c r="DU100" s="62">
        <f t="shared" si="98"/>
        <v>326.2054715914793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66.445470000000071</v>
      </c>
      <c r="D101" s="12">
        <f t="shared" si="86"/>
        <v>18.788083110036808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501.68170295469071</v>
      </c>
      <c r="H101" s="70">
        <f t="shared" si="56"/>
        <v>405.11510499998093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351.29864784976206</v>
      </c>
      <c r="T101" s="62">
        <f t="shared" si="88"/>
        <v>231.29412958540718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18.5</v>
      </c>
      <c r="AI101" s="14">
        <f>IF('Données projet'!$A$62&gt;35,AI100+AH101-AQ100,IF(A101&lt;'Données projet'!$A$62,$AF$205^A101,IF(A101='Données projet'!$A$62,'Données projet'!$B$62,AI100+AH101-AQ100)))</f>
        <v>685.99999999999989</v>
      </c>
      <c r="AJ101" s="14">
        <f>AI101*VLOOKUP('Données projet'!$B$10,Paramètres!$A$1:$I$89,3,0)*VLOOKUP('Données projet'!$B$10,Paramètres!$A$1:$I$89,5,0)</f>
        <v>321.04799999999994</v>
      </c>
      <c r="AK101" s="14">
        <f t="shared" si="89"/>
        <v>75.571368931978697</v>
      </c>
      <c r="AL101" s="22">
        <f t="shared" si="58"/>
        <v>690.77873422319624</v>
      </c>
      <c r="AM101" s="62">
        <f t="shared" si="59"/>
        <v>984.11206755652961</v>
      </c>
      <c r="AN101" s="62">
        <f ca="1">AVERAGE(OFFSET($AM$3,0,0,'Données projet'!$E$10+1,1))-AVERAGE(OFFSET($H$3,0,0,'Données projet'!$E$10+1,1))</f>
        <v>320.21110531585362</v>
      </c>
      <c r="AO101" s="62">
        <f t="shared" si="90"/>
        <v>247.46523907978428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5.3</v>
      </c>
      <c r="BD101" s="13">
        <f>IF('Données projet'!$A$88&gt;35,BD100+BC101-BL100,IF(A101&lt;'Données projet'!$A$88,$BA$205^A101,IF(A101='Données projet'!$A$88,'Données projet'!$B$88,BD100+BC101-BL100)))</f>
        <v>504.40000000000009</v>
      </c>
      <c r="BE101" s="14">
        <f>BD101*VLOOKUP('Données projet'!$B$11,Paramètres!$A$1:$I$89,3,0)*VLOOKUP('Données projet'!$B$11,Paramètres!$A$1:$I$89,5,0)</f>
        <v>301.63120000000009</v>
      </c>
      <c r="BF101" s="14">
        <f t="shared" si="91"/>
        <v>71.518317654219274</v>
      </c>
      <c r="BG101" s="22">
        <f t="shared" si="61"/>
        <v>649.90207658109875</v>
      </c>
      <c r="BH101" s="62">
        <f t="shared" si="62"/>
        <v>943.23540991443201</v>
      </c>
      <c r="BI101" s="62">
        <f ca="1">AVERAGE(OFFSET($BH$3,0,0,'Données projet'!$E$11+1,1))-AVERAGE(OFFSET($H$3,0,0,'Données projet'!$E$11+1,1))</f>
        <v>306.16494073060517</v>
      </c>
      <c r="BJ101" s="62">
        <f t="shared" si="92"/>
        <v>196.38263807065425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4.7662614031170948E-10</v>
      </c>
      <c r="BS101" s="24">
        <f t="shared" si="63"/>
        <v>4.7662614031170948E-10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2.2737367544323206E-13</v>
      </c>
      <c r="BZ101" s="14">
        <f>BY101*VLOOKUP('Données projet'!$B$12,Paramètres!$A$1:$I$89,3,0)*VLOOKUP('Données projet'!$B$12,Paramètres!$A$1:$I$89,5,0)</f>
        <v>2.0572770154103635E-13</v>
      </c>
      <c r="CA101" s="14">
        <f t="shared" si="93"/>
        <v>2.8416956338469711E-12</v>
      </c>
      <c r="CB101" s="22">
        <f t="shared" si="64"/>
        <v>5.3075956424674458E-12</v>
      </c>
      <c r="CC101" s="62">
        <f t="shared" si="65"/>
        <v>293.3333333333386</v>
      </c>
      <c r="CD101" s="62">
        <f ca="1">AVERAGE(OFFSET($CC$3,0,0,'Données projet'!$E$12+1,1))-AVERAGE(OFFSET($H$3,0,0,'Données projet'!$E$12+1,1))</f>
        <v>400.94769567485071</v>
      </c>
      <c r="CE101" s="62">
        <f t="shared" si="94"/>
        <v>564.51639723182689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2.6483884613079596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2.6483884613079596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5.3</v>
      </c>
      <c r="CT101" s="13">
        <f>IF('Données projet'!$A$140&gt;35,CT100+CS101-DB100,IF(A101&lt;'Données projet'!$A$140,$CQ$205^A101,IF(A101='Données projet'!$A$140,'Données projet'!$B$140,CT100+CS101-DB100)))</f>
        <v>504.40000000000009</v>
      </c>
      <c r="CU101" s="18">
        <f>CT101*VLOOKUP('Données projet'!$B$13,Paramètres!$A$1:$I$89,3,0)*VLOOKUP('Données projet'!$B$13,Paramètres!$A$1:$I$89,5,0)</f>
        <v>301.63120000000009</v>
      </c>
      <c r="CV101" s="14">
        <f t="shared" si="95"/>
        <v>71.518317654219274</v>
      </c>
      <c r="CW101" s="22">
        <f t="shared" si="67"/>
        <v>649.90207658109875</v>
      </c>
      <c r="CX101" s="62">
        <f t="shared" si="68"/>
        <v>943.23540991443201</v>
      </c>
      <c r="CY101" s="62">
        <f ca="1">AVERAGE(OFFSET($CX$3,0,0,'Données projet'!$E$13+1,1))-AVERAGE(OFFSET($H$3,0,0,'Données projet'!$E$13+1,1))</f>
        <v>306.16494073060517</v>
      </c>
      <c r="CZ101" s="62">
        <f t="shared" si="96"/>
        <v>196.38263807065425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4.7662614031170948E-10</v>
      </c>
      <c r="DI101" s="24">
        <f t="shared" si="69"/>
        <v>4.7662614031170948E-10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-2.8421709430404007E-13</v>
      </c>
      <c r="DP101" s="18">
        <f>DO101*VLOOKUP('Données projet'!$B$14,Paramètres!$A$1:$I$89,3,0)*VLOOKUP('Données projet'!$B$14,Paramètres!$A$1:$I$89,5,0)</f>
        <v>-2.4829205358400943E-13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321.71797077705293</v>
      </c>
      <c r="DU101" s="62">
        <f t="shared" si="98"/>
        <v>326.2054715914793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67.123485000000073</v>
      </c>
      <c r="D102" s="12">
        <f t="shared" si="86"/>
        <v>18.957382379652106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506.66896501532102</v>
      </c>
      <c r="H102" s="70">
        <f t="shared" si="56"/>
        <v>406.5908440195609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351.29864784976206</v>
      </c>
      <c r="T102" s="62">
        <f t="shared" si="88"/>
        <v>231.29412958540718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18.5</v>
      </c>
      <c r="AI102" s="14">
        <f>IF('Données projet'!$A$62&gt;35,AI101+AH102-AQ101,IF(A102&lt;'Données projet'!$A$62,$AF$205^A102,IF(A102='Données projet'!$A$62,'Données projet'!$B$62,AI101+AH102-AQ101)))</f>
        <v>704.49999999999989</v>
      </c>
      <c r="AJ102" s="14">
        <f>AI102*VLOOKUP('Données projet'!$B$10,Paramètres!$A$1:$I$89,3,0)*VLOOKUP('Données projet'!$B$10,Paramètres!$A$1:$I$89,5,0)</f>
        <v>329.70599999999996</v>
      </c>
      <c r="AK102" s="14">
        <f t="shared" si="89"/>
        <v>77.369350309333612</v>
      </c>
      <c r="AL102" s="22">
        <f t="shared" si="58"/>
        <v>708.98956845542261</v>
      </c>
      <c r="AM102" s="62">
        <f t="shared" si="59"/>
        <v>1002.3229017887559</v>
      </c>
      <c r="AN102" s="62">
        <f ca="1">AVERAGE(OFFSET($AM$3,0,0,'Données projet'!$E$10+1,1))-AVERAGE(OFFSET($H$3,0,0,'Données projet'!$E$10+1,1))</f>
        <v>320.21110531585362</v>
      </c>
      <c r="AO102" s="62">
        <f t="shared" si="90"/>
        <v>247.46523907978428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5.3</v>
      </c>
      <c r="BD102" s="13">
        <f>IF('Données projet'!$A$88&gt;35,BD101+BC102-BL101,IF(A102&lt;'Données projet'!$A$88,$BA$205^A102,IF(A102='Données projet'!$A$88,'Données projet'!$B$88,BD101+BC102-BL101)))</f>
        <v>509.7000000000001</v>
      </c>
      <c r="BE102" s="14">
        <f>BD102*VLOOKUP('Données projet'!$B$11,Paramètres!$A$1:$I$89,3,0)*VLOOKUP('Données projet'!$B$11,Paramètres!$A$1:$I$89,5,0)</f>
        <v>304.80060000000009</v>
      </c>
      <c r="BF102" s="14">
        <f t="shared" si="91"/>
        <v>72.181921895639363</v>
      </c>
      <c r="BG102" s="22">
        <f t="shared" si="61"/>
        <v>656.57789230157209</v>
      </c>
      <c r="BH102" s="62">
        <f t="shared" si="62"/>
        <v>949.91122563490535</v>
      </c>
      <c r="BI102" s="62">
        <f ca="1">AVERAGE(OFFSET($BH$3,0,0,'Données projet'!$E$11+1,1))-AVERAGE(OFFSET($H$3,0,0,'Données projet'!$E$11+1,1))</f>
        <v>306.16494073060517</v>
      </c>
      <c r="BJ102" s="62">
        <f t="shared" si="92"/>
        <v>196.38263807065425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3.3702557590518065E-10</v>
      </c>
      <c r="BS102" s="24">
        <f t="shared" si="63"/>
        <v>3.3702557590518065E-10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2.2737367544323206E-13</v>
      </c>
      <c r="BZ102" s="14">
        <f>BY102*VLOOKUP('Données projet'!$B$12,Paramètres!$A$1:$I$89,3,0)*VLOOKUP('Données projet'!$B$12,Paramètres!$A$1:$I$89,5,0)</f>
        <v>2.0572770154103635E-13</v>
      </c>
      <c r="CA102" s="14">
        <f t="shared" si="93"/>
        <v>2.8416956338469711E-12</v>
      </c>
      <c r="CB102" s="22">
        <f t="shared" si="64"/>
        <v>5.3075956424674458E-12</v>
      </c>
      <c r="CC102" s="62">
        <f t="shared" si="65"/>
        <v>293.3333333333386</v>
      </c>
      <c r="CD102" s="62">
        <f ca="1">AVERAGE(OFFSET($CC$3,0,0,'Données projet'!$E$12+1,1))-AVERAGE(OFFSET($H$3,0,0,'Données projet'!$E$12+1,1))</f>
        <v>400.94769567485071</v>
      </c>
      <c r="CE102" s="62">
        <f t="shared" si="94"/>
        <v>564.51639723182689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2.5964551789391686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2.5964551789391686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5.3</v>
      </c>
      <c r="CT102" s="13">
        <f>IF('Données projet'!$A$140&gt;35,CT101+CS102-DB101,IF(A102&lt;'Données projet'!$A$140,$CQ$205^A102,IF(A102='Données projet'!$A$140,'Données projet'!$B$140,CT101+CS102-DB101)))</f>
        <v>509.7000000000001</v>
      </c>
      <c r="CU102" s="18">
        <f>CT102*VLOOKUP('Données projet'!$B$13,Paramètres!$A$1:$I$89,3,0)*VLOOKUP('Données projet'!$B$13,Paramètres!$A$1:$I$89,5,0)</f>
        <v>304.80060000000009</v>
      </c>
      <c r="CV102" s="14">
        <f t="shared" si="95"/>
        <v>72.181921895639363</v>
      </c>
      <c r="CW102" s="22">
        <f t="shared" si="67"/>
        <v>656.57789230157209</v>
      </c>
      <c r="CX102" s="62">
        <f t="shared" si="68"/>
        <v>949.91122563490535</v>
      </c>
      <c r="CY102" s="62">
        <f ca="1">AVERAGE(OFFSET($CX$3,0,0,'Données projet'!$E$13+1,1))-AVERAGE(OFFSET($H$3,0,0,'Données projet'!$E$13+1,1))</f>
        <v>306.16494073060517</v>
      </c>
      <c r="CZ102" s="62">
        <f t="shared" si="96"/>
        <v>196.38263807065425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3.3702557590518065E-10</v>
      </c>
      <c r="DI102" s="24">
        <f t="shared" si="69"/>
        <v>3.3702557590518065E-10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-2.8421709430404007E-13</v>
      </c>
      <c r="DP102" s="18">
        <f>DO102*VLOOKUP('Données projet'!$B$14,Paramètres!$A$1:$I$89,3,0)*VLOOKUP('Données projet'!$B$14,Paramètres!$A$1:$I$89,5,0)</f>
        <v>-2.4829205358400943E-13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321.71797077705293</v>
      </c>
      <c r="DU102" s="62">
        <f t="shared" si="98"/>
        <v>326.2054715914793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67.801500000000075</v>
      </c>
      <c r="D103" s="12">
        <f t="shared" si="86"/>
        <v>19.126482707764985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511.65505611324875</v>
      </c>
      <c r="H103" s="70">
        <f t="shared" si="56"/>
        <v>408.06623654935754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351.29864784976206</v>
      </c>
      <c r="T103" s="62">
        <f t="shared" si="88"/>
        <v>231.29412958540718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723</v>
      </c>
      <c r="AG103" s="13">
        <f>VLOOKUP(A103,'Données projet'!$A$61:$I$81,9,0)</f>
        <v>18.5</v>
      </c>
      <c r="AH103" s="13">
        <f t="array" ref="AH103">INDEX(AG:AG,MIN(IF(ISNUMBER(AG103:AG299),ROW(AG103:AG299),"")))</f>
        <v>18.5</v>
      </c>
      <c r="AI103" s="14">
        <f>IF('Données projet'!$A$62&gt;35,AI102+AH103-AQ102,IF(A103&lt;'Données projet'!$A$62,$AF$205^A103,IF(A103='Données projet'!$A$62,'Données projet'!$B$62,AI102+AH103-AQ102)))</f>
        <v>722.99999999999989</v>
      </c>
      <c r="AJ103" s="14">
        <f>AI103*VLOOKUP('Données projet'!$B$10,Paramètres!$A$1:$I$89,3,0)*VLOOKUP('Données projet'!$B$10,Paramètres!$A$1:$I$89,5,0)</f>
        <v>338.36399999999998</v>
      </c>
      <c r="AK103" s="14">
        <f t="shared" si="89"/>
        <v>79.161843636443024</v>
      </c>
      <c r="AL103" s="22">
        <f t="shared" si="58"/>
        <v>727.19084433347155</v>
      </c>
      <c r="AM103" s="62">
        <f t="shared" si="59"/>
        <v>1020.5241776668049</v>
      </c>
      <c r="AN103" s="62">
        <f ca="1">AVERAGE(OFFSET($AM$3,0,0,'Données projet'!$E$10+1,1))-AVERAGE(OFFSET($H$3,0,0,'Données projet'!$E$10+1,1))</f>
        <v>320.21110531585362</v>
      </c>
      <c r="AO103" s="62">
        <f t="shared" si="90"/>
        <v>247.46523907978428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515</v>
      </c>
      <c r="BB103" s="13">
        <f>VLOOKUP(A103,'Données projet'!$A$87:$I$107,9,0)</f>
        <v>5.3</v>
      </c>
      <c r="BC103" s="13">
        <f t="array" ref="BC103">INDEX(BB:BB,MIN(IF(ISNUMBER(BB103:BB299),ROW(BB103:BB299),"")))</f>
        <v>5.3</v>
      </c>
      <c r="BD103" s="13">
        <f>IF('Données projet'!$A$88&gt;35,BD102+BC103-BL102,IF(A103&lt;'Données projet'!$A$88,$BA$205^A103,IF(A103='Données projet'!$A$88,'Données projet'!$B$88,BD102+BC103-BL102)))</f>
        <v>515.00000000000011</v>
      </c>
      <c r="BE103" s="14">
        <f>BD103*VLOOKUP('Données projet'!$B$11,Paramètres!$A$1:$I$89,3,0)*VLOOKUP('Données projet'!$B$11,Paramètres!$A$1:$I$89,5,0)</f>
        <v>307.97000000000008</v>
      </c>
      <c r="BF103" s="14">
        <f t="shared" si="91"/>
        <v>72.844723408255376</v>
      </c>
      <c r="BG103" s="22">
        <f t="shared" si="61"/>
        <v>663.25230993604498</v>
      </c>
      <c r="BH103" s="62">
        <f t="shared" si="62"/>
        <v>956.58564326937835</v>
      </c>
      <c r="BI103" s="62">
        <f ca="1">AVERAGE(OFFSET($BH$3,0,0,'Données projet'!$E$11+1,1))-AVERAGE(OFFSET($H$3,0,0,'Données projet'!$E$11+1,1))</f>
        <v>306.16494073060517</v>
      </c>
      <c r="BJ103" s="62">
        <f t="shared" si="92"/>
        <v>196.38263807065425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515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2.3831307015585474E-10</v>
      </c>
      <c r="BS103" s="24">
        <f t="shared" si="63"/>
        <v>2.3831307015585474E-10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2.2737367544323206E-13</v>
      </c>
      <c r="BZ103" s="14">
        <f>BY103*VLOOKUP('Données projet'!$B$12,Paramètres!$A$1:$I$89,3,0)*VLOOKUP('Données projet'!$B$12,Paramètres!$A$1:$I$89,5,0)</f>
        <v>2.0572770154103635E-13</v>
      </c>
      <c r="CA103" s="14">
        <f t="shared" si="93"/>
        <v>2.8416956338469711E-12</v>
      </c>
      <c r="CB103" s="22">
        <f t="shared" si="64"/>
        <v>5.3075956424674458E-12</v>
      </c>
      <c r="CC103" s="62">
        <f t="shared" si="65"/>
        <v>293.3333333333386</v>
      </c>
      <c r="CD103" s="62">
        <f ca="1">AVERAGE(OFFSET($CC$3,0,0,'Données projet'!$E$12+1,1))-AVERAGE(OFFSET($H$3,0,0,'Données projet'!$E$12+1,1))</f>
        <v>400.94769567485071</v>
      </c>
      <c r="CE103" s="62">
        <f t="shared" si="94"/>
        <v>564.51639723182689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2.545540276561455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2.545540276561455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515</v>
      </c>
      <c r="CR103" s="13">
        <f>VLOOKUP(A103,'Données projet'!$A$139:$I$159,9,0)</f>
        <v>5.3</v>
      </c>
      <c r="CS103" s="13">
        <f t="array" ref="CS103">INDEX(CR:CR,MIN(IF(ISNUMBER(CR103:CR299),ROW(CR103:CR299),"")))</f>
        <v>5.3</v>
      </c>
      <c r="CT103" s="13">
        <f>IF('Données projet'!$A$140&gt;35,CT102+CS103-DB102,IF(A103&lt;'Données projet'!$A$140,$CQ$205^A103,IF(A103='Données projet'!$A$140,'Données projet'!$B$140,CT102+CS103-DB102)))</f>
        <v>515.00000000000011</v>
      </c>
      <c r="CU103" s="18">
        <f>CT103*VLOOKUP('Données projet'!$B$13,Paramètres!$A$1:$I$89,3,0)*VLOOKUP('Données projet'!$B$13,Paramètres!$A$1:$I$89,5,0)</f>
        <v>307.97000000000008</v>
      </c>
      <c r="CV103" s="14">
        <f t="shared" si="95"/>
        <v>72.844723408255376</v>
      </c>
      <c r="CW103" s="22">
        <f t="shared" si="67"/>
        <v>663.25230993604498</v>
      </c>
      <c r="CX103" s="62">
        <f t="shared" si="68"/>
        <v>956.58564326937835</v>
      </c>
      <c r="CY103" s="62">
        <f ca="1">AVERAGE(OFFSET($CX$3,0,0,'Données projet'!$E$13+1,1))-AVERAGE(OFFSET($H$3,0,0,'Données projet'!$E$13+1,1))</f>
        <v>306.16494073060517</v>
      </c>
      <c r="CZ103" s="62">
        <f t="shared" si="96"/>
        <v>196.38263807065425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515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2.3831307015585474E-10</v>
      </c>
      <c r="DI103" s="24">
        <f t="shared" si="69"/>
        <v>2.3831307015585474E-10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-2.8421709430404007E-13</v>
      </c>
      <c r="DP103" s="18">
        <f>DO103*VLOOKUP('Données projet'!$B$14,Paramètres!$A$1:$I$89,3,0)*VLOOKUP('Données projet'!$B$14,Paramètres!$A$1:$I$89,5,0)</f>
        <v>-2.4829205358400943E-13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321.71797077705293</v>
      </c>
      <c r="DU103" s="62">
        <f t="shared" si="98"/>
        <v>326.2054715914793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68.479515000000077</v>
      </c>
      <c r="D104" s="12">
        <f t="shared" si="86"/>
        <v>19.295386314140604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516.63998931393326</v>
      </c>
      <c r="H104" s="70">
        <f t="shared" si="56"/>
        <v>409.54128645546166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351.29864784976206</v>
      </c>
      <c r="T104" s="62">
        <f t="shared" si="88"/>
        <v>231.29412958540718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320.21110531585362</v>
      </c>
      <c r="AO104" s="62">
        <f t="shared" si="90"/>
        <v>247.46523907978428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306.16494073060517</v>
      </c>
      <c r="BJ104" s="62">
        <f t="shared" si="92"/>
        <v>196.38263807065425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1.6851278795259033E-10</v>
      </c>
      <c r="BS104" s="24">
        <f t="shared" si="63"/>
        <v>1.6851278795259033E-10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2.2737367544323206E-13</v>
      </c>
      <c r="BZ104" s="14">
        <f>BY104*VLOOKUP('Données projet'!$B$12,Paramètres!$A$1:$I$89,3,0)*VLOOKUP('Données projet'!$B$12,Paramètres!$A$1:$I$89,5,0)</f>
        <v>2.0572770154103635E-13</v>
      </c>
      <c r="CA104" s="14">
        <f t="shared" si="93"/>
        <v>2.8416956338469711E-12</v>
      </c>
      <c r="CB104" s="22">
        <f t="shared" si="64"/>
        <v>5.3075956424674458E-12</v>
      </c>
      <c r="CC104" s="62">
        <f t="shared" si="65"/>
        <v>293.3333333333386</v>
      </c>
      <c r="CD104" s="62">
        <f ca="1">AVERAGE(OFFSET($CC$3,0,0,'Données projet'!$E$12+1,1))-AVERAGE(OFFSET($H$3,0,0,'Données projet'!$E$12+1,1))</f>
        <v>400.94769567485071</v>
      </c>
      <c r="CE104" s="62">
        <f t="shared" si="94"/>
        <v>564.51639723182689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2.4956237843643443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2.4956237843643443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6.7984728957526396E-14</v>
      </c>
      <c r="CV104" s="14">
        <f t="shared" si="95"/>
        <v>1.0682447123141398E-12</v>
      </c>
      <c r="CW104" s="22">
        <f t="shared" si="67"/>
        <v>1.978932943548152E-12</v>
      </c>
      <c r="CX104" s="62">
        <f t="shared" si="68"/>
        <v>293.3333333333353</v>
      </c>
      <c r="CY104" s="62">
        <f ca="1">AVERAGE(OFFSET($CX$3,0,0,'Données projet'!$E$13+1,1))-AVERAGE(OFFSET($H$3,0,0,'Données projet'!$E$13+1,1))</f>
        <v>306.16494073060517</v>
      </c>
      <c r="CZ104" s="62">
        <f t="shared" si="96"/>
        <v>196.38263807065425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1.6851278795259033E-10</v>
      </c>
      <c r="DI104" s="24">
        <f t="shared" si="69"/>
        <v>1.6851278795259033E-10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-2.8421709430404007E-13</v>
      </c>
      <c r="DP104" s="18">
        <f>DO104*VLOOKUP('Données projet'!$B$14,Paramètres!$A$1:$I$89,3,0)*VLOOKUP('Données projet'!$B$14,Paramètres!$A$1:$I$89,5,0)</f>
        <v>-2.4829205358400943E-13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321.71797077705293</v>
      </c>
      <c r="DU104" s="62">
        <f t="shared" si="98"/>
        <v>326.2054715914793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69.157530000000079</v>
      </c>
      <c r="D105" s="12">
        <f t="shared" si="86"/>
        <v>19.46409537205469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521.62377740919953</v>
      </c>
      <c r="H105" s="70">
        <f t="shared" si="56"/>
        <v>411.01599752299541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351.29864784976206</v>
      </c>
      <c r="T105" s="62">
        <f t="shared" si="88"/>
        <v>231.29412958540718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320.21110531585362</v>
      </c>
      <c r="AO105" s="62">
        <f t="shared" si="90"/>
        <v>247.46523907978428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306.16494073060517</v>
      </c>
      <c r="BJ105" s="62">
        <f t="shared" si="92"/>
        <v>196.38263807065425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1.1915653507792737E-10</v>
      </c>
      <c r="BS105" s="24">
        <f t="shared" si="63"/>
        <v>1.1915653507792737E-10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2.2737367544323206E-13</v>
      </c>
      <c r="BZ105" s="14">
        <f>BY105*VLOOKUP('Données projet'!$B$12,Paramètres!$A$1:$I$89,3,0)*VLOOKUP('Données projet'!$B$12,Paramètres!$A$1:$I$89,5,0)</f>
        <v>2.0572770154103635E-13</v>
      </c>
      <c r="CA105" s="14">
        <f t="shared" si="93"/>
        <v>2.8416956338469711E-12</v>
      </c>
      <c r="CB105" s="22">
        <f t="shared" si="64"/>
        <v>5.3075956424674458E-12</v>
      </c>
      <c r="CC105" s="62">
        <f t="shared" si="65"/>
        <v>293.3333333333386</v>
      </c>
      <c r="CD105" s="62">
        <f ca="1">AVERAGE(OFFSET($CC$3,0,0,'Données projet'!$E$12+1,1))-AVERAGE(OFFSET($H$3,0,0,'Données projet'!$E$12+1,1))</f>
        <v>400.94769567485071</v>
      </c>
      <c r="CE105" s="62">
        <f t="shared" si="94"/>
        <v>564.51639723182689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2.4466861241331652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2.4466861241331652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6.7984728957526396E-14</v>
      </c>
      <c r="CV105" s="14">
        <f t="shared" si="95"/>
        <v>1.0682447123141398E-12</v>
      </c>
      <c r="CW105" s="22">
        <f t="shared" si="67"/>
        <v>1.978932943548152E-12</v>
      </c>
      <c r="CX105" s="62">
        <f t="shared" si="68"/>
        <v>293.3333333333353</v>
      </c>
      <c r="CY105" s="62">
        <f ca="1">AVERAGE(OFFSET($CX$3,0,0,'Données projet'!$E$13+1,1))-AVERAGE(OFFSET($H$3,0,0,'Données projet'!$E$13+1,1))</f>
        <v>306.16494073060517</v>
      </c>
      <c r="CZ105" s="62">
        <f t="shared" si="96"/>
        <v>196.38263807065425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1.1915653507792737E-10</v>
      </c>
      <c r="DI105" s="24">
        <f t="shared" si="69"/>
        <v>1.1915653507792737E-10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-2.8421709430404007E-13</v>
      </c>
      <c r="DP105" s="18">
        <f>DO105*VLOOKUP('Données projet'!$B$14,Paramètres!$A$1:$I$89,3,0)*VLOOKUP('Données projet'!$B$14,Paramètres!$A$1:$I$89,5,0)</f>
        <v>-2.4829205358400943E-13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321.71797077705293</v>
      </c>
      <c r="DU105" s="62">
        <f t="shared" si="98"/>
        <v>326.2054715914793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69.835545000000081</v>
      </c>
      <c r="D106" s="12">
        <f t="shared" si="86"/>
        <v>19.63261200971316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526.6064329255928</v>
      </c>
      <c r="H106" s="70">
        <f t="shared" si="56"/>
        <v>412.49037345858392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351.29864784976206</v>
      </c>
      <c r="T106" s="62">
        <f t="shared" si="88"/>
        <v>231.29412958540718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320.21110531585362</v>
      </c>
      <c r="AO106" s="62">
        <f t="shared" si="90"/>
        <v>247.46523907978428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306.16494073060517</v>
      </c>
      <c r="BJ106" s="62">
        <f t="shared" si="92"/>
        <v>196.38263807065425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8.4256393976295163E-11</v>
      </c>
      <c r="BS106" s="24">
        <f t="shared" si="63"/>
        <v>8.4256393976295163E-11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2.2737367544323206E-13</v>
      </c>
      <c r="BZ106" s="14">
        <f>BY106*VLOOKUP('Données projet'!$B$12,Paramètres!$A$1:$I$89,3,0)*VLOOKUP('Données projet'!$B$12,Paramètres!$A$1:$I$89,5,0)</f>
        <v>2.0572770154103635E-13</v>
      </c>
      <c r="CA106" s="14">
        <f t="shared" si="93"/>
        <v>2.8416956338469711E-12</v>
      </c>
      <c r="CB106" s="22">
        <f t="shared" si="64"/>
        <v>5.3075956424674458E-12</v>
      </c>
      <c r="CC106" s="62">
        <f t="shared" si="65"/>
        <v>293.3333333333386</v>
      </c>
      <c r="CD106" s="62">
        <f ca="1">AVERAGE(OFFSET($CC$3,0,0,'Données projet'!$E$12+1,1))-AVERAGE(OFFSET($H$3,0,0,'Données projet'!$E$12+1,1))</f>
        <v>400.94769567485071</v>
      </c>
      <c r="CE106" s="62">
        <f t="shared" si="94"/>
        <v>564.51639723182689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2.3987081015700942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2.3987081015700942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6.7984728957526396E-14</v>
      </c>
      <c r="CV106" s="14">
        <f t="shared" si="95"/>
        <v>1.0682447123141398E-12</v>
      </c>
      <c r="CW106" s="22">
        <f t="shared" si="67"/>
        <v>1.978932943548152E-12</v>
      </c>
      <c r="CX106" s="62">
        <f t="shared" si="68"/>
        <v>293.3333333333353</v>
      </c>
      <c r="CY106" s="62">
        <f ca="1">AVERAGE(OFFSET($CX$3,0,0,'Données projet'!$E$13+1,1))-AVERAGE(OFFSET($H$3,0,0,'Données projet'!$E$13+1,1))</f>
        <v>306.16494073060517</v>
      </c>
      <c r="CZ106" s="62">
        <f t="shared" si="96"/>
        <v>196.38263807065425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8.4256393976295163E-11</v>
      </c>
      <c r="DI106" s="24">
        <f t="shared" si="69"/>
        <v>8.4256393976295163E-11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-2.8421709430404007E-13</v>
      </c>
      <c r="DP106" s="18">
        <f>DO106*VLOOKUP('Données projet'!$B$14,Paramètres!$A$1:$I$89,3,0)*VLOOKUP('Données projet'!$B$14,Paramètres!$A$1:$I$89,5,0)</f>
        <v>-2.4829205358400943E-13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321.71797077705293</v>
      </c>
      <c r="DU106" s="62">
        <f t="shared" si="98"/>
        <v>326.2054715914793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70.513560000000084</v>
      </c>
      <c r="D107" s="12">
        <f t="shared" si="86"/>
        <v>19.800938311615194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531.58796813240224</v>
      </c>
      <c r="H107" s="70">
        <f t="shared" si="56"/>
        <v>413.96441789273001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351.29864784976206</v>
      </c>
      <c r="T107" s="62">
        <f t="shared" si="88"/>
        <v>231.29412958540718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320.21110531585362</v>
      </c>
      <c r="AO107" s="62">
        <f t="shared" si="90"/>
        <v>247.46523907978428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306.16494073060517</v>
      </c>
      <c r="BJ107" s="62">
        <f t="shared" si="92"/>
        <v>196.38263807065425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5.9578267538963685E-11</v>
      </c>
      <c r="BS107" s="24">
        <f t="shared" si="63"/>
        <v>5.9578267538963685E-11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2.2737367544323206E-13</v>
      </c>
      <c r="BZ107" s="14">
        <f>BY107*VLOOKUP('Données projet'!$B$12,Paramètres!$A$1:$I$89,3,0)*VLOOKUP('Données projet'!$B$12,Paramètres!$A$1:$I$89,5,0)</f>
        <v>2.0572770154103635E-13</v>
      </c>
      <c r="CA107" s="14">
        <f t="shared" si="93"/>
        <v>2.8416956338469711E-12</v>
      </c>
      <c r="CB107" s="22">
        <f t="shared" si="64"/>
        <v>5.3075956424674458E-12</v>
      </c>
      <c r="CC107" s="62">
        <f t="shared" si="65"/>
        <v>293.3333333333386</v>
      </c>
      <c r="CD107" s="62">
        <f ca="1">AVERAGE(OFFSET($CC$3,0,0,'Données projet'!$E$12+1,1))-AVERAGE(OFFSET($H$3,0,0,'Données projet'!$E$12+1,1))</f>
        <v>400.94769567485071</v>
      </c>
      <c r="CE107" s="62">
        <f t="shared" si="94"/>
        <v>564.51639723182689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2.3516708987657808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2.3516708987657808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6.7984728957526396E-14</v>
      </c>
      <c r="CV107" s="14">
        <f t="shared" si="95"/>
        <v>1.0682447123141398E-12</v>
      </c>
      <c r="CW107" s="22">
        <f t="shared" si="67"/>
        <v>1.978932943548152E-12</v>
      </c>
      <c r="CX107" s="62">
        <f t="shared" si="68"/>
        <v>293.3333333333353</v>
      </c>
      <c r="CY107" s="62">
        <f ca="1">AVERAGE(OFFSET($CX$3,0,0,'Données projet'!$E$13+1,1))-AVERAGE(OFFSET($H$3,0,0,'Données projet'!$E$13+1,1))</f>
        <v>306.16494073060517</v>
      </c>
      <c r="CZ107" s="62">
        <f t="shared" si="96"/>
        <v>196.38263807065425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5.9578267538963685E-11</v>
      </c>
      <c r="DI107" s="24">
        <f t="shared" si="69"/>
        <v>5.9578267538963685E-11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-2.8421709430404007E-13</v>
      </c>
      <c r="DP107" s="18">
        <f>DO107*VLOOKUP('Données projet'!$B$14,Paramètres!$A$1:$I$89,3,0)*VLOOKUP('Données projet'!$B$14,Paramètres!$A$1:$I$89,5,0)</f>
        <v>-2.4829205358400943E-13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321.71797077705293</v>
      </c>
      <c r="DU107" s="62">
        <f t="shared" si="98"/>
        <v>326.2054715914793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71.191575000000086</v>
      </c>
      <c r="D108" s="12">
        <f t="shared" si="86"/>
        <v>19.969076319862136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536.56839504936443</v>
      </c>
      <c r="H108" s="70">
        <f t="shared" si="56"/>
        <v>415.43813438209338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351.29864784976206</v>
      </c>
      <c r="T108" s="62">
        <f t="shared" si="88"/>
        <v>231.29412958540718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320.21110531585362</v>
      </c>
      <c r="AO108" s="62">
        <f t="shared" si="90"/>
        <v>247.46523907978428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306.16494073060517</v>
      </c>
      <c r="BJ108" s="62">
        <f t="shared" si="92"/>
        <v>196.38263807065425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4.2128196988147581E-11</v>
      </c>
      <c r="BS108" s="24">
        <f t="shared" si="63"/>
        <v>4.2128196988147581E-11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2.2737367544323206E-13</v>
      </c>
      <c r="BZ108" s="14">
        <f>BY108*VLOOKUP('Données projet'!$B$12,Paramètres!$A$1:$I$89,3,0)*VLOOKUP('Données projet'!$B$12,Paramètres!$A$1:$I$89,5,0)</f>
        <v>2.0572770154103635E-13</v>
      </c>
      <c r="CA108" s="14">
        <f t="shared" si="93"/>
        <v>2.8416956338469711E-12</v>
      </c>
      <c r="CB108" s="22">
        <f t="shared" si="64"/>
        <v>5.3075956424674458E-12</v>
      </c>
      <c r="CC108" s="62">
        <f t="shared" si="65"/>
        <v>293.3333333333386</v>
      </c>
      <c r="CD108" s="62">
        <f ca="1">AVERAGE(OFFSET($CC$3,0,0,'Données projet'!$E$12+1,1))-AVERAGE(OFFSET($H$3,0,0,'Données projet'!$E$12+1,1))</f>
        <v>400.94769567485071</v>
      </c>
      <c r="CE108" s="62">
        <f t="shared" si="94"/>
        <v>564.51639723182689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2.3055560668185993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2.3055560668185993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6.7984728957526396E-14</v>
      </c>
      <c r="CV108" s="14">
        <f t="shared" si="95"/>
        <v>1.0682447123141398E-12</v>
      </c>
      <c r="CW108" s="22">
        <f t="shared" si="67"/>
        <v>1.978932943548152E-12</v>
      </c>
      <c r="CX108" s="62">
        <f t="shared" si="68"/>
        <v>293.3333333333353</v>
      </c>
      <c r="CY108" s="62">
        <f ca="1">AVERAGE(OFFSET($CX$3,0,0,'Données projet'!$E$13+1,1))-AVERAGE(OFFSET($H$3,0,0,'Données projet'!$E$13+1,1))</f>
        <v>306.16494073060517</v>
      </c>
      <c r="CZ108" s="62">
        <f t="shared" si="96"/>
        <v>196.38263807065425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4.2128196988147581E-11</v>
      </c>
      <c r="DI108" s="24">
        <f t="shared" si="69"/>
        <v>4.2128196988147581E-11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-2.8421709430404007E-13</v>
      </c>
      <c r="DP108" s="18">
        <f>DO108*VLOOKUP('Données projet'!$B$14,Paramètres!$A$1:$I$89,3,0)*VLOOKUP('Données projet'!$B$14,Paramètres!$A$1:$I$89,5,0)</f>
        <v>-2.4829205358400943E-13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321.71797077705293</v>
      </c>
      <c r="DU108" s="62">
        <f t="shared" si="98"/>
        <v>326.2054715914793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71.869590000000088</v>
      </c>
      <c r="D109" s="12">
        <f t="shared" si="86"/>
        <v>20.137028035415351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541.54772545406809</v>
      </c>
      <c r="H109" s="70">
        <f t="shared" si="56"/>
        <v>416.9115264116819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351.29864784976206</v>
      </c>
      <c r="T109" s="62">
        <f t="shared" si="88"/>
        <v>231.29412958540718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320.21110531585362</v>
      </c>
      <c r="AO109" s="62">
        <f t="shared" si="90"/>
        <v>247.46523907978428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306.16494073060517</v>
      </c>
      <c r="BJ109" s="62">
        <f t="shared" si="92"/>
        <v>196.38263807065425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2.9789133769481842E-11</v>
      </c>
      <c r="BS109" s="24">
        <f t="shared" si="63"/>
        <v>2.9789133769481842E-11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2.2737367544323206E-13</v>
      </c>
      <c r="BZ109" s="14">
        <f>BY109*VLOOKUP('Données projet'!$B$12,Paramètres!$A$1:$I$89,3,0)*VLOOKUP('Données projet'!$B$12,Paramètres!$A$1:$I$89,5,0)</f>
        <v>2.0572770154103635E-13</v>
      </c>
      <c r="CA109" s="14">
        <f t="shared" si="93"/>
        <v>2.8416956338469711E-12</v>
      </c>
      <c r="CB109" s="22">
        <f t="shared" si="64"/>
        <v>5.3075956424674458E-12</v>
      </c>
      <c r="CC109" s="62">
        <f t="shared" si="65"/>
        <v>293.3333333333386</v>
      </c>
      <c r="CD109" s="62">
        <f ca="1">AVERAGE(OFFSET($CC$3,0,0,'Données projet'!$E$12+1,1))-AVERAGE(OFFSET($H$3,0,0,'Données projet'!$E$12+1,1))</f>
        <v>400.94769567485071</v>
      </c>
      <c r="CE109" s="62">
        <f t="shared" si="94"/>
        <v>564.51639723182689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2.2603455185986316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2.2603455185986316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6.7984728957526396E-14</v>
      </c>
      <c r="CV109" s="14">
        <f t="shared" si="95"/>
        <v>1.0682447123141398E-12</v>
      </c>
      <c r="CW109" s="22">
        <f t="shared" si="67"/>
        <v>1.978932943548152E-12</v>
      </c>
      <c r="CX109" s="62">
        <f t="shared" si="68"/>
        <v>293.3333333333353</v>
      </c>
      <c r="CY109" s="62">
        <f ca="1">AVERAGE(OFFSET($CX$3,0,0,'Données projet'!$E$13+1,1))-AVERAGE(OFFSET($H$3,0,0,'Données projet'!$E$13+1,1))</f>
        <v>306.16494073060517</v>
      </c>
      <c r="CZ109" s="62">
        <f t="shared" si="96"/>
        <v>196.38263807065425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2.9789133769481842E-11</v>
      </c>
      <c r="DI109" s="24">
        <f t="shared" si="69"/>
        <v>2.9789133769481842E-11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-2.8421709430404007E-13</v>
      </c>
      <c r="DP109" s="18">
        <f>DO109*VLOOKUP('Données projet'!$B$14,Paramètres!$A$1:$I$89,3,0)*VLOOKUP('Données projet'!$B$14,Paramètres!$A$1:$I$89,5,0)</f>
        <v>-2.4829205358400943E-13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321.71797077705293</v>
      </c>
      <c r="DU109" s="62">
        <f t="shared" si="98"/>
        <v>326.2054715914793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72.54760500000009</v>
      </c>
      <c r="D110" s="12">
        <f t="shared" si="86"/>
        <v>20.304795419305091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546.52597088906816</v>
      </c>
      <c r="H110" s="70">
        <f t="shared" si="56"/>
        <v>418.38459739695656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351.29864784976206</v>
      </c>
      <c r="T110" s="62">
        <f t="shared" si="88"/>
        <v>231.29412958540718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320.21110531585362</v>
      </c>
      <c r="AO110" s="62">
        <f t="shared" si="90"/>
        <v>247.46523907978428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306.16494073060517</v>
      </c>
      <c r="BJ110" s="62">
        <f t="shared" si="92"/>
        <v>196.38263807065425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2.1064098494073791E-11</v>
      </c>
      <c r="BS110" s="24">
        <f t="shared" si="63"/>
        <v>2.1064098494073791E-11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2.2737367544323206E-13</v>
      </c>
      <c r="BZ110" s="14">
        <f>BY110*VLOOKUP('Données projet'!$B$12,Paramètres!$A$1:$I$89,3,0)*VLOOKUP('Données projet'!$B$12,Paramètres!$A$1:$I$89,5,0)</f>
        <v>2.0572770154103635E-13</v>
      </c>
      <c r="CA110" s="14">
        <f t="shared" si="93"/>
        <v>2.8416956338469711E-12</v>
      </c>
      <c r="CB110" s="22">
        <f t="shared" si="64"/>
        <v>5.3075956424674458E-12</v>
      </c>
      <c r="CC110" s="62">
        <f t="shared" si="65"/>
        <v>293.3333333333386</v>
      </c>
      <c r="CD110" s="62">
        <f ca="1">AVERAGE(OFFSET($CC$3,0,0,'Données projet'!$E$12+1,1))-AVERAGE(OFFSET($H$3,0,0,'Données projet'!$E$12+1,1))</f>
        <v>400.94769567485071</v>
      </c>
      <c r="CE110" s="62">
        <f t="shared" si="94"/>
        <v>564.51639723182689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2.2160215216535462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2.2160215216535462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6.7984728957526396E-14</v>
      </c>
      <c r="CV110" s="14">
        <f t="shared" si="95"/>
        <v>1.0682447123141398E-12</v>
      </c>
      <c r="CW110" s="22">
        <f t="shared" si="67"/>
        <v>1.978932943548152E-12</v>
      </c>
      <c r="CX110" s="62">
        <f t="shared" si="68"/>
        <v>293.3333333333353</v>
      </c>
      <c r="CY110" s="62">
        <f ca="1">AVERAGE(OFFSET($CX$3,0,0,'Données projet'!$E$13+1,1))-AVERAGE(OFFSET($H$3,0,0,'Données projet'!$E$13+1,1))</f>
        <v>306.16494073060517</v>
      </c>
      <c r="CZ110" s="62">
        <f t="shared" si="96"/>
        <v>196.38263807065425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2.1064098494073791E-11</v>
      </c>
      <c r="DI110" s="24">
        <f t="shared" si="69"/>
        <v>2.1064098494073791E-11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-2.8421709430404007E-13</v>
      </c>
      <c r="DP110" s="18">
        <f>DO110*VLOOKUP('Données projet'!$B$14,Paramètres!$A$1:$I$89,3,0)*VLOOKUP('Données projet'!$B$14,Paramètres!$A$1:$I$89,5,0)</f>
        <v>-2.4829205358400943E-13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321.71797077705293</v>
      </c>
      <c r="DU110" s="62">
        <f t="shared" si="98"/>
        <v>326.2054715914793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73.225620000000092</v>
      </c>
      <c r="D111" s="12">
        <f t="shared" si="86"/>
        <v>20.472380393792939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551.50314266872908</v>
      </c>
      <c r="H111" s="70">
        <f t="shared" si="56"/>
        <v>419.8573506858562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351.29864784976206</v>
      </c>
      <c r="T111" s="62">
        <f t="shared" si="88"/>
        <v>231.29412958540718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320.21110531585362</v>
      </c>
      <c r="AO111" s="62">
        <f t="shared" si="90"/>
        <v>247.46523907978428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306.16494073060517</v>
      </c>
      <c r="BJ111" s="62">
        <f t="shared" si="92"/>
        <v>196.38263807065425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1.4894566884740921E-11</v>
      </c>
      <c r="BS111" s="24">
        <f t="shared" si="63"/>
        <v>1.4894566884740921E-11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2.2737367544323206E-13</v>
      </c>
      <c r="BZ111" s="14">
        <f>BY111*VLOOKUP('Données projet'!$B$12,Paramètres!$A$1:$I$89,3,0)*VLOOKUP('Données projet'!$B$12,Paramètres!$A$1:$I$89,5,0)</f>
        <v>2.0572770154103635E-13</v>
      </c>
      <c r="CA111" s="14">
        <f t="shared" si="93"/>
        <v>2.8416956338469711E-12</v>
      </c>
      <c r="CB111" s="22">
        <f t="shared" si="64"/>
        <v>5.3075956424674458E-12</v>
      </c>
      <c r="CC111" s="62">
        <f t="shared" si="65"/>
        <v>293.3333333333386</v>
      </c>
      <c r="CD111" s="62">
        <f ca="1">AVERAGE(OFFSET($CC$3,0,0,'Données projet'!$E$12+1,1))-AVERAGE(OFFSET($H$3,0,0,'Données projet'!$E$12+1,1))</f>
        <v>400.94769567485071</v>
      </c>
      <c r="CE111" s="62">
        <f t="shared" si="94"/>
        <v>564.51639723182689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2.1725666912535848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2.1725666912535848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6.7984728957526396E-14</v>
      </c>
      <c r="CV111" s="14">
        <f t="shared" si="95"/>
        <v>1.0682447123141398E-12</v>
      </c>
      <c r="CW111" s="22">
        <f t="shared" si="67"/>
        <v>1.978932943548152E-12</v>
      </c>
      <c r="CX111" s="62">
        <f t="shared" si="68"/>
        <v>293.3333333333353</v>
      </c>
      <c r="CY111" s="62">
        <f ca="1">AVERAGE(OFFSET($CX$3,0,0,'Données projet'!$E$13+1,1))-AVERAGE(OFFSET($H$3,0,0,'Données projet'!$E$13+1,1))</f>
        <v>306.16494073060517</v>
      </c>
      <c r="CZ111" s="62">
        <f t="shared" si="96"/>
        <v>196.38263807065425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1.4894566884740921E-11</v>
      </c>
      <c r="DI111" s="24">
        <f t="shared" si="69"/>
        <v>1.4894566884740921E-11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-2.8421709430404007E-13</v>
      </c>
      <c r="DP111" s="18">
        <f>DO111*VLOOKUP('Données projet'!$B$14,Paramètres!$A$1:$I$89,3,0)*VLOOKUP('Données projet'!$B$14,Paramètres!$A$1:$I$89,5,0)</f>
        <v>-2.4829205358400943E-13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321.71797077705293</v>
      </c>
      <c r="DU111" s="62">
        <f t="shared" si="98"/>
        <v>326.2054715914793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73.903635000000094</v>
      </c>
      <c r="D112" s="12">
        <f t="shared" si="86"/>
        <v>20.639784843489991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556.47925188580564</v>
      </c>
      <c r="H112" s="70">
        <f t="shared" si="56"/>
        <v>421.32978956074521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351.29864784976206</v>
      </c>
      <c r="T112" s="62">
        <f t="shared" si="88"/>
        <v>231.29412958540718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320.21110531585362</v>
      </c>
      <c r="AO112" s="62">
        <f t="shared" si="90"/>
        <v>247.46523907978428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306.16494073060517</v>
      </c>
      <c r="BJ112" s="62">
        <f t="shared" si="92"/>
        <v>196.38263807065425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1.0532049247036895E-11</v>
      </c>
      <c r="BS112" s="24">
        <f t="shared" si="63"/>
        <v>1.0532049247036895E-11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2.2737367544323206E-13</v>
      </c>
      <c r="BZ112" s="14">
        <f>BY112*VLOOKUP('Données projet'!$B$12,Paramètres!$A$1:$I$89,3,0)*VLOOKUP('Données projet'!$B$12,Paramètres!$A$1:$I$89,5,0)</f>
        <v>2.0572770154103635E-13</v>
      </c>
      <c r="CA112" s="14">
        <f t="shared" si="93"/>
        <v>2.8416956338469711E-12</v>
      </c>
      <c r="CB112" s="22">
        <f t="shared" si="64"/>
        <v>5.3075956424674458E-12</v>
      </c>
      <c r="CC112" s="62">
        <f t="shared" si="65"/>
        <v>293.3333333333386</v>
      </c>
      <c r="CD112" s="62">
        <f ca="1">AVERAGE(OFFSET($CC$3,0,0,'Données projet'!$E$12+1,1))-AVERAGE(OFFSET($H$3,0,0,'Données projet'!$E$12+1,1))</f>
        <v>400.94769567485071</v>
      </c>
      <c r="CE112" s="62">
        <f t="shared" si="94"/>
        <v>564.51639723182689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2.1299639835729374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2.1299639835729374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6.7984728957526396E-14</v>
      </c>
      <c r="CV112" s="14">
        <f t="shared" si="95"/>
        <v>1.0682447123141398E-12</v>
      </c>
      <c r="CW112" s="22">
        <f t="shared" si="67"/>
        <v>1.978932943548152E-12</v>
      </c>
      <c r="CX112" s="62">
        <f t="shared" si="68"/>
        <v>293.3333333333353</v>
      </c>
      <c r="CY112" s="62">
        <f ca="1">AVERAGE(OFFSET($CX$3,0,0,'Données projet'!$E$13+1,1))-AVERAGE(OFFSET($H$3,0,0,'Données projet'!$E$13+1,1))</f>
        <v>306.16494073060517</v>
      </c>
      <c r="CZ112" s="62">
        <f t="shared" si="96"/>
        <v>196.38263807065425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1.0532049247036895E-11</v>
      </c>
      <c r="DI112" s="24">
        <f t="shared" si="69"/>
        <v>1.0532049247036895E-11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-2.8421709430404007E-13</v>
      </c>
      <c r="DP112" s="18">
        <f>DO112*VLOOKUP('Données projet'!$B$14,Paramètres!$A$1:$I$89,3,0)*VLOOKUP('Données projet'!$B$14,Paramètres!$A$1:$I$89,5,0)</f>
        <v>-2.4829205358400943E-13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321.71797077705293</v>
      </c>
      <c r="DU112" s="62">
        <f t="shared" si="98"/>
        <v>326.2054715914793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74.581650000000096</v>
      </c>
      <c r="D113" s="12">
        <f t="shared" si="86"/>
        <v>20.807010616432716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561.45430941777556</v>
      </c>
      <c r="H113" s="70">
        <f t="shared" si="56"/>
        <v>422.80191724028714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351.29864784976206</v>
      </c>
      <c r="T113" s="62">
        <f t="shared" si="88"/>
        <v>231.29412958540718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320.21110531585362</v>
      </c>
      <c r="AO113" s="62">
        <f t="shared" si="90"/>
        <v>247.46523907978428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306.16494073060517</v>
      </c>
      <c r="BJ113" s="62">
        <f t="shared" si="92"/>
        <v>196.38263807065425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7.4472834423704606E-12</v>
      </c>
      <c r="BS113" s="24">
        <f t="shared" si="63"/>
        <v>7.4472834423704606E-12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2.2737367544323206E-13</v>
      </c>
      <c r="BZ113" s="14">
        <f>BY113*VLOOKUP('Données projet'!$B$12,Paramètres!$A$1:$I$89,3,0)*VLOOKUP('Données projet'!$B$12,Paramètres!$A$1:$I$89,5,0)</f>
        <v>2.0572770154103635E-13</v>
      </c>
      <c r="CA113" s="14">
        <f t="shared" si="93"/>
        <v>2.8416956338469711E-12</v>
      </c>
      <c r="CB113" s="22">
        <f t="shared" si="64"/>
        <v>5.3075956424674458E-12</v>
      </c>
      <c r="CC113" s="62">
        <f t="shared" si="65"/>
        <v>293.3333333333386</v>
      </c>
      <c r="CD113" s="62">
        <f ca="1">AVERAGE(OFFSET($CC$3,0,0,'Données projet'!$E$12+1,1))-AVERAGE(OFFSET($H$3,0,0,'Données projet'!$E$12+1,1))</f>
        <v>400.94769567485071</v>
      </c>
      <c r="CE113" s="62">
        <f t="shared" si="94"/>
        <v>564.51639723182689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2.0881966890048216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2.0881966890048216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6.7984728957526396E-14</v>
      </c>
      <c r="CV113" s="14">
        <f t="shared" si="95"/>
        <v>1.0682447123141398E-12</v>
      </c>
      <c r="CW113" s="22">
        <f t="shared" si="67"/>
        <v>1.978932943548152E-12</v>
      </c>
      <c r="CX113" s="62">
        <f t="shared" si="68"/>
        <v>293.3333333333353</v>
      </c>
      <c r="CY113" s="62">
        <f ca="1">AVERAGE(OFFSET($CX$3,0,0,'Données projet'!$E$13+1,1))-AVERAGE(OFFSET($H$3,0,0,'Données projet'!$E$13+1,1))</f>
        <v>306.16494073060517</v>
      </c>
      <c r="CZ113" s="62">
        <f t="shared" si="96"/>
        <v>196.38263807065425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7.4472834423704606E-12</v>
      </c>
      <c r="DI113" s="24">
        <f t="shared" si="69"/>
        <v>7.4472834423704606E-12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-2.8421709430404007E-13</v>
      </c>
      <c r="DP113" s="18">
        <f>DO113*VLOOKUP('Données projet'!$B$14,Paramètres!$A$1:$I$89,3,0)*VLOOKUP('Données projet'!$B$14,Paramètres!$A$1:$I$89,5,0)</f>
        <v>-2.4829205358400943E-13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321.71797077705293</v>
      </c>
      <c r="DU113" s="62">
        <f t="shared" si="98"/>
        <v>326.2054715914793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75.259665000000098</v>
      </c>
      <c r="D114" s="12">
        <f t="shared" si="86"/>
        <v>20.974059525118786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566.42832593293656</v>
      </c>
      <c r="H114" s="70">
        <f t="shared" si="56"/>
        <v>424.27373688124874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4.8</v>
      </c>
      <c r="N114" s="14">
        <f>IF('Données projet'!$A$36&gt;35,N113+M114-V113,IF(A114&lt;'Données projet'!$A$36,$K$205^A114,IF(A114='Données projet'!$A$36,'Données projet'!$B$36,N113+M114-V113)))</f>
        <v>311.7999999999999</v>
      </c>
      <c r="O114" s="14">
        <f>N114*VLOOKUP('Données projet'!$B$9,Paramètres!$A$1:$I$89,3,0)*VLOOKUP('Données projet'!$B$9,Paramètres!$A$1:$I$89,5,0)</f>
        <v>282.1166399999999</v>
      </c>
      <c r="P114" s="14">
        <f t="shared" si="87"/>
        <v>67.414119514142243</v>
      </c>
      <c r="Q114" s="22">
        <f t="shared" si="107"/>
        <v>608.76607282046416</v>
      </c>
      <c r="R114" s="62">
        <f t="shared" si="55"/>
        <v>902.09940615379742</v>
      </c>
      <c r="S114" s="62">
        <f ca="1">AVERAGE(OFFSET($R$3,0,0,'Données projet'!$E$9+1,1))-AVERAGE(OFFSET($H$3,0,0,'Données projet'!$E$9+1,1))</f>
        <v>351.29864784976206</v>
      </c>
      <c r="T114" s="62">
        <f t="shared" si="88"/>
        <v>231.29412958540718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320.21110531585362</v>
      </c>
      <c r="AO114" s="62">
        <f t="shared" si="90"/>
        <v>247.46523907978428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306.16494073060517</v>
      </c>
      <c r="BJ114" s="62">
        <f t="shared" si="92"/>
        <v>196.38263807065425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5.2660246235184477E-12</v>
      </c>
      <c r="BS114" s="24">
        <f t="shared" si="63"/>
        <v>5.2660246235184477E-12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2.2737367544323206E-13</v>
      </c>
      <c r="BZ114" s="14">
        <f>BY114*VLOOKUP('Données projet'!$B$12,Paramètres!$A$1:$I$89,3,0)*VLOOKUP('Données projet'!$B$12,Paramètres!$A$1:$I$89,5,0)</f>
        <v>2.0572770154103635E-13</v>
      </c>
      <c r="CA114" s="14">
        <f t="shared" si="93"/>
        <v>2.8416956338469711E-12</v>
      </c>
      <c r="CB114" s="22">
        <f t="shared" si="64"/>
        <v>5.3075956424674458E-12</v>
      </c>
      <c r="CC114" s="62">
        <f t="shared" si="65"/>
        <v>293.3333333333386</v>
      </c>
      <c r="CD114" s="62">
        <f ca="1">AVERAGE(OFFSET($CC$3,0,0,'Données projet'!$E$12+1,1))-AVERAGE(OFFSET($H$3,0,0,'Données projet'!$E$12+1,1))</f>
        <v>400.94769567485071</v>
      </c>
      <c r="CE114" s="62">
        <f t="shared" si="94"/>
        <v>564.51639723182689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2.0472484256076524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2.0472484256076524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6.7984728957526396E-14</v>
      </c>
      <c r="CV114" s="14">
        <f t="shared" si="95"/>
        <v>1.0682447123141398E-12</v>
      </c>
      <c r="CW114" s="22">
        <f t="shared" si="67"/>
        <v>1.978932943548152E-12</v>
      </c>
      <c r="CX114" s="62">
        <f t="shared" si="68"/>
        <v>293.3333333333353</v>
      </c>
      <c r="CY114" s="62">
        <f ca="1">AVERAGE(OFFSET($CX$3,0,0,'Données projet'!$E$13+1,1))-AVERAGE(OFFSET($H$3,0,0,'Données projet'!$E$13+1,1))</f>
        <v>306.16494073060517</v>
      </c>
      <c r="CZ114" s="62">
        <f t="shared" si="96"/>
        <v>196.38263807065425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5.2660246235184477E-12</v>
      </c>
      <c r="DI114" s="24">
        <f t="shared" si="69"/>
        <v>5.2660246235184477E-12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-2.8421709430404007E-13</v>
      </c>
      <c r="DP114" s="18">
        <f>DO114*VLOOKUP('Données projet'!$B$14,Paramètres!$A$1:$I$89,3,0)*VLOOKUP('Données projet'!$B$14,Paramètres!$A$1:$I$89,5,0)</f>
        <v>-2.4829205358400943E-13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321.71797077705293</v>
      </c>
      <c r="DU114" s="62">
        <f t="shared" si="98"/>
        <v>326.2054715914793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75.9376800000001</v>
      </c>
      <c r="D115" s="12">
        <f t="shared" si="86"/>
        <v>21.140933347504266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571.40131189627562</v>
      </c>
      <c r="H115" s="70">
        <f t="shared" si="56"/>
        <v>425.74525158023675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4.8</v>
      </c>
      <c r="N115" s="14">
        <f>IF('Données projet'!$A$36&gt;35,N114+M115-V114,IF(A115&lt;'Données projet'!$A$36,$K$205^A115,IF(A115='Données projet'!$A$36,'Données projet'!$B$36,N114+M115-V114)))</f>
        <v>316.59999999999991</v>
      </c>
      <c r="O115" s="14">
        <f>N115*VLOOKUP('Données projet'!$B$9,Paramètres!$A$1:$I$89,3,0)*VLOOKUP('Données projet'!$B$9,Paramètres!$A$1:$I$89,5,0)</f>
        <v>286.45967999999988</v>
      </c>
      <c r="P115" s="14">
        <f t="shared" si="87"/>
        <v>68.330307577101138</v>
      </c>
      <c r="Q115" s="22">
        <f t="shared" si="107"/>
        <v>617.92589503011754</v>
      </c>
      <c r="R115" s="62">
        <f t="shared" si="55"/>
        <v>911.2592283634508</v>
      </c>
      <c r="S115" s="62">
        <f ca="1">AVERAGE(OFFSET($R$3,0,0,'Données projet'!$E$9+1,1))-AVERAGE(OFFSET($H$3,0,0,'Données projet'!$E$9+1,1))</f>
        <v>351.29864784976206</v>
      </c>
      <c r="T115" s="62">
        <f t="shared" si="88"/>
        <v>231.29412958540718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320.21110531585362</v>
      </c>
      <c r="AO115" s="62">
        <f t="shared" si="90"/>
        <v>247.46523907978428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306.16494073060517</v>
      </c>
      <c r="BJ115" s="62">
        <f t="shared" si="92"/>
        <v>196.38263807065425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3.7236417211852303E-12</v>
      </c>
      <c r="BS115" s="24">
        <f t="shared" si="63"/>
        <v>3.7236417211852303E-12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2.2737367544323206E-13</v>
      </c>
      <c r="BZ115" s="14">
        <f>BY115*VLOOKUP('Données projet'!$B$12,Paramètres!$A$1:$I$89,3,0)*VLOOKUP('Données projet'!$B$12,Paramètres!$A$1:$I$89,5,0)</f>
        <v>2.0572770154103635E-13</v>
      </c>
      <c r="CA115" s="14">
        <f t="shared" si="93"/>
        <v>2.8416956338469711E-12</v>
      </c>
      <c r="CB115" s="22">
        <f t="shared" si="64"/>
        <v>5.3075956424674458E-12</v>
      </c>
      <c r="CC115" s="62">
        <f t="shared" si="65"/>
        <v>293.3333333333386</v>
      </c>
      <c r="CD115" s="62">
        <f ca="1">AVERAGE(OFFSET($CC$3,0,0,'Données projet'!$E$12+1,1))-AVERAGE(OFFSET($H$3,0,0,'Données projet'!$E$12+1,1))</f>
        <v>400.94769567485071</v>
      </c>
      <c r="CE115" s="62">
        <f t="shared" si="94"/>
        <v>564.51639723182689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2.0071031326797271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2.0071031326797271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6.7984728957526396E-14</v>
      </c>
      <c r="CV115" s="14">
        <f t="shared" si="95"/>
        <v>1.0682447123141398E-12</v>
      </c>
      <c r="CW115" s="22">
        <f t="shared" si="67"/>
        <v>1.978932943548152E-12</v>
      </c>
      <c r="CX115" s="62">
        <f t="shared" si="68"/>
        <v>293.3333333333353</v>
      </c>
      <c r="CY115" s="62">
        <f ca="1">AVERAGE(OFFSET($CX$3,0,0,'Données projet'!$E$13+1,1))-AVERAGE(OFFSET($H$3,0,0,'Données projet'!$E$13+1,1))</f>
        <v>306.16494073060517</v>
      </c>
      <c r="CZ115" s="62">
        <f t="shared" si="96"/>
        <v>196.38263807065425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3.7236417211852303E-12</v>
      </c>
      <c r="DI115" s="24">
        <f t="shared" si="69"/>
        <v>3.7236417211852303E-12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-2.8421709430404007E-13</v>
      </c>
      <c r="DP115" s="18">
        <f>DO115*VLOOKUP('Données projet'!$B$14,Paramètres!$A$1:$I$89,3,0)*VLOOKUP('Données projet'!$B$14,Paramètres!$A$1:$I$89,5,0)</f>
        <v>-2.4829205358400943E-13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321.71797077705293</v>
      </c>
      <c r="DU115" s="62">
        <f t="shared" si="98"/>
        <v>326.2054715914793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76.615695000000102</v>
      </c>
      <c r="D116" s="12">
        <f t="shared" si="86"/>
        <v>21.307633827964331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576.37327757512401</v>
      </c>
      <c r="H116" s="70">
        <f t="shared" si="56"/>
        <v>427.2164643753714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4.8</v>
      </c>
      <c r="N116" s="14">
        <f>IF('Données projet'!$A$36&gt;35,N115+M116-V115,IF(A116&lt;'Données projet'!$A$36,$K$205^A116,IF(A116='Données projet'!$A$36,'Données projet'!$B$36,N115+M116-V115)))</f>
        <v>321.39999999999992</v>
      </c>
      <c r="O116" s="14">
        <f>N116*VLOOKUP('Données projet'!$B$9,Paramètres!$A$1:$I$89,3,0)*VLOOKUP('Données projet'!$B$9,Paramètres!$A$1:$I$89,5,0)</f>
        <v>290.80271999999991</v>
      </c>
      <c r="P116" s="14">
        <f t="shared" si="87"/>
        <v>69.244880157128961</v>
      </c>
      <c r="Q116" s="22">
        <f t="shared" si="107"/>
        <v>627.08290360699937</v>
      </c>
      <c r="R116" s="62">
        <f t="shared" si="55"/>
        <v>920.41623694033274</v>
      </c>
      <c r="S116" s="62">
        <f ca="1">AVERAGE(OFFSET($R$3,0,0,'Données projet'!$E$9+1,1))-AVERAGE(OFFSET($H$3,0,0,'Données projet'!$E$9+1,1))</f>
        <v>351.29864784976206</v>
      </c>
      <c r="T116" s="62">
        <f t="shared" si="88"/>
        <v>231.29412958540718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320.21110531585362</v>
      </c>
      <c r="AO116" s="62">
        <f t="shared" si="90"/>
        <v>247.46523907978428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306.16494073060517</v>
      </c>
      <c r="BJ116" s="62">
        <f t="shared" si="92"/>
        <v>196.38263807065425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2.6330123117592238E-12</v>
      </c>
      <c r="BS116" s="24">
        <f t="shared" si="63"/>
        <v>2.6330123117592238E-12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2.2737367544323206E-13</v>
      </c>
      <c r="BZ116" s="14">
        <f>BY116*VLOOKUP('Données projet'!$B$12,Paramètres!$A$1:$I$89,3,0)*VLOOKUP('Données projet'!$B$12,Paramètres!$A$1:$I$89,5,0)</f>
        <v>2.0572770154103635E-13</v>
      </c>
      <c r="CA116" s="14">
        <f t="shared" si="93"/>
        <v>2.8416956338469711E-12</v>
      </c>
      <c r="CB116" s="22">
        <f t="shared" si="64"/>
        <v>5.3075956424674458E-12</v>
      </c>
      <c r="CC116" s="62">
        <f t="shared" si="65"/>
        <v>293.3333333333386</v>
      </c>
      <c r="CD116" s="62">
        <f ca="1">AVERAGE(OFFSET($CC$3,0,0,'Données projet'!$E$12+1,1))-AVERAGE(OFFSET($H$3,0,0,'Données projet'!$E$12+1,1))</f>
        <v>400.94769567485071</v>
      </c>
      <c r="CE116" s="62">
        <f t="shared" si="94"/>
        <v>564.51639723182689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1.9677450644599077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1.9677450644599077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6.7984728957526396E-14</v>
      </c>
      <c r="CV116" s="14">
        <f t="shared" si="95"/>
        <v>1.0682447123141398E-12</v>
      </c>
      <c r="CW116" s="22">
        <f t="shared" si="67"/>
        <v>1.978932943548152E-12</v>
      </c>
      <c r="CX116" s="62">
        <f t="shared" si="68"/>
        <v>293.3333333333353</v>
      </c>
      <c r="CY116" s="62">
        <f ca="1">AVERAGE(OFFSET($CX$3,0,0,'Données projet'!$E$13+1,1))-AVERAGE(OFFSET($H$3,0,0,'Données projet'!$E$13+1,1))</f>
        <v>306.16494073060517</v>
      </c>
      <c r="CZ116" s="62">
        <f t="shared" si="96"/>
        <v>196.38263807065425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2.6330123117592238E-12</v>
      </c>
      <c r="DI116" s="24">
        <f t="shared" si="69"/>
        <v>2.6330123117592238E-12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-2.8421709430404007E-13</v>
      </c>
      <c r="DP116" s="18">
        <f>DO116*VLOOKUP('Données projet'!$B$14,Paramètres!$A$1:$I$89,3,0)*VLOOKUP('Données projet'!$B$14,Paramètres!$A$1:$I$89,5,0)</f>
        <v>-2.4829205358400943E-13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321.71797077705293</v>
      </c>
      <c r="DU116" s="62">
        <f t="shared" si="98"/>
        <v>326.2054715914793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77.293710000000104</v>
      </c>
      <c r="D117" s="12">
        <f t="shared" si="86"/>
        <v>21.474162678218999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581.3442330446054</v>
      </c>
      <c r="H117" s="70">
        <f t="shared" si="56"/>
        <v>428.68737824789827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4.8</v>
      </c>
      <c r="N117" s="14">
        <f>IF('Données projet'!$A$36&gt;35,N116+M117-V116,IF(A117&lt;'Données projet'!$A$36,$K$205^A117,IF(A117='Données projet'!$A$36,'Données projet'!$B$36,N116+M117-V116)))</f>
        <v>326.19999999999993</v>
      </c>
      <c r="O117" s="14">
        <f>N117*VLOOKUP('Données projet'!$B$9,Paramètres!$A$1:$I$89,3,0)*VLOOKUP('Données projet'!$B$9,Paramètres!$A$1:$I$89,5,0)</f>
        <v>295.14575999999994</v>
      </c>
      <c r="P117" s="14">
        <f t="shared" si="87"/>
        <v>70.157864167878188</v>
      </c>
      <c r="Q117" s="22">
        <f t="shared" si="107"/>
        <v>636.237145425721</v>
      </c>
      <c r="R117" s="62">
        <f t="shared" si="55"/>
        <v>929.57047875905437</v>
      </c>
      <c r="S117" s="62">
        <f ca="1">AVERAGE(OFFSET($R$3,0,0,'Données projet'!$E$9+1,1))-AVERAGE(OFFSET($H$3,0,0,'Données projet'!$E$9+1,1))</f>
        <v>351.29864784976206</v>
      </c>
      <c r="T117" s="62">
        <f t="shared" si="88"/>
        <v>231.29412958540718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320.21110531585362</v>
      </c>
      <c r="AO117" s="62">
        <f t="shared" si="90"/>
        <v>247.46523907978428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306.16494073060517</v>
      </c>
      <c r="BJ117" s="62">
        <f t="shared" si="92"/>
        <v>196.38263807065425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1.8618208605926151E-12</v>
      </c>
      <c r="BS117" s="24">
        <f t="shared" si="63"/>
        <v>1.8618208605926151E-12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2.2737367544323206E-13</v>
      </c>
      <c r="BZ117" s="14">
        <f>BY117*VLOOKUP('Données projet'!$B$12,Paramètres!$A$1:$I$89,3,0)*VLOOKUP('Données projet'!$B$12,Paramètres!$A$1:$I$89,5,0)</f>
        <v>2.0572770154103635E-13</v>
      </c>
      <c r="CA117" s="14">
        <f t="shared" si="93"/>
        <v>2.8416956338469711E-12</v>
      </c>
      <c r="CB117" s="22">
        <f t="shared" si="64"/>
        <v>5.3075956424674458E-12</v>
      </c>
      <c r="CC117" s="62">
        <f t="shared" si="65"/>
        <v>293.3333333333386</v>
      </c>
      <c r="CD117" s="62">
        <f ca="1">AVERAGE(OFFSET($CC$3,0,0,'Données projet'!$E$12+1,1))-AVERAGE(OFFSET($H$3,0,0,'Données projet'!$E$12+1,1))</f>
        <v>400.94769567485071</v>
      </c>
      <c r="CE117" s="62">
        <f t="shared" si="94"/>
        <v>564.51639723182689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1.9291587839518278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1.9291587839518278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6.7984728957526396E-14</v>
      </c>
      <c r="CV117" s="14">
        <f t="shared" si="95"/>
        <v>1.0682447123141398E-12</v>
      </c>
      <c r="CW117" s="22">
        <f t="shared" si="67"/>
        <v>1.978932943548152E-12</v>
      </c>
      <c r="CX117" s="62">
        <f t="shared" si="68"/>
        <v>293.3333333333353</v>
      </c>
      <c r="CY117" s="62">
        <f ca="1">AVERAGE(OFFSET($CX$3,0,0,'Données projet'!$E$13+1,1))-AVERAGE(OFFSET($H$3,0,0,'Données projet'!$E$13+1,1))</f>
        <v>306.16494073060517</v>
      </c>
      <c r="CZ117" s="62">
        <f t="shared" si="96"/>
        <v>196.38263807065425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1.8618208605926151E-12</v>
      </c>
      <c r="DI117" s="24">
        <f t="shared" si="69"/>
        <v>1.8618208605926151E-12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-2.8421709430404007E-13</v>
      </c>
      <c r="DP117" s="18">
        <f>DO117*VLOOKUP('Données projet'!$B$14,Paramètres!$A$1:$I$89,3,0)*VLOOKUP('Données projet'!$B$14,Paramètres!$A$1:$I$89,5,0)</f>
        <v>-2.4829205358400943E-13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321.71797077705293</v>
      </c>
      <c r="DU117" s="62">
        <f t="shared" si="98"/>
        <v>326.2054715914793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77.971725000000106</v>
      </c>
      <c r="D118" s="12">
        <f t="shared" si="86"/>
        <v>21.640521578225293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586.31418819288808</v>
      </c>
      <c r="H118" s="70">
        <f t="shared" si="56"/>
        <v>430.15799612374258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331</v>
      </c>
      <c r="L118" s="13">
        <f>VLOOKUP(A118,'Données projet'!$A$35:$I$55,9,0)</f>
        <v>4.8</v>
      </c>
      <c r="M118" s="13">
        <f t="array" ref="M118">INDEX(L:L,MIN(IF(ISNUMBER(L118:L314),ROW(L118:L314),"")))</f>
        <v>4.8</v>
      </c>
      <c r="N118" s="14">
        <f>IF('Données projet'!$A$36&gt;35,N117+M118-V117,IF(A118&lt;'Données projet'!$A$36,$K$205^A118,IF(A118='Données projet'!$A$36,'Données projet'!$B$36,N117+M118-V117)))</f>
        <v>330.99999999999994</v>
      </c>
      <c r="O118" s="14">
        <f>N118*VLOOKUP('Données projet'!$B$9,Paramètres!$A$1:$I$89,3,0)*VLOOKUP('Données projet'!$B$9,Paramètres!$A$1:$I$89,5,0)</f>
        <v>299.48879999999997</v>
      </c>
      <c r="P118" s="14">
        <f t="shared" si="87"/>
        <v>71.069285685467293</v>
      </c>
      <c r="Q118" s="22">
        <f t="shared" si="107"/>
        <v>645.38866590218879</v>
      </c>
      <c r="R118" s="62">
        <f t="shared" si="55"/>
        <v>938.72199923552216</v>
      </c>
      <c r="S118" s="62">
        <f ca="1">AVERAGE(OFFSET($R$3,0,0,'Données projet'!$E$9+1,1))-AVERAGE(OFFSET($H$3,0,0,'Données projet'!$E$9+1,1))</f>
        <v>351.29864784976206</v>
      </c>
      <c r="T118" s="62">
        <f t="shared" si="88"/>
        <v>231.29412958540718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331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320.21110531585362</v>
      </c>
      <c r="AO118" s="62">
        <f t="shared" si="90"/>
        <v>247.46523907978428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306.16494073060517</v>
      </c>
      <c r="BJ118" s="62">
        <f t="shared" si="92"/>
        <v>196.38263807065425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1.3165061558796119E-12</v>
      </c>
      <c r="BS118" s="24">
        <f t="shared" si="63"/>
        <v>1.3165061558796119E-12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2.2737367544323206E-13</v>
      </c>
      <c r="BZ118" s="14">
        <f>BY118*VLOOKUP('Données projet'!$B$12,Paramètres!$A$1:$I$89,3,0)*VLOOKUP('Données projet'!$B$12,Paramètres!$A$1:$I$89,5,0)</f>
        <v>2.0572770154103635E-13</v>
      </c>
      <c r="CA118" s="14">
        <f t="shared" si="93"/>
        <v>2.8416956338469711E-12</v>
      </c>
      <c r="CB118" s="22">
        <f t="shared" si="64"/>
        <v>5.3075956424674458E-12</v>
      </c>
      <c r="CC118" s="62">
        <f t="shared" si="65"/>
        <v>293.3333333333386</v>
      </c>
      <c r="CD118" s="62">
        <f ca="1">AVERAGE(OFFSET($CC$3,0,0,'Données projet'!$E$12+1,1))-AVERAGE(OFFSET($H$3,0,0,'Données projet'!$E$12+1,1))</f>
        <v>400.94769567485071</v>
      </c>
      <c r="CE118" s="62">
        <f t="shared" si="94"/>
        <v>564.51639723182689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1.8913291568692041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1.8913291568692041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6.7984728957526396E-14</v>
      </c>
      <c r="CV118" s="14">
        <f t="shared" si="95"/>
        <v>1.0682447123141398E-12</v>
      </c>
      <c r="CW118" s="22">
        <f t="shared" si="67"/>
        <v>1.978932943548152E-12</v>
      </c>
      <c r="CX118" s="62">
        <f t="shared" si="68"/>
        <v>293.3333333333353</v>
      </c>
      <c r="CY118" s="62">
        <f ca="1">AVERAGE(OFFSET($CX$3,0,0,'Données projet'!$E$13+1,1))-AVERAGE(OFFSET($H$3,0,0,'Données projet'!$E$13+1,1))</f>
        <v>306.16494073060517</v>
      </c>
      <c r="CZ118" s="62">
        <f t="shared" si="96"/>
        <v>196.38263807065425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1.3165061558796119E-12</v>
      </c>
      <c r="DI118" s="24">
        <f t="shared" si="69"/>
        <v>1.3165061558796119E-12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-2.8421709430404007E-13</v>
      </c>
      <c r="DP118" s="18">
        <f>DO118*VLOOKUP('Données projet'!$B$14,Paramètres!$A$1:$I$89,3,0)*VLOOKUP('Données projet'!$B$14,Paramètres!$A$1:$I$89,5,0)</f>
        <v>-2.4829205358400943E-13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321.71797077705293</v>
      </c>
      <c r="DU118" s="62">
        <f t="shared" si="98"/>
        <v>326.2054715914793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78.649740000000108</v>
      </c>
      <c r="D119" s="12">
        <f t="shared" si="86"/>
        <v>21.806712177037717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591.28315272624889</v>
      </c>
      <c r="H119" s="70">
        <f t="shared" si="56"/>
        <v>431.62832087500755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351.29864784976206</v>
      </c>
      <c r="T119" s="62">
        <f t="shared" si="88"/>
        <v>231.29412958540718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320.21110531585362</v>
      </c>
      <c r="AO119" s="62">
        <f t="shared" si="90"/>
        <v>247.46523907978428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306.16494073060517</v>
      </c>
      <c r="BJ119" s="62">
        <f t="shared" si="92"/>
        <v>196.38263807065425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9.3091043029630757E-13</v>
      </c>
      <c r="BS119" s="24">
        <f t="shared" si="63"/>
        <v>9.3091043029630757E-13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2.2737367544323206E-13</v>
      </c>
      <c r="BZ119" s="14">
        <f>BY119*VLOOKUP('Données projet'!$B$12,Paramètres!$A$1:$I$89,3,0)*VLOOKUP('Données projet'!$B$12,Paramètres!$A$1:$I$89,5,0)</f>
        <v>2.0572770154103635E-13</v>
      </c>
      <c r="CA119" s="14">
        <f t="shared" si="93"/>
        <v>2.8416956338469711E-12</v>
      </c>
      <c r="CB119" s="22">
        <f t="shared" si="64"/>
        <v>5.3075956424674458E-12</v>
      </c>
      <c r="CC119" s="62">
        <f t="shared" si="65"/>
        <v>293.3333333333386</v>
      </c>
      <c r="CD119" s="62">
        <f ca="1">AVERAGE(OFFSET($CC$3,0,0,'Données projet'!$E$12+1,1))-AVERAGE(OFFSET($H$3,0,0,'Données projet'!$E$12+1,1))</f>
        <v>400.94769567485071</v>
      </c>
      <c r="CE119" s="62">
        <f t="shared" si="94"/>
        <v>564.51639723182689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1.8542413456998765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1.8542413456998765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6.7984728957526396E-14</v>
      </c>
      <c r="CV119" s="14">
        <f t="shared" si="95"/>
        <v>1.0682447123141398E-12</v>
      </c>
      <c r="CW119" s="22">
        <f t="shared" si="67"/>
        <v>1.978932943548152E-12</v>
      </c>
      <c r="CX119" s="62">
        <f t="shared" si="68"/>
        <v>293.3333333333353</v>
      </c>
      <c r="CY119" s="62">
        <f ca="1">AVERAGE(OFFSET($CX$3,0,0,'Données projet'!$E$13+1,1))-AVERAGE(OFFSET($H$3,0,0,'Données projet'!$E$13+1,1))</f>
        <v>306.16494073060517</v>
      </c>
      <c r="CZ119" s="62">
        <f t="shared" si="96"/>
        <v>196.38263807065425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9.3091043029630757E-13</v>
      </c>
      <c r="DI119" s="24">
        <f t="shared" si="69"/>
        <v>9.3091043029630757E-13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-2.8421709430404007E-13</v>
      </c>
      <c r="DP119" s="18">
        <f>DO119*VLOOKUP('Données projet'!$B$14,Paramètres!$A$1:$I$89,3,0)*VLOOKUP('Données projet'!$B$14,Paramètres!$A$1:$I$89,5,0)</f>
        <v>-2.4829205358400943E-13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321.71797077705293</v>
      </c>
      <c r="DU119" s="62">
        <f t="shared" si="98"/>
        <v>326.2054715914793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79.32775500000011</v>
      </c>
      <c r="D120" s="12">
        <f t="shared" si="86"/>
        <v>21.972736093638055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596.251136173958</v>
      </c>
      <c r="H120" s="70">
        <f t="shared" si="56"/>
        <v>433.09835532141983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351.29864784976206</v>
      </c>
      <c r="T120" s="62">
        <f t="shared" si="88"/>
        <v>231.29412958540718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320.21110531585362</v>
      </c>
      <c r="AO120" s="62">
        <f t="shared" si="90"/>
        <v>247.46523907978428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306.16494073060517</v>
      </c>
      <c r="BJ120" s="62">
        <f t="shared" si="92"/>
        <v>196.38263807065425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6.5825307793980596E-13</v>
      </c>
      <c r="BS120" s="24">
        <f t="shared" si="63"/>
        <v>6.5825307793980596E-13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2.2737367544323206E-13</v>
      </c>
      <c r="BZ120" s="14">
        <f>BY120*VLOOKUP('Données projet'!$B$12,Paramètres!$A$1:$I$89,3,0)*VLOOKUP('Données projet'!$B$12,Paramètres!$A$1:$I$89,5,0)</f>
        <v>2.0572770154103635E-13</v>
      </c>
      <c r="CA120" s="14">
        <f t="shared" si="93"/>
        <v>2.8416956338469711E-12</v>
      </c>
      <c r="CB120" s="22">
        <f t="shared" si="64"/>
        <v>5.3075956424674458E-12</v>
      </c>
      <c r="CC120" s="62">
        <f t="shared" si="65"/>
        <v>293.3333333333386</v>
      </c>
      <c r="CD120" s="62">
        <f ca="1">AVERAGE(OFFSET($CC$3,0,0,'Données projet'!$E$12+1,1))-AVERAGE(OFFSET($H$3,0,0,'Données projet'!$E$12+1,1))</f>
        <v>400.94769567485071</v>
      </c>
      <c r="CE120" s="62">
        <f t="shared" si="94"/>
        <v>564.51639723182689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1.8178808038862482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1.8178808038862482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6.7984728957526396E-14</v>
      </c>
      <c r="CV120" s="14">
        <f t="shared" si="95"/>
        <v>1.0682447123141398E-12</v>
      </c>
      <c r="CW120" s="22">
        <f t="shared" si="67"/>
        <v>1.978932943548152E-12</v>
      </c>
      <c r="CX120" s="62">
        <f t="shared" si="68"/>
        <v>293.3333333333353</v>
      </c>
      <c r="CY120" s="62">
        <f ca="1">AVERAGE(OFFSET($CX$3,0,0,'Données projet'!$E$13+1,1))-AVERAGE(OFFSET($H$3,0,0,'Données projet'!$E$13+1,1))</f>
        <v>306.16494073060517</v>
      </c>
      <c r="CZ120" s="62">
        <f t="shared" si="96"/>
        <v>196.38263807065425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6.5825307793980596E-13</v>
      </c>
      <c r="DI120" s="24">
        <f t="shared" si="69"/>
        <v>6.5825307793980596E-13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-2.8421709430404007E-13</v>
      </c>
      <c r="DP120" s="18">
        <f>DO120*VLOOKUP('Données projet'!$B$14,Paramètres!$A$1:$I$89,3,0)*VLOOKUP('Données projet'!$B$14,Paramètres!$A$1:$I$89,5,0)</f>
        <v>-2.4829205358400943E-13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321.71797077705293</v>
      </c>
      <c r="DU120" s="62">
        <f t="shared" si="98"/>
        <v>326.2054715914793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80.005770000000112</v>
      </c>
      <c r="D121" s="12">
        <f t="shared" si="86"/>
        <v>22.138594917735965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601.21814789299049</v>
      </c>
      <c r="H121" s="70">
        <f t="shared" si="56"/>
        <v>434.56810223172369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351.29864784976206</v>
      </c>
      <c r="T121" s="62">
        <f t="shared" si="88"/>
        <v>231.29412958540718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320.21110531585362</v>
      </c>
      <c r="AO121" s="62">
        <f t="shared" si="90"/>
        <v>247.46523907978428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306.16494073060517</v>
      </c>
      <c r="BJ121" s="62">
        <f t="shared" si="92"/>
        <v>196.38263807065425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4.6545521514815379E-13</v>
      </c>
      <c r="BS121" s="24">
        <f t="shared" si="63"/>
        <v>4.6545521514815379E-13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2.2737367544323206E-13</v>
      </c>
      <c r="BZ121" s="14">
        <f>BY121*VLOOKUP('Données projet'!$B$12,Paramètres!$A$1:$I$89,3,0)*VLOOKUP('Données projet'!$B$12,Paramètres!$A$1:$I$89,5,0)</f>
        <v>2.0572770154103635E-13</v>
      </c>
      <c r="CA121" s="14">
        <f t="shared" si="93"/>
        <v>2.8416956338469711E-12</v>
      </c>
      <c r="CB121" s="22">
        <f t="shared" si="64"/>
        <v>5.3075956424674458E-12</v>
      </c>
      <c r="CC121" s="62">
        <f t="shared" si="65"/>
        <v>293.3333333333386</v>
      </c>
      <c r="CD121" s="62">
        <f ca="1">AVERAGE(OFFSET($CC$3,0,0,'Données projet'!$E$12+1,1))-AVERAGE(OFFSET($H$3,0,0,'Données projet'!$E$12+1,1))</f>
        <v>400.94769567485071</v>
      </c>
      <c r="CE121" s="62">
        <f t="shared" si="94"/>
        <v>564.51639723182689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1.7822332701198444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1.7822332701198444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6.7984728957526396E-14</v>
      </c>
      <c r="CV121" s="14">
        <f t="shared" si="95"/>
        <v>1.0682447123141398E-12</v>
      </c>
      <c r="CW121" s="22">
        <f t="shared" si="67"/>
        <v>1.978932943548152E-12</v>
      </c>
      <c r="CX121" s="62">
        <f t="shared" si="68"/>
        <v>293.3333333333353</v>
      </c>
      <c r="CY121" s="62">
        <f ca="1">AVERAGE(OFFSET($CX$3,0,0,'Données projet'!$E$13+1,1))-AVERAGE(OFFSET($H$3,0,0,'Données projet'!$E$13+1,1))</f>
        <v>306.16494073060517</v>
      </c>
      <c r="CZ121" s="62">
        <f t="shared" si="96"/>
        <v>196.38263807065425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4.6545521514815379E-13</v>
      </c>
      <c r="DI121" s="24">
        <f t="shared" si="69"/>
        <v>4.6545521514815379E-13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-2.8421709430404007E-13</v>
      </c>
      <c r="DP121" s="18">
        <f>DO121*VLOOKUP('Données projet'!$B$14,Paramètres!$A$1:$I$89,3,0)*VLOOKUP('Données projet'!$B$14,Paramètres!$A$1:$I$89,5,0)</f>
        <v>-2.4829205358400943E-13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321.71797077705293</v>
      </c>
      <c r="DU121" s="62">
        <f t="shared" si="98"/>
        <v>326.2054715914793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80.683785000000114</v>
      </c>
      <c r="D122" s="12">
        <f t="shared" si="86"/>
        <v>22.304290210541861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606.18419707257601</v>
      </c>
      <c r="H122" s="70">
        <f t="shared" si="56"/>
        <v>436.03756432502729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351.29864784976206</v>
      </c>
      <c r="T122" s="62">
        <f t="shared" si="88"/>
        <v>231.29412958540718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320.21110531585362</v>
      </c>
      <c r="AO122" s="62">
        <f t="shared" si="90"/>
        <v>247.46523907978428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306.16494073060517</v>
      </c>
      <c r="BJ122" s="62">
        <f t="shared" si="92"/>
        <v>196.38263807065425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3.2912653896990298E-13</v>
      </c>
      <c r="BS122" s="24">
        <f t="shared" si="63"/>
        <v>3.2912653896990298E-13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2.2737367544323206E-13</v>
      </c>
      <c r="BZ122" s="14">
        <f>BY122*VLOOKUP('Données projet'!$B$12,Paramètres!$A$1:$I$89,3,0)*VLOOKUP('Données projet'!$B$12,Paramètres!$A$1:$I$89,5,0)</f>
        <v>2.0572770154103635E-13</v>
      </c>
      <c r="CA122" s="14">
        <f t="shared" si="93"/>
        <v>2.8416956338469711E-12</v>
      </c>
      <c r="CB122" s="22">
        <f t="shared" si="64"/>
        <v>5.3075956424674458E-12</v>
      </c>
      <c r="CC122" s="62">
        <f t="shared" si="65"/>
        <v>293.3333333333386</v>
      </c>
      <c r="CD122" s="62">
        <f ca="1">AVERAGE(OFFSET($CC$3,0,0,'Données projet'!$E$12+1,1))-AVERAGE(OFFSET($H$3,0,0,'Données projet'!$E$12+1,1))</f>
        <v>400.94769567485071</v>
      </c>
      <c r="CE122" s="62">
        <f t="shared" si="94"/>
        <v>564.51639723182689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1.7472847627477512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1.7472847627477512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6.7984728957526396E-14</v>
      </c>
      <c r="CV122" s="14">
        <f t="shared" si="95"/>
        <v>1.0682447123141398E-12</v>
      </c>
      <c r="CW122" s="22">
        <f t="shared" si="67"/>
        <v>1.978932943548152E-12</v>
      </c>
      <c r="CX122" s="62">
        <f t="shared" si="68"/>
        <v>293.3333333333353</v>
      </c>
      <c r="CY122" s="62">
        <f ca="1">AVERAGE(OFFSET($CX$3,0,0,'Données projet'!$E$13+1,1))-AVERAGE(OFFSET($H$3,0,0,'Données projet'!$E$13+1,1))</f>
        <v>306.16494073060517</v>
      </c>
      <c r="CZ122" s="62">
        <f t="shared" si="96"/>
        <v>196.38263807065425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3.2912653896990298E-13</v>
      </c>
      <c r="DI122" s="24">
        <f t="shared" si="69"/>
        <v>3.2912653896990298E-13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-2.8421709430404007E-13</v>
      </c>
      <c r="DP122" s="18">
        <f>DO122*VLOOKUP('Données projet'!$B$14,Paramètres!$A$1:$I$89,3,0)*VLOOKUP('Données projet'!$B$14,Paramètres!$A$1:$I$89,5,0)</f>
        <v>-2.4829205358400943E-13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321.71797077705293</v>
      </c>
      <c r="DU122" s="62">
        <f t="shared" si="98"/>
        <v>326.2054715914793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81.361800000000116</v>
      </c>
      <c r="D123" s="12">
        <f t="shared" si="86"/>
        <v>22.469823505512696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611.14929273858854</v>
      </c>
      <c r="H123" s="70">
        <f t="shared" si="56"/>
        <v>437.50674427210151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351.29864784976206</v>
      </c>
      <c r="T123" s="62">
        <f t="shared" si="88"/>
        <v>231.29412958540718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320.21110531585362</v>
      </c>
      <c r="AO123" s="62">
        <f t="shared" si="90"/>
        <v>247.46523907978428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306.16494073060517</v>
      </c>
      <c r="BJ123" s="62">
        <f t="shared" si="92"/>
        <v>196.38263807065425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2.3272760757407689E-13</v>
      </c>
      <c r="BS123" s="24">
        <f t="shared" si="63"/>
        <v>2.3272760757407689E-13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2.2737367544323206E-13</v>
      </c>
      <c r="BZ123" s="14">
        <f>BY123*VLOOKUP('Données projet'!$B$12,Paramètres!$A$1:$I$89,3,0)*VLOOKUP('Données projet'!$B$12,Paramètres!$A$1:$I$89,5,0)</f>
        <v>2.0572770154103635E-13</v>
      </c>
      <c r="CA123" s="14">
        <f t="shared" si="93"/>
        <v>2.8416956338469711E-12</v>
      </c>
      <c r="CB123" s="22">
        <f t="shared" si="64"/>
        <v>5.3075956424674458E-12</v>
      </c>
      <c r="CC123" s="62">
        <f t="shared" si="65"/>
        <v>293.3333333333386</v>
      </c>
      <c r="CD123" s="62">
        <f ca="1">AVERAGE(OFFSET($CC$3,0,0,'Données projet'!$E$12+1,1))-AVERAGE(OFFSET($H$3,0,0,'Données projet'!$E$12+1,1))</f>
        <v>400.94769567485071</v>
      </c>
      <c r="CE123" s="62">
        <f t="shared" si="94"/>
        <v>564.51639723182689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1.7130215742887402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1.7130215742887402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6.7984728957526396E-14</v>
      </c>
      <c r="CV123" s="14">
        <f t="shared" si="95"/>
        <v>1.0682447123141398E-12</v>
      </c>
      <c r="CW123" s="22">
        <f t="shared" si="67"/>
        <v>1.978932943548152E-12</v>
      </c>
      <c r="CX123" s="62">
        <f t="shared" si="68"/>
        <v>293.3333333333353</v>
      </c>
      <c r="CY123" s="62">
        <f ca="1">AVERAGE(OFFSET($CX$3,0,0,'Données projet'!$E$13+1,1))-AVERAGE(OFFSET($H$3,0,0,'Données projet'!$E$13+1,1))</f>
        <v>306.16494073060517</v>
      </c>
      <c r="CZ123" s="62">
        <f t="shared" si="96"/>
        <v>196.38263807065425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2.3272760757407689E-13</v>
      </c>
      <c r="DI123" s="24">
        <f t="shared" si="69"/>
        <v>2.3272760757407689E-13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-2.8421709430404007E-13</v>
      </c>
      <c r="DP123" s="18">
        <f>DO123*VLOOKUP('Données projet'!$B$14,Paramètres!$A$1:$I$89,3,0)*VLOOKUP('Données projet'!$B$14,Paramètres!$A$1:$I$89,5,0)</f>
        <v>-2.4829205358400943E-13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321.71797077705293</v>
      </c>
      <c r="DU123" s="62">
        <f t="shared" si="98"/>
        <v>326.2054715914793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82.039815000000118</v>
      </c>
      <c r="D124" s="12">
        <f t="shared" si="86"/>
        <v>22.635196309072668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616.1134437577881</v>
      </c>
      <c r="H124" s="70">
        <f t="shared" si="56"/>
        <v>438.97564469663507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351.29864784976206</v>
      </c>
      <c r="T124" s="62">
        <f t="shared" si="88"/>
        <v>231.29412958540718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320.21110531585362</v>
      </c>
      <c r="AO124" s="62">
        <f t="shared" si="90"/>
        <v>247.46523907978428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306.16494073060517</v>
      </c>
      <c r="BJ124" s="62">
        <f t="shared" si="92"/>
        <v>196.38263807065425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1.6456326948495149E-13</v>
      </c>
      <c r="BS124" s="24">
        <f t="shared" si="63"/>
        <v>1.6456326948495149E-13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2.2737367544323206E-13</v>
      </c>
      <c r="BZ124" s="14">
        <f>BY124*VLOOKUP('Données projet'!$B$12,Paramètres!$A$1:$I$89,3,0)*VLOOKUP('Données projet'!$B$12,Paramètres!$A$1:$I$89,5,0)</f>
        <v>2.0572770154103635E-13</v>
      </c>
      <c r="CA124" s="14">
        <f t="shared" si="93"/>
        <v>2.8416956338469711E-12</v>
      </c>
      <c r="CB124" s="22">
        <f t="shared" si="64"/>
        <v>5.3075956424674458E-12</v>
      </c>
      <c r="CC124" s="62">
        <f t="shared" si="65"/>
        <v>293.3333333333386</v>
      </c>
      <c r="CD124" s="62">
        <f ca="1">AVERAGE(OFFSET($CC$3,0,0,'Données projet'!$E$12+1,1))-AVERAGE(OFFSET($H$3,0,0,'Données projet'!$E$12+1,1))</f>
        <v>400.94769567485071</v>
      </c>
      <c r="CE124" s="62">
        <f t="shared" si="94"/>
        <v>564.51639723182689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1.6794302660569289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1.6794302660569289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6.7984728957526396E-14</v>
      </c>
      <c r="CV124" s="14">
        <f t="shared" si="95"/>
        <v>1.0682447123141398E-12</v>
      </c>
      <c r="CW124" s="22">
        <f t="shared" si="67"/>
        <v>1.978932943548152E-12</v>
      </c>
      <c r="CX124" s="62">
        <f t="shared" si="68"/>
        <v>293.3333333333353</v>
      </c>
      <c r="CY124" s="62">
        <f ca="1">AVERAGE(OFFSET($CX$3,0,0,'Données projet'!$E$13+1,1))-AVERAGE(OFFSET($H$3,0,0,'Données projet'!$E$13+1,1))</f>
        <v>306.16494073060517</v>
      </c>
      <c r="CZ124" s="62">
        <f t="shared" si="96"/>
        <v>196.38263807065425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1.6456326948495149E-13</v>
      </c>
      <c r="DI124" s="24">
        <f t="shared" si="69"/>
        <v>1.6456326948495149E-13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-2.8421709430404007E-13</v>
      </c>
      <c r="DP124" s="18">
        <f>DO124*VLOOKUP('Données projet'!$B$14,Paramètres!$A$1:$I$89,3,0)*VLOOKUP('Données projet'!$B$14,Paramètres!$A$1:$I$89,5,0)</f>
        <v>-2.4829205358400943E-13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321.71797077705293</v>
      </c>
      <c r="DU124" s="62">
        <f t="shared" si="98"/>
        <v>326.2054715914793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82.71783000000012</v>
      </c>
      <c r="D125" s="12">
        <f t="shared" si="86"/>
        <v>22.800410101308941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621.07665884191556</v>
      </c>
      <c r="H125" s="70">
        <f t="shared" si="56"/>
        <v>440.4442681764466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351.29864784976206</v>
      </c>
      <c r="T125" s="62">
        <f t="shared" si="88"/>
        <v>231.29412958540718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320.21110531585362</v>
      </c>
      <c r="AO125" s="62">
        <f t="shared" si="90"/>
        <v>247.46523907978428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306.16494073060517</v>
      </c>
      <c r="BJ125" s="62">
        <f t="shared" si="92"/>
        <v>196.38263807065425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1.1636380378703845E-13</v>
      </c>
      <c r="BS125" s="24">
        <f t="shared" si="63"/>
        <v>1.1636380378703845E-13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2.2737367544323206E-13</v>
      </c>
      <c r="BZ125" s="14">
        <f>BY125*VLOOKUP('Données projet'!$B$12,Paramètres!$A$1:$I$89,3,0)*VLOOKUP('Données projet'!$B$12,Paramètres!$A$1:$I$89,5,0)</f>
        <v>2.0572770154103635E-13</v>
      </c>
      <c r="CA125" s="14">
        <f t="shared" si="93"/>
        <v>2.8416956338469711E-12</v>
      </c>
      <c r="CB125" s="22">
        <f t="shared" si="64"/>
        <v>5.3075956424674458E-12</v>
      </c>
      <c r="CC125" s="62">
        <f t="shared" si="65"/>
        <v>293.3333333333386</v>
      </c>
      <c r="CD125" s="62">
        <f ca="1">AVERAGE(OFFSET($CC$3,0,0,'Données projet'!$E$12+1,1))-AVERAGE(OFFSET($H$3,0,0,'Données projet'!$E$12+1,1))</f>
        <v>400.94769567485071</v>
      </c>
      <c r="CE125" s="62">
        <f t="shared" si="94"/>
        <v>564.51639723182689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1.6464976628908685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1.6464976628908685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6.7984728957526396E-14</v>
      </c>
      <c r="CV125" s="14">
        <f t="shared" si="95"/>
        <v>1.0682447123141398E-12</v>
      </c>
      <c r="CW125" s="22">
        <f t="shared" si="67"/>
        <v>1.978932943548152E-12</v>
      </c>
      <c r="CX125" s="62">
        <f t="shared" si="68"/>
        <v>293.3333333333353</v>
      </c>
      <c r="CY125" s="62">
        <f ca="1">AVERAGE(OFFSET($CX$3,0,0,'Données projet'!$E$13+1,1))-AVERAGE(OFFSET($H$3,0,0,'Données projet'!$E$13+1,1))</f>
        <v>306.16494073060517</v>
      </c>
      <c r="CZ125" s="62">
        <f t="shared" si="96"/>
        <v>196.38263807065425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1.1636380378703845E-13</v>
      </c>
      <c r="DI125" s="24">
        <f t="shared" si="69"/>
        <v>1.1636380378703845E-13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-2.8421709430404007E-13</v>
      </c>
      <c r="DP125" s="18">
        <f>DO125*VLOOKUP('Données projet'!$B$14,Paramètres!$A$1:$I$89,3,0)*VLOOKUP('Données projet'!$B$14,Paramètres!$A$1:$I$89,5,0)</f>
        <v>-2.4829205358400943E-13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321.71797077705293</v>
      </c>
      <c r="DU125" s="62">
        <f t="shared" si="98"/>
        <v>326.2054715914793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83.395845000000122</v>
      </c>
      <c r="D126" s="12">
        <f t="shared" si="86"/>
        <v>22.965466336644216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626.0389465516522</v>
      </c>
      <c r="H126" s="70">
        <f t="shared" si="56"/>
        <v>441.91261724465556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351.29864784976206</v>
      </c>
      <c r="T126" s="62">
        <f t="shared" si="88"/>
        <v>231.29412958540718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320.21110531585362</v>
      </c>
      <c r="AO126" s="62">
        <f t="shared" si="90"/>
        <v>247.46523907978428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306.16494073060517</v>
      </c>
      <c r="BJ126" s="62">
        <f t="shared" si="92"/>
        <v>196.38263807065425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8.2281634742475745E-14</v>
      </c>
      <c r="BS126" s="24">
        <f t="shared" si="63"/>
        <v>8.2281634742475745E-14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2.2737367544323206E-13</v>
      </c>
      <c r="BZ126" s="14">
        <f>BY126*VLOOKUP('Données projet'!$B$12,Paramètres!$A$1:$I$89,3,0)*VLOOKUP('Données projet'!$B$12,Paramètres!$A$1:$I$89,5,0)</f>
        <v>2.0572770154103635E-13</v>
      </c>
      <c r="CA126" s="14">
        <f t="shared" si="93"/>
        <v>2.8416956338469711E-12</v>
      </c>
      <c r="CB126" s="22">
        <f t="shared" si="64"/>
        <v>5.3075956424674458E-12</v>
      </c>
      <c r="CC126" s="62">
        <f t="shared" si="65"/>
        <v>293.3333333333386</v>
      </c>
      <c r="CD126" s="62">
        <f ca="1">AVERAGE(OFFSET($CC$3,0,0,'Données projet'!$E$12+1,1))-AVERAGE(OFFSET($H$3,0,0,'Données projet'!$E$12+1,1))</f>
        <v>400.94769567485071</v>
      </c>
      <c r="CE126" s="62">
        <f t="shared" si="94"/>
        <v>564.51639723182689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1.61421084798599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1.61421084798599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6.7984728957526396E-14</v>
      </c>
      <c r="CV126" s="14">
        <f t="shared" si="95"/>
        <v>1.0682447123141398E-12</v>
      </c>
      <c r="CW126" s="22">
        <f t="shared" si="67"/>
        <v>1.978932943548152E-12</v>
      </c>
      <c r="CX126" s="62">
        <f t="shared" si="68"/>
        <v>293.3333333333353</v>
      </c>
      <c r="CY126" s="62">
        <f ca="1">AVERAGE(OFFSET($CX$3,0,0,'Données projet'!$E$13+1,1))-AVERAGE(OFFSET($H$3,0,0,'Données projet'!$E$13+1,1))</f>
        <v>306.16494073060517</v>
      </c>
      <c r="CZ126" s="62">
        <f t="shared" si="96"/>
        <v>196.38263807065425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8.2281634742475745E-14</v>
      </c>
      <c r="DI126" s="24">
        <f t="shared" si="69"/>
        <v>8.2281634742475745E-14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-2.8421709430404007E-13</v>
      </c>
      <c r="DP126" s="18">
        <f>DO126*VLOOKUP('Données projet'!$B$14,Paramètres!$A$1:$I$89,3,0)*VLOOKUP('Données projet'!$B$14,Paramètres!$A$1:$I$89,5,0)</f>
        <v>-2.4829205358400943E-13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321.71797077705293</v>
      </c>
      <c r="DU126" s="62">
        <f t="shared" si="98"/>
        <v>326.2054715914793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84.073860000000124</v>
      </c>
      <c r="D127" s="12">
        <f t="shared" si="86"/>
        <v>23.130366444486764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631.00031530044464</v>
      </c>
      <c r="H127" s="70">
        <f t="shared" si="56"/>
        <v>443.38069439081471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351.29864784976206</v>
      </c>
      <c r="T127" s="62">
        <f t="shared" si="88"/>
        <v>231.29412958540718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320.21110531585362</v>
      </c>
      <c r="AO127" s="62">
        <f t="shared" si="90"/>
        <v>247.46523907978428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306.16494073060517</v>
      </c>
      <c r="BJ127" s="62">
        <f t="shared" si="92"/>
        <v>196.38263807065425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5.8181901893519223E-14</v>
      </c>
      <c r="BS127" s="24">
        <f t="shared" si="63"/>
        <v>5.8181901893519223E-14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2.2737367544323206E-13</v>
      </c>
      <c r="BZ127" s="14">
        <f>BY127*VLOOKUP('Données projet'!$B$12,Paramètres!$A$1:$I$89,3,0)*VLOOKUP('Données projet'!$B$12,Paramètres!$A$1:$I$89,5,0)</f>
        <v>2.0572770154103635E-13</v>
      </c>
      <c r="CA127" s="14">
        <f t="shared" si="93"/>
        <v>2.8416956338469711E-12</v>
      </c>
      <c r="CB127" s="22">
        <f t="shared" si="64"/>
        <v>5.3075956424674458E-12</v>
      </c>
      <c r="CC127" s="62">
        <f t="shared" si="65"/>
        <v>293.3333333333386</v>
      </c>
      <c r="CD127" s="62">
        <f ca="1">AVERAGE(OFFSET($CC$3,0,0,'Données projet'!$E$12+1,1))-AVERAGE(OFFSET($H$3,0,0,'Données projet'!$E$12+1,1))</f>
        <v>400.94769567485071</v>
      </c>
      <c r="CE127" s="62">
        <f t="shared" si="94"/>
        <v>564.51639723182689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1.5825571578283837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1.5825571578283837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6.7984728957526396E-14</v>
      </c>
      <c r="CV127" s="14">
        <f t="shared" si="95"/>
        <v>1.0682447123141398E-12</v>
      </c>
      <c r="CW127" s="22">
        <f t="shared" si="67"/>
        <v>1.978932943548152E-12</v>
      </c>
      <c r="CX127" s="62">
        <f t="shared" si="68"/>
        <v>293.3333333333353</v>
      </c>
      <c r="CY127" s="62">
        <f ca="1">AVERAGE(OFFSET($CX$3,0,0,'Données projet'!$E$13+1,1))-AVERAGE(OFFSET($H$3,0,0,'Données projet'!$E$13+1,1))</f>
        <v>306.16494073060517</v>
      </c>
      <c r="CZ127" s="62">
        <f t="shared" si="96"/>
        <v>196.38263807065425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5.8181901893519223E-14</v>
      </c>
      <c r="DI127" s="24">
        <f t="shared" si="69"/>
        <v>5.8181901893519223E-14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-2.8421709430404007E-13</v>
      </c>
      <c r="DP127" s="18">
        <f>DO127*VLOOKUP('Données projet'!$B$14,Paramètres!$A$1:$I$89,3,0)*VLOOKUP('Données projet'!$B$14,Paramètres!$A$1:$I$89,5,0)</f>
        <v>-2.4829205358400943E-13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321.71797077705293</v>
      </c>
      <c r="DU127" s="62">
        <f t="shared" si="98"/>
        <v>326.2054715914793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84.751875000000126</v>
      </c>
      <c r="D128" s="12">
        <f t="shared" si="86"/>
        <v>23.295111829858598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635.9607733582036</v>
      </c>
      <c r="H128" s="70">
        <f t="shared" si="56"/>
        <v>444.84850206200394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351.29864784976206</v>
      </c>
      <c r="T128" s="62">
        <f t="shared" si="88"/>
        <v>231.29412958540718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320.21110531585362</v>
      </c>
      <c r="AO128" s="62">
        <f t="shared" si="90"/>
        <v>247.46523907978428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306.16494073060517</v>
      </c>
      <c r="BJ128" s="62">
        <f t="shared" si="92"/>
        <v>196.38263807065425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4.1140817371237873E-14</v>
      </c>
      <c r="BS128" s="24">
        <f t="shared" si="63"/>
        <v>4.1140817371237873E-14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2.2737367544323206E-13</v>
      </c>
      <c r="BZ128" s="14">
        <f>BY128*VLOOKUP('Données projet'!$B$12,Paramètres!$A$1:$I$89,3,0)*VLOOKUP('Données projet'!$B$12,Paramètres!$A$1:$I$89,5,0)</f>
        <v>2.0572770154103635E-13</v>
      </c>
      <c r="CA128" s="14">
        <f t="shared" si="93"/>
        <v>2.8416956338469711E-12</v>
      </c>
      <c r="CB128" s="22">
        <f t="shared" si="64"/>
        <v>5.3075956424674458E-12</v>
      </c>
      <c r="CC128" s="62">
        <f t="shared" si="65"/>
        <v>293.3333333333386</v>
      </c>
      <c r="CD128" s="62">
        <f ca="1">AVERAGE(OFFSET($CC$3,0,0,'Données projet'!$E$12+1,1))-AVERAGE(OFFSET($H$3,0,0,'Données projet'!$E$12+1,1))</f>
        <v>400.94769567485071</v>
      </c>
      <c r="CE128" s="62">
        <f t="shared" si="94"/>
        <v>564.51639723182689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1.5515241772279234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1.5515241772279234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6.7984728957526396E-14</v>
      </c>
      <c r="CV128" s="14">
        <f t="shared" si="95"/>
        <v>1.0682447123141398E-12</v>
      </c>
      <c r="CW128" s="22">
        <f t="shared" si="67"/>
        <v>1.978932943548152E-12</v>
      </c>
      <c r="CX128" s="62">
        <f t="shared" si="68"/>
        <v>293.3333333333353</v>
      </c>
      <c r="CY128" s="62">
        <f ca="1">AVERAGE(OFFSET($CX$3,0,0,'Données projet'!$E$13+1,1))-AVERAGE(OFFSET($H$3,0,0,'Données projet'!$E$13+1,1))</f>
        <v>306.16494073060517</v>
      </c>
      <c r="CZ128" s="62">
        <f t="shared" si="96"/>
        <v>196.38263807065425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4.1140817371237873E-14</v>
      </c>
      <c r="DI128" s="24">
        <f t="shared" si="69"/>
        <v>4.1140817371237873E-14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-2.8421709430404007E-13</v>
      </c>
      <c r="DP128" s="18">
        <f>DO128*VLOOKUP('Données projet'!$B$14,Paramètres!$A$1:$I$89,3,0)*VLOOKUP('Données projet'!$B$14,Paramètres!$A$1:$I$89,5,0)</f>
        <v>-2.4829205358400943E-13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321.71797077705293</v>
      </c>
      <c r="DU128" s="62">
        <f t="shared" si="98"/>
        <v>326.2054715914793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85.429890000000128</v>
      </c>
      <c r="D129" s="12">
        <f t="shared" si="86"/>
        <v>23.459703874003502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640.92032885488106</v>
      </c>
      <c r="H129" s="70">
        <f t="shared" si="56"/>
        <v>446.31604266388968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351.29864784976206</v>
      </c>
      <c r="T129" s="62">
        <f t="shared" si="88"/>
        <v>231.29412958540718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320.21110531585362</v>
      </c>
      <c r="AO129" s="62">
        <f t="shared" si="90"/>
        <v>247.46523907978428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306.16494073060517</v>
      </c>
      <c r="BJ129" s="62">
        <f t="shared" si="92"/>
        <v>196.38263807065425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2.9090950946759612E-14</v>
      </c>
      <c r="BS129" s="24">
        <f t="shared" si="63"/>
        <v>2.9090950946759612E-14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2.2737367544323206E-13</v>
      </c>
      <c r="BZ129" s="14">
        <f>BY129*VLOOKUP('Données projet'!$B$12,Paramètres!$A$1:$I$89,3,0)*VLOOKUP('Données projet'!$B$12,Paramètres!$A$1:$I$89,5,0)</f>
        <v>2.0572770154103635E-13</v>
      </c>
      <c r="CA129" s="14">
        <f t="shared" si="93"/>
        <v>2.8416956338469711E-12</v>
      </c>
      <c r="CB129" s="22">
        <f t="shared" si="64"/>
        <v>5.3075956424674458E-12</v>
      </c>
      <c r="CC129" s="62">
        <f t="shared" si="65"/>
        <v>293.3333333333386</v>
      </c>
      <c r="CD129" s="62">
        <f ca="1">AVERAGE(OFFSET($CC$3,0,0,'Données projet'!$E$12+1,1))-AVERAGE(OFFSET($H$3,0,0,'Données projet'!$E$12+1,1))</f>
        <v>400.94769567485071</v>
      </c>
      <c r="CE129" s="62">
        <f t="shared" si="94"/>
        <v>564.51639723182689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1.5210997344487889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1.5210997344487889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6.7984728957526396E-14</v>
      </c>
      <c r="CV129" s="14">
        <f t="shared" si="95"/>
        <v>1.0682447123141398E-12</v>
      </c>
      <c r="CW129" s="22">
        <f t="shared" si="67"/>
        <v>1.978932943548152E-12</v>
      </c>
      <c r="CX129" s="62">
        <f t="shared" si="68"/>
        <v>293.3333333333353</v>
      </c>
      <c r="CY129" s="62">
        <f ca="1">AVERAGE(OFFSET($CX$3,0,0,'Données projet'!$E$13+1,1))-AVERAGE(OFFSET($H$3,0,0,'Données projet'!$E$13+1,1))</f>
        <v>306.16494073060517</v>
      </c>
      <c r="CZ129" s="62">
        <f t="shared" si="96"/>
        <v>196.38263807065425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2.9090950946759612E-14</v>
      </c>
      <c r="DI129" s="24">
        <f t="shared" si="69"/>
        <v>2.9090950946759612E-14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-2.8421709430404007E-13</v>
      </c>
      <c r="DP129" s="18">
        <f>DO129*VLOOKUP('Données projet'!$B$14,Paramètres!$A$1:$I$89,3,0)*VLOOKUP('Données projet'!$B$14,Paramètres!$A$1:$I$89,5,0)</f>
        <v>-2.4829205358400943E-13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321.71797077705293</v>
      </c>
      <c r="DU129" s="62">
        <f t="shared" si="98"/>
        <v>326.2054715914793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86.10790500000013</v>
      </c>
      <c r="D130" s="12">
        <f t="shared" si="86"/>
        <v>23.624143934974626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645.87898978393025</v>
      </c>
      <c r="H130" s="70">
        <f t="shared" si="56"/>
        <v>447.78331856174771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351.29864784976206</v>
      </c>
      <c r="T130" s="62">
        <f t="shared" si="88"/>
        <v>231.29412958540718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320.21110531585362</v>
      </c>
      <c r="AO130" s="62">
        <f t="shared" si="90"/>
        <v>247.46523907978428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306.16494073060517</v>
      </c>
      <c r="BJ130" s="62">
        <f t="shared" si="92"/>
        <v>196.38263807065425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2.0570408685618936E-14</v>
      </c>
      <c r="BS130" s="24">
        <f t="shared" si="63"/>
        <v>2.0570408685618936E-14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2.2737367544323206E-13</v>
      </c>
      <c r="BZ130" s="14">
        <f>BY130*VLOOKUP('Données projet'!$B$12,Paramètres!$A$1:$I$89,3,0)*VLOOKUP('Données projet'!$B$12,Paramètres!$A$1:$I$89,5,0)</f>
        <v>2.0572770154103635E-13</v>
      </c>
      <c r="CA130" s="14">
        <f t="shared" si="93"/>
        <v>2.8416956338469711E-12</v>
      </c>
      <c r="CB130" s="22">
        <f t="shared" si="64"/>
        <v>5.3075956424674458E-12</v>
      </c>
      <c r="CC130" s="62">
        <f t="shared" si="65"/>
        <v>293.3333333333386</v>
      </c>
      <c r="CD130" s="62">
        <f ca="1">AVERAGE(OFFSET($CC$3,0,0,'Données projet'!$E$12+1,1))-AVERAGE(OFFSET($H$3,0,0,'Données projet'!$E$12+1,1))</f>
        <v>400.94769567485071</v>
      </c>
      <c r="CE130" s="62">
        <f t="shared" si="94"/>
        <v>564.51639723182689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1.4912718964354756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1.4912718964354756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6.7984728957526396E-14</v>
      </c>
      <c r="CV130" s="14">
        <f t="shared" si="95"/>
        <v>1.0682447123141398E-12</v>
      </c>
      <c r="CW130" s="22">
        <f t="shared" si="67"/>
        <v>1.978932943548152E-12</v>
      </c>
      <c r="CX130" s="62">
        <f t="shared" si="68"/>
        <v>293.3333333333353</v>
      </c>
      <c r="CY130" s="62">
        <f ca="1">AVERAGE(OFFSET($CX$3,0,0,'Données projet'!$E$13+1,1))-AVERAGE(OFFSET($H$3,0,0,'Données projet'!$E$13+1,1))</f>
        <v>306.16494073060517</v>
      </c>
      <c r="CZ130" s="62">
        <f t="shared" si="96"/>
        <v>196.38263807065425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2.0570408685618936E-14</v>
      </c>
      <c r="DI130" s="24">
        <f t="shared" si="69"/>
        <v>2.0570408685618936E-14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-2.8421709430404007E-13</v>
      </c>
      <c r="DP130" s="18">
        <f>DO130*VLOOKUP('Données projet'!$B$14,Paramètres!$A$1:$I$89,3,0)*VLOOKUP('Données projet'!$B$14,Paramètres!$A$1:$I$89,5,0)</f>
        <v>-2.4829205358400943E-13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321.71797077705293</v>
      </c>
      <c r="DU130" s="62">
        <f t="shared" si="98"/>
        <v>326.2054715914793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86.785920000000132</v>
      </c>
      <c r="D131" s="12">
        <f t="shared" si="86"/>
        <v>23.788433348203466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650.83676400565446</v>
      </c>
      <c r="H131" s="70">
        <f t="shared" si="56"/>
        <v>449.25033208145459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351.29864784976206</v>
      </c>
      <c r="T131" s="62">
        <f t="shared" si="88"/>
        <v>231.29412958540718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320.21110531585362</v>
      </c>
      <c r="AO131" s="62">
        <f t="shared" si="90"/>
        <v>247.46523907978428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306.16494073060517</v>
      </c>
      <c r="BJ131" s="62">
        <f t="shared" si="92"/>
        <v>196.38263807065425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1.4545475473379806E-14</v>
      </c>
      <c r="BS131" s="24">
        <f t="shared" si="63"/>
        <v>1.4545475473379806E-14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2.2737367544323206E-13</v>
      </c>
      <c r="BZ131" s="14">
        <f>BY131*VLOOKUP('Données projet'!$B$12,Paramètres!$A$1:$I$89,3,0)*VLOOKUP('Données projet'!$B$12,Paramètres!$A$1:$I$89,5,0)</f>
        <v>2.0572770154103635E-13</v>
      </c>
      <c r="CA131" s="14">
        <f t="shared" si="93"/>
        <v>2.8416956338469711E-12</v>
      </c>
      <c r="CB131" s="22">
        <f t="shared" si="64"/>
        <v>5.3075956424674458E-12</v>
      </c>
      <c r="CC131" s="62">
        <f t="shared" si="65"/>
        <v>293.3333333333386</v>
      </c>
      <c r="CD131" s="62">
        <f ca="1">AVERAGE(OFFSET($CC$3,0,0,'Données projet'!$E$12+1,1))-AVERAGE(OFFSET($H$3,0,0,'Données projet'!$E$12+1,1))</f>
        <v>400.94769567485071</v>
      </c>
      <c r="CE131" s="62">
        <f t="shared" si="94"/>
        <v>564.51639723182689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1.4620289641324187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1.4620289641324187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6.7984728957526396E-14</v>
      </c>
      <c r="CV131" s="14">
        <f t="shared" si="95"/>
        <v>1.0682447123141398E-12</v>
      </c>
      <c r="CW131" s="22">
        <f t="shared" si="67"/>
        <v>1.978932943548152E-12</v>
      </c>
      <c r="CX131" s="62">
        <f t="shared" si="68"/>
        <v>293.3333333333353</v>
      </c>
      <c r="CY131" s="62">
        <f ca="1">AVERAGE(OFFSET($CX$3,0,0,'Données projet'!$E$13+1,1))-AVERAGE(OFFSET($H$3,0,0,'Données projet'!$E$13+1,1))</f>
        <v>306.16494073060517</v>
      </c>
      <c r="CZ131" s="62">
        <f t="shared" si="96"/>
        <v>196.38263807065425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1.4545475473379806E-14</v>
      </c>
      <c r="DI131" s="24">
        <f t="shared" si="69"/>
        <v>1.4545475473379806E-14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-2.8421709430404007E-13</v>
      </c>
      <c r="DP131" s="18">
        <f>DO131*VLOOKUP('Données projet'!$B$14,Paramètres!$A$1:$I$89,3,0)*VLOOKUP('Données projet'!$B$14,Paramètres!$A$1:$I$89,5,0)</f>
        <v>-2.4829205358400943E-13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321.71797077705293</v>
      </c>
      <c r="DU131" s="62">
        <f t="shared" si="98"/>
        <v>326.2054715914793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87.463935000000134</v>
      </c>
      <c r="D132" s="12">
        <f t="shared" si="86"/>
        <v>23.952573427050385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655.79365925044647</v>
      </c>
      <c r="H132" s="70">
        <f t="shared" ref="H132:H195" si="110">(B132+E132+F132)*44/12+(C132+D132)*0.475*44/12</f>
        <v>450.71708551044634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351.29864784976206</v>
      </c>
      <c r="T132" s="62">
        <f t="shared" si="88"/>
        <v>231.29412958540718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320.21110531585362</v>
      </c>
      <c r="AO132" s="62">
        <f t="shared" si="90"/>
        <v>247.46523907978428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306.16494073060517</v>
      </c>
      <c r="BJ132" s="62">
        <f t="shared" si="92"/>
        <v>196.38263807065425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1.0285204342809468E-14</v>
      </c>
      <c r="BS132" s="24">
        <f t="shared" ref="BS132:BS153" si="117">SUM(BP132:BR132)</f>
        <v>1.0285204342809468E-14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2.2737367544323206E-13</v>
      </c>
      <c r="BZ132" s="14">
        <f>BY132*VLOOKUP('Données projet'!$B$12,Paramètres!$A$1:$I$89,3,0)*VLOOKUP('Données projet'!$B$12,Paramètres!$A$1:$I$89,5,0)</f>
        <v>2.0572770154103635E-13</v>
      </c>
      <c r="CA132" s="14">
        <f t="shared" si="93"/>
        <v>2.8416956338469711E-12</v>
      </c>
      <c r="CB132" s="22">
        <f t="shared" ref="CB132:CB153" si="118">(BZ132+CA132)*0.475*44/12</f>
        <v>5.3075956424674458E-12</v>
      </c>
      <c r="CC132" s="62">
        <f t="shared" ref="CC132:CC195" si="119">CB132+(BT132+BU132)*44/12</f>
        <v>293.3333333333386</v>
      </c>
      <c r="CD132" s="62">
        <f ca="1">AVERAGE(OFFSET($CC$3,0,0,'Données projet'!$E$12+1,1))-AVERAGE(OFFSET($H$3,0,0,'Données projet'!$E$12+1,1))</f>
        <v>400.94769567485071</v>
      </c>
      <c r="CE132" s="62">
        <f t="shared" si="94"/>
        <v>564.51639723182689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1.4333594678953971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1.4333594678953971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6.7984728957526396E-14</v>
      </c>
      <c r="CV132" s="14">
        <f t="shared" si="95"/>
        <v>1.0682447123141398E-12</v>
      </c>
      <c r="CW132" s="22">
        <f t="shared" ref="CW132:CW153" si="121">(CU132+CV132)*0.475*44/12</f>
        <v>1.978932943548152E-12</v>
      </c>
      <c r="CX132" s="62">
        <f t="shared" ref="CX132:CX195" si="122">CW132+(CO132+CP132)*44/12</f>
        <v>293.3333333333353</v>
      </c>
      <c r="CY132" s="62">
        <f ca="1">AVERAGE(OFFSET($CX$3,0,0,'Données projet'!$E$13+1,1))-AVERAGE(OFFSET($H$3,0,0,'Données projet'!$E$13+1,1))</f>
        <v>306.16494073060517</v>
      </c>
      <c r="CZ132" s="62">
        <f t="shared" si="96"/>
        <v>196.38263807065425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1.0285204342809468E-14</v>
      </c>
      <c r="DI132" s="24">
        <f t="shared" ref="DI132:DI153" si="123">SUM(DF132:DH132)</f>
        <v>1.0285204342809468E-14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-2.8421709430404007E-13</v>
      </c>
      <c r="DP132" s="18">
        <f>DO132*VLOOKUP('Données projet'!$B$14,Paramètres!$A$1:$I$89,3,0)*VLOOKUP('Données projet'!$B$14,Paramètres!$A$1:$I$89,5,0)</f>
        <v>-2.4829205358400943E-13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321.71797077705293</v>
      </c>
      <c r="DU132" s="62">
        <f t="shared" si="98"/>
        <v>326.2054715914793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88.141950000000136</v>
      </c>
      <c r="D133" s="12">
        <f t="shared" ref="D133:D196" si="140">IFERROR(EXP(-1.0587+0.8836*LN(C133)+0.284),0)</f>
        <v>24.11656546333753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660.74968312192595</v>
      </c>
      <c r="H133" s="70">
        <f t="shared" si="110"/>
        <v>452.18358109864641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351.29864784976206</v>
      </c>
      <c r="T133" s="62">
        <f t="shared" ref="T133:T196" si="142">$T$3</f>
        <v>231.29412958540718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320.21110531585362</v>
      </c>
      <c r="AO133" s="62">
        <f t="shared" ref="AO133:AO196" si="144">$AO$3</f>
        <v>247.46523907978428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306.16494073060517</v>
      </c>
      <c r="BJ133" s="62">
        <f t="shared" ref="BJ133:BJ196" si="146">$BJ$3</f>
        <v>196.38263807065425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7.2727377366899029E-15</v>
      </c>
      <c r="BS133" s="24">
        <f t="shared" si="117"/>
        <v>7.2727377366899029E-15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2.2737367544323206E-13</v>
      </c>
      <c r="BZ133" s="14">
        <f>BY133*VLOOKUP('Données projet'!$B$12,Paramètres!$A$1:$I$89,3,0)*VLOOKUP('Données projet'!$B$12,Paramètres!$A$1:$I$89,5,0)</f>
        <v>2.0572770154103635E-13</v>
      </c>
      <c r="CA133" s="14">
        <f t="shared" ref="CA133:CA153" si="147">EXP(-1.0587+0.8836*LN(BZ133)+0.284)</f>
        <v>2.8416956338469711E-12</v>
      </c>
      <c r="CB133" s="22">
        <f t="shared" si="118"/>
        <v>5.3075956424674458E-12</v>
      </c>
      <c r="CC133" s="62">
        <f t="shared" si="119"/>
        <v>293.3333333333386</v>
      </c>
      <c r="CD133" s="62">
        <f ca="1">AVERAGE(OFFSET($CC$3,0,0,'Données projet'!$E$12+1,1))-AVERAGE(OFFSET($H$3,0,0,'Données projet'!$E$12+1,1))</f>
        <v>400.94769567485071</v>
      </c>
      <c r="CE133" s="62">
        <f t="shared" ref="CE133:CE196" si="148">$CE$3</f>
        <v>564.51639723182689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1.4052521629929176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1.4052521629929176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6.7984728957526396E-14</v>
      </c>
      <c r="CV133" s="14">
        <f t="shared" ref="CV133:CV153" si="149">EXP(-1.0587+0.8836*LN(CU133)+0.284)</f>
        <v>1.0682447123141398E-12</v>
      </c>
      <c r="CW133" s="22">
        <f t="shared" si="121"/>
        <v>1.978932943548152E-12</v>
      </c>
      <c r="CX133" s="62">
        <f t="shared" si="122"/>
        <v>293.3333333333353</v>
      </c>
      <c r="CY133" s="62">
        <f ca="1">AVERAGE(OFFSET($CX$3,0,0,'Données projet'!$E$13+1,1))-AVERAGE(OFFSET($H$3,0,0,'Données projet'!$E$13+1,1))</f>
        <v>306.16494073060517</v>
      </c>
      <c r="CZ133" s="62">
        <f t="shared" ref="CZ133:CZ196" si="150">$CZ$3</f>
        <v>196.38263807065425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7.2727377366899029E-15</v>
      </c>
      <c r="DI133" s="24">
        <f t="shared" si="123"/>
        <v>7.2727377366899029E-15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-2.8421709430404007E-13</v>
      </c>
      <c r="DP133" s="18">
        <f>DO133*VLOOKUP('Données projet'!$B$14,Paramètres!$A$1:$I$89,3,0)*VLOOKUP('Données projet'!$B$14,Paramètres!$A$1:$I$89,5,0)</f>
        <v>-2.4829205358400943E-13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321.71797077705293</v>
      </c>
      <c r="DU133" s="62">
        <f t="shared" ref="DU133:DU196" si="152">$DU$3</f>
        <v>326.2054715914793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88.819965000000138</v>
      </c>
      <c r="D134" s="12">
        <f t="shared" si="140"/>
        <v>24.280410727865018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665.70484309997835</v>
      </c>
      <c r="H134" s="70">
        <f t="shared" si="110"/>
        <v>453.64982105936519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351.29864784976206</v>
      </c>
      <c r="T134" s="62">
        <f t="shared" si="142"/>
        <v>231.29412958540718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320.21110531585362</v>
      </c>
      <c r="AO134" s="62">
        <f t="shared" si="144"/>
        <v>247.46523907978428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306.16494073060517</v>
      </c>
      <c r="BJ134" s="62">
        <f t="shared" si="146"/>
        <v>196.38263807065425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5.1426021714047341E-15</v>
      </c>
      <c r="BS134" s="24">
        <f t="shared" si="117"/>
        <v>5.1426021714047341E-15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2.2737367544323206E-13</v>
      </c>
      <c r="BZ134" s="14">
        <f>BY134*VLOOKUP('Données projet'!$B$12,Paramètres!$A$1:$I$89,3,0)*VLOOKUP('Données projet'!$B$12,Paramètres!$A$1:$I$89,5,0)</f>
        <v>2.0572770154103635E-13</v>
      </c>
      <c r="CA134" s="14">
        <f t="shared" si="147"/>
        <v>2.8416956338469711E-12</v>
      </c>
      <c r="CB134" s="22">
        <f t="shared" si="118"/>
        <v>5.3075956424674458E-12</v>
      </c>
      <c r="CC134" s="62">
        <f t="shared" si="119"/>
        <v>293.3333333333386</v>
      </c>
      <c r="CD134" s="62">
        <f ca="1">AVERAGE(OFFSET($CC$3,0,0,'Données projet'!$E$12+1,1))-AVERAGE(OFFSET($H$3,0,0,'Données projet'!$E$12+1,1))</f>
        <v>400.94769567485071</v>
      </c>
      <c r="CE134" s="62">
        <f t="shared" si="148"/>
        <v>564.51639723182689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1.3776960251958124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1.3776960251958124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6.7984728957526396E-14</v>
      </c>
      <c r="CV134" s="14">
        <f t="shared" si="149"/>
        <v>1.0682447123141398E-12</v>
      </c>
      <c r="CW134" s="22">
        <f t="shared" si="121"/>
        <v>1.978932943548152E-12</v>
      </c>
      <c r="CX134" s="62">
        <f t="shared" si="122"/>
        <v>293.3333333333353</v>
      </c>
      <c r="CY134" s="62">
        <f ca="1">AVERAGE(OFFSET($CX$3,0,0,'Données projet'!$E$13+1,1))-AVERAGE(OFFSET($H$3,0,0,'Données projet'!$E$13+1,1))</f>
        <v>306.16494073060517</v>
      </c>
      <c r="CZ134" s="62">
        <f t="shared" si="150"/>
        <v>196.38263807065425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5.1426021714047341E-15</v>
      </c>
      <c r="DI134" s="24">
        <f t="shared" si="123"/>
        <v>5.1426021714047341E-15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-2.8421709430404007E-13</v>
      </c>
      <c r="DP134" s="18">
        <f>DO134*VLOOKUP('Données projet'!$B$14,Paramètres!$A$1:$I$89,3,0)*VLOOKUP('Données projet'!$B$14,Paramètres!$A$1:$I$89,5,0)</f>
        <v>-2.4829205358400943E-13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321.71797077705293</v>
      </c>
      <c r="DU134" s="62">
        <f t="shared" si="152"/>
        <v>326.2054715914793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89.49798000000014</v>
      </c>
      <c r="D135" s="12">
        <f t="shared" si="140"/>
        <v>24.444110470910783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670.65914654369499</v>
      </c>
      <c r="H135" s="70">
        <f t="shared" si="110"/>
        <v>455.11580757016986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351.29864784976206</v>
      </c>
      <c r="T135" s="62">
        <f t="shared" si="142"/>
        <v>231.29412958540718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320.21110531585362</v>
      </c>
      <c r="AO135" s="62">
        <f t="shared" si="144"/>
        <v>247.46523907978428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306.16494073060517</v>
      </c>
      <c r="BJ135" s="62">
        <f t="shared" si="146"/>
        <v>196.38263807065425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3.6363688683449514E-15</v>
      </c>
      <c r="BS135" s="24">
        <f t="shared" si="117"/>
        <v>3.6363688683449514E-15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2.2737367544323206E-13</v>
      </c>
      <c r="BZ135" s="14">
        <f>BY135*VLOOKUP('Données projet'!$B$12,Paramètres!$A$1:$I$89,3,0)*VLOOKUP('Données projet'!$B$12,Paramètres!$A$1:$I$89,5,0)</f>
        <v>2.0572770154103635E-13</v>
      </c>
      <c r="CA135" s="14">
        <f t="shared" si="147"/>
        <v>2.8416956338469711E-12</v>
      </c>
      <c r="CB135" s="22">
        <f t="shared" si="118"/>
        <v>5.3075956424674458E-12</v>
      </c>
      <c r="CC135" s="62">
        <f t="shared" si="119"/>
        <v>293.3333333333386</v>
      </c>
      <c r="CD135" s="62">
        <f ca="1">AVERAGE(OFFSET($CC$3,0,0,'Données projet'!$E$12+1,1))-AVERAGE(OFFSET($H$3,0,0,'Données projet'!$E$12+1,1))</f>
        <v>400.94769567485071</v>
      </c>
      <c r="CE135" s="62">
        <f t="shared" si="148"/>
        <v>564.51639723182689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1.3506802464533241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1.3506802464533241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6.7984728957526396E-14</v>
      </c>
      <c r="CV135" s="14">
        <f t="shared" si="149"/>
        <v>1.0682447123141398E-12</v>
      </c>
      <c r="CW135" s="22">
        <f t="shared" si="121"/>
        <v>1.978932943548152E-12</v>
      </c>
      <c r="CX135" s="62">
        <f t="shared" si="122"/>
        <v>293.3333333333353</v>
      </c>
      <c r="CY135" s="62">
        <f ca="1">AVERAGE(OFFSET($CX$3,0,0,'Données projet'!$E$13+1,1))-AVERAGE(OFFSET($H$3,0,0,'Données projet'!$E$13+1,1))</f>
        <v>306.16494073060517</v>
      </c>
      <c r="CZ135" s="62">
        <f t="shared" si="150"/>
        <v>196.38263807065425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3.6363688683449514E-15</v>
      </c>
      <c r="DI135" s="24">
        <f t="shared" si="123"/>
        <v>3.6363688683449514E-15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-2.8421709430404007E-13</v>
      </c>
      <c r="DP135" s="18">
        <f>DO135*VLOOKUP('Données projet'!$B$14,Paramètres!$A$1:$I$89,3,0)*VLOOKUP('Données projet'!$B$14,Paramètres!$A$1:$I$89,5,0)</f>
        <v>-2.4829205358400943E-13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321.71797077705293</v>
      </c>
      <c r="DU135" s="62">
        <f t="shared" si="152"/>
        <v>326.2054715914793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90.175995000000142</v>
      </c>
      <c r="D136" s="12">
        <f t="shared" si="140"/>
        <v>24.607665922714901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675.61260069422622</v>
      </c>
      <c r="H136" s="70">
        <f t="shared" si="110"/>
        <v>456.5815427737287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351.29864784976206</v>
      </c>
      <c r="T136" s="62">
        <f t="shared" si="142"/>
        <v>231.29412958540718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320.21110531585362</v>
      </c>
      <c r="AO136" s="62">
        <f t="shared" si="144"/>
        <v>247.46523907978428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306.16494073060517</v>
      </c>
      <c r="BJ136" s="62">
        <f t="shared" si="146"/>
        <v>196.38263807065425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2.571301085702367E-15</v>
      </c>
      <c r="BS136" s="24">
        <f t="shared" si="117"/>
        <v>2.571301085702367E-15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2.2737367544323206E-13</v>
      </c>
      <c r="BZ136" s="14">
        <f>BY136*VLOOKUP('Données projet'!$B$12,Paramètres!$A$1:$I$89,3,0)*VLOOKUP('Données projet'!$B$12,Paramètres!$A$1:$I$89,5,0)</f>
        <v>2.0572770154103635E-13</v>
      </c>
      <c r="CA136" s="14">
        <f t="shared" si="147"/>
        <v>2.8416956338469711E-12</v>
      </c>
      <c r="CB136" s="22">
        <f t="shared" si="118"/>
        <v>5.3075956424674458E-12</v>
      </c>
      <c r="CC136" s="62">
        <f t="shared" si="119"/>
        <v>293.3333333333386</v>
      </c>
      <c r="CD136" s="62">
        <f ca="1">AVERAGE(OFFSET($CC$3,0,0,'Données projet'!$E$12+1,1))-AVERAGE(OFFSET($H$3,0,0,'Données projet'!$E$12+1,1))</f>
        <v>400.94769567485071</v>
      </c>
      <c r="CE136" s="62">
        <f t="shared" si="148"/>
        <v>564.51639723182689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1.324194230653978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1.324194230653978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6.7984728957526396E-14</v>
      </c>
      <c r="CV136" s="14">
        <f t="shared" si="149"/>
        <v>1.0682447123141398E-12</v>
      </c>
      <c r="CW136" s="22">
        <f t="shared" si="121"/>
        <v>1.978932943548152E-12</v>
      </c>
      <c r="CX136" s="62">
        <f t="shared" si="122"/>
        <v>293.3333333333353</v>
      </c>
      <c r="CY136" s="62">
        <f ca="1">AVERAGE(OFFSET($CX$3,0,0,'Données projet'!$E$13+1,1))-AVERAGE(OFFSET($H$3,0,0,'Données projet'!$E$13+1,1))</f>
        <v>306.16494073060517</v>
      </c>
      <c r="CZ136" s="62">
        <f t="shared" si="150"/>
        <v>196.38263807065425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2.571301085702367E-15</v>
      </c>
      <c r="DI136" s="24">
        <f t="shared" si="123"/>
        <v>2.571301085702367E-15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-2.8421709430404007E-13</v>
      </c>
      <c r="DP136" s="18">
        <f>DO136*VLOOKUP('Données projet'!$B$14,Paramètres!$A$1:$I$89,3,0)*VLOOKUP('Données projet'!$B$14,Paramètres!$A$1:$I$89,5,0)</f>
        <v>-2.4829205358400943E-13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321.71797077705293</v>
      </c>
      <c r="DU136" s="62">
        <f t="shared" si="152"/>
        <v>326.2054715914793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90.854010000000144</v>
      </c>
      <c r="D137" s="12">
        <f t="shared" si="140"/>
        <v>24.771078293948921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680.56521267754226</v>
      </c>
      <c r="H137" s="70">
        <f t="shared" si="110"/>
        <v>458.04702877862798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351.29864784976206</v>
      </c>
      <c r="T137" s="62">
        <f t="shared" si="142"/>
        <v>231.29412958540718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320.21110531585362</v>
      </c>
      <c r="AO137" s="62">
        <f t="shared" si="144"/>
        <v>247.46523907978428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306.16494073060517</v>
      </c>
      <c r="BJ137" s="62">
        <f t="shared" si="146"/>
        <v>196.38263807065425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1.8181844341724757E-15</v>
      </c>
      <c r="BS137" s="24">
        <f t="shared" si="117"/>
        <v>1.8181844341724757E-15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2.2737367544323206E-13</v>
      </c>
      <c r="BZ137" s="14">
        <f>BY137*VLOOKUP('Données projet'!$B$12,Paramètres!$A$1:$I$89,3,0)*VLOOKUP('Données projet'!$B$12,Paramètres!$A$1:$I$89,5,0)</f>
        <v>2.0572770154103635E-13</v>
      </c>
      <c r="CA137" s="14">
        <f t="shared" si="147"/>
        <v>2.8416956338469711E-12</v>
      </c>
      <c r="CB137" s="22">
        <f t="shared" si="118"/>
        <v>5.3075956424674458E-12</v>
      </c>
      <c r="CC137" s="62">
        <f t="shared" si="119"/>
        <v>293.3333333333386</v>
      </c>
      <c r="CD137" s="62">
        <f ca="1">AVERAGE(OFFSET($CC$3,0,0,'Données projet'!$E$12+1,1))-AVERAGE(OFFSET($H$3,0,0,'Données projet'!$E$12+1,1))</f>
        <v>400.94769567485071</v>
      </c>
      <c r="CE137" s="62">
        <f t="shared" si="148"/>
        <v>564.51639723182689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1.2982275894695825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1.2982275894695825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6.7984728957526396E-14</v>
      </c>
      <c r="CV137" s="14">
        <f t="shared" si="149"/>
        <v>1.0682447123141398E-12</v>
      </c>
      <c r="CW137" s="22">
        <f t="shared" si="121"/>
        <v>1.978932943548152E-12</v>
      </c>
      <c r="CX137" s="62">
        <f t="shared" si="122"/>
        <v>293.3333333333353</v>
      </c>
      <c r="CY137" s="62">
        <f ca="1">AVERAGE(OFFSET($CX$3,0,0,'Données projet'!$E$13+1,1))-AVERAGE(OFFSET($H$3,0,0,'Données projet'!$E$13+1,1))</f>
        <v>306.16494073060517</v>
      </c>
      <c r="CZ137" s="62">
        <f t="shared" si="150"/>
        <v>196.38263807065425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1.8181844341724757E-15</v>
      </c>
      <c r="DI137" s="24">
        <f t="shared" si="123"/>
        <v>1.8181844341724757E-15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-2.8421709430404007E-13</v>
      </c>
      <c r="DP137" s="18">
        <f>DO137*VLOOKUP('Données projet'!$B$14,Paramètres!$A$1:$I$89,3,0)*VLOOKUP('Données projet'!$B$14,Paramètres!$A$1:$I$89,5,0)</f>
        <v>-2.4829205358400943E-13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321.71797077705293</v>
      </c>
      <c r="DU137" s="62">
        <f t="shared" si="152"/>
        <v>326.2054715914793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91.532025000000147</v>
      </c>
      <c r="D138" s="12">
        <f t="shared" si="140"/>
        <v>24.934348776170786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685.51698950711136</v>
      </c>
      <c r="H138" s="70">
        <f t="shared" si="110"/>
        <v>459.51226766016441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351.29864784976206</v>
      </c>
      <c r="T138" s="62">
        <f t="shared" si="142"/>
        <v>231.29412958540718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320.21110531585362</v>
      </c>
      <c r="AO138" s="62">
        <f t="shared" si="144"/>
        <v>247.46523907978428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306.16494073060517</v>
      </c>
      <c r="BJ138" s="62">
        <f t="shared" si="146"/>
        <v>196.38263807065425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1.2856505428511835E-15</v>
      </c>
      <c r="BS138" s="24">
        <f t="shared" si="117"/>
        <v>1.2856505428511835E-15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2.2737367544323206E-13</v>
      </c>
      <c r="BZ138" s="14">
        <f>BY138*VLOOKUP('Données projet'!$B$12,Paramètres!$A$1:$I$89,3,0)*VLOOKUP('Données projet'!$B$12,Paramètres!$A$1:$I$89,5,0)</f>
        <v>2.0572770154103635E-13</v>
      </c>
      <c r="CA138" s="14">
        <f t="shared" si="147"/>
        <v>2.8416956338469711E-12</v>
      </c>
      <c r="CB138" s="22">
        <f t="shared" si="118"/>
        <v>5.3075956424674458E-12</v>
      </c>
      <c r="CC138" s="62">
        <f t="shared" si="119"/>
        <v>293.3333333333386</v>
      </c>
      <c r="CD138" s="62">
        <f ca="1">AVERAGE(OFFSET($CC$3,0,0,'Données projet'!$E$12+1,1))-AVERAGE(OFFSET($H$3,0,0,'Données projet'!$E$12+1,1))</f>
        <v>400.94769567485071</v>
      </c>
      <c r="CE138" s="62">
        <f t="shared" si="148"/>
        <v>564.51639723182689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1.2727701382807257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1.2727701382807257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6.7984728957526396E-14</v>
      </c>
      <c r="CV138" s="14">
        <f t="shared" si="149"/>
        <v>1.0682447123141398E-12</v>
      </c>
      <c r="CW138" s="22">
        <f t="shared" si="121"/>
        <v>1.978932943548152E-12</v>
      </c>
      <c r="CX138" s="62">
        <f t="shared" si="122"/>
        <v>293.3333333333353</v>
      </c>
      <c r="CY138" s="62">
        <f ca="1">AVERAGE(OFFSET($CX$3,0,0,'Données projet'!$E$13+1,1))-AVERAGE(OFFSET($H$3,0,0,'Données projet'!$E$13+1,1))</f>
        <v>306.16494073060517</v>
      </c>
      <c r="CZ138" s="62">
        <f t="shared" si="150"/>
        <v>196.38263807065425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1.2856505428511835E-15</v>
      </c>
      <c r="DI138" s="24">
        <f t="shared" si="123"/>
        <v>1.2856505428511835E-15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-2.8421709430404007E-13</v>
      </c>
      <c r="DP138" s="18">
        <f>DO138*VLOOKUP('Données projet'!$B$14,Paramètres!$A$1:$I$89,3,0)*VLOOKUP('Données projet'!$B$14,Paramètres!$A$1:$I$89,5,0)</f>
        <v>-2.4829205358400943E-13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321.71797077705293</v>
      </c>
      <c r="DU138" s="62">
        <f t="shared" si="152"/>
        <v>326.2054715914793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92.210040000000149</v>
      </c>
      <c r="D139" s="12">
        <f t="shared" si="140"/>
        <v>25.097478542265911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690.46793808649579</v>
      </c>
      <c r="H139" s="70">
        <f t="shared" si="110"/>
        <v>460.97726146111336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351.29864784976206</v>
      </c>
      <c r="T139" s="62">
        <f t="shared" si="142"/>
        <v>231.29412958540718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320.21110531585362</v>
      </c>
      <c r="AO139" s="62">
        <f t="shared" si="144"/>
        <v>247.46523907978428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306.16494073060517</v>
      </c>
      <c r="BJ139" s="62">
        <f t="shared" si="146"/>
        <v>196.38263807065425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9.0909221708623786E-16</v>
      </c>
      <c r="BS139" s="24">
        <f t="shared" si="117"/>
        <v>9.0909221708623786E-16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2.2737367544323206E-13</v>
      </c>
      <c r="BZ139" s="14">
        <f>BY139*VLOOKUP('Données projet'!$B$12,Paramètres!$A$1:$I$89,3,0)*VLOOKUP('Données projet'!$B$12,Paramètres!$A$1:$I$89,5,0)</f>
        <v>2.0572770154103635E-13</v>
      </c>
      <c r="CA139" s="14">
        <f t="shared" si="147"/>
        <v>2.8416956338469711E-12</v>
      </c>
      <c r="CB139" s="22">
        <f t="shared" si="118"/>
        <v>5.3075956424674458E-12</v>
      </c>
      <c r="CC139" s="62">
        <f t="shared" si="119"/>
        <v>293.3333333333386</v>
      </c>
      <c r="CD139" s="62">
        <f ca="1">AVERAGE(OFFSET($CC$3,0,0,'Données projet'!$E$12+1,1))-AVERAGE(OFFSET($H$3,0,0,'Données projet'!$E$12+1,1))</f>
        <v>400.94769567485071</v>
      </c>
      <c r="CE139" s="62">
        <f t="shared" si="148"/>
        <v>564.51639723182689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1.2478118921821706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1.2478118921821706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6.7984728957526396E-14</v>
      </c>
      <c r="CV139" s="14">
        <f t="shared" si="149"/>
        <v>1.0682447123141398E-12</v>
      </c>
      <c r="CW139" s="22">
        <f t="shared" si="121"/>
        <v>1.978932943548152E-12</v>
      </c>
      <c r="CX139" s="62">
        <f t="shared" si="122"/>
        <v>293.3333333333353</v>
      </c>
      <c r="CY139" s="62">
        <f ca="1">AVERAGE(OFFSET($CX$3,0,0,'Données projet'!$E$13+1,1))-AVERAGE(OFFSET($H$3,0,0,'Données projet'!$E$13+1,1))</f>
        <v>306.16494073060517</v>
      </c>
      <c r="CZ139" s="62">
        <f t="shared" si="150"/>
        <v>196.38263807065425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9.0909221708623786E-16</v>
      </c>
      <c r="DI139" s="24">
        <f t="shared" si="123"/>
        <v>9.0909221708623786E-16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-2.8421709430404007E-13</v>
      </c>
      <c r="DP139" s="18">
        <f>DO139*VLOOKUP('Données projet'!$B$14,Paramètres!$A$1:$I$89,3,0)*VLOOKUP('Données projet'!$B$14,Paramètres!$A$1:$I$89,5,0)</f>
        <v>-2.4829205358400943E-13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321.71797077705293</v>
      </c>
      <c r="DU139" s="62">
        <f t="shared" si="152"/>
        <v>326.2054715914793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92.888055000000151</v>
      </c>
      <c r="D140" s="12">
        <f t="shared" si="140"/>
        <v>25.2604687468748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695.41806521186925</v>
      </c>
      <c r="H140" s="70">
        <f t="shared" si="110"/>
        <v>462.4420121924739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351.29864784976206</v>
      </c>
      <c r="T140" s="62">
        <f t="shared" si="142"/>
        <v>231.29412958540718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320.21110531585362</v>
      </c>
      <c r="AO140" s="62">
        <f t="shared" si="144"/>
        <v>247.46523907978428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306.16494073060517</v>
      </c>
      <c r="BJ140" s="62">
        <f t="shared" si="146"/>
        <v>196.38263807065425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6.4282527142559176E-16</v>
      </c>
      <c r="BS140" s="24">
        <f t="shared" si="117"/>
        <v>6.4282527142559176E-16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2.2737367544323206E-13</v>
      </c>
      <c r="BZ140" s="14">
        <f>BY140*VLOOKUP('Données projet'!$B$12,Paramètres!$A$1:$I$89,3,0)*VLOOKUP('Données projet'!$B$12,Paramètres!$A$1:$I$89,5,0)</f>
        <v>2.0572770154103635E-13</v>
      </c>
      <c r="CA140" s="14">
        <f t="shared" si="147"/>
        <v>2.8416956338469711E-12</v>
      </c>
      <c r="CB140" s="22">
        <f t="shared" si="118"/>
        <v>5.3075956424674458E-12</v>
      </c>
      <c r="CC140" s="62">
        <f t="shared" si="119"/>
        <v>293.3333333333386</v>
      </c>
      <c r="CD140" s="62">
        <f ca="1">AVERAGE(OFFSET($CC$3,0,0,'Données projet'!$E$12+1,1))-AVERAGE(OFFSET($H$3,0,0,'Données projet'!$E$12+1,1))</f>
        <v>400.94769567485071</v>
      </c>
      <c r="CE140" s="62">
        <f t="shared" si="148"/>
        <v>564.51639723182689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1.2233430620665811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1.2233430620665811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6.7984728957526396E-14</v>
      </c>
      <c r="CV140" s="14">
        <f t="shared" si="149"/>
        <v>1.0682447123141398E-12</v>
      </c>
      <c r="CW140" s="22">
        <f t="shared" si="121"/>
        <v>1.978932943548152E-12</v>
      </c>
      <c r="CX140" s="62">
        <f t="shared" si="122"/>
        <v>293.3333333333353</v>
      </c>
      <c r="CY140" s="62">
        <f ca="1">AVERAGE(OFFSET($CX$3,0,0,'Données projet'!$E$13+1,1))-AVERAGE(OFFSET($H$3,0,0,'Données projet'!$E$13+1,1))</f>
        <v>306.16494073060517</v>
      </c>
      <c r="CZ140" s="62">
        <f t="shared" si="150"/>
        <v>196.38263807065425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6.4282527142559176E-16</v>
      </c>
      <c r="DI140" s="24">
        <f t="shared" si="123"/>
        <v>6.4282527142559176E-16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-2.8421709430404007E-13</v>
      </c>
      <c r="DP140" s="18">
        <f>DO140*VLOOKUP('Données projet'!$B$14,Paramètres!$A$1:$I$89,3,0)*VLOOKUP('Données projet'!$B$14,Paramètres!$A$1:$I$89,5,0)</f>
        <v>-2.4829205358400943E-13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321.71797077705293</v>
      </c>
      <c r="DU140" s="62">
        <f t="shared" si="152"/>
        <v>326.2054715914793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93.566070000000153</v>
      </c>
      <c r="D141" s="12">
        <f t="shared" si="140"/>
        <v>25.423320526808073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700.36737757445883</v>
      </c>
      <c r="H141" s="70">
        <f t="shared" si="110"/>
        <v>463.90652183419098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351.29864784976206</v>
      </c>
      <c r="T141" s="62">
        <f t="shared" si="142"/>
        <v>231.29412958540718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320.21110531585362</v>
      </c>
      <c r="AO141" s="62">
        <f t="shared" si="144"/>
        <v>247.46523907978428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306.16494073060517</v>
      </c>
      <c r="BJ141" s="62">
        <f t="shared" si="146"/>
        <v>196.38263807065425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4.5454610854311893E-16</v>
      </c>
      <c r="BS141" s="24">
        <f t="shared" si="117"/>
        <v>4.5454610854311893E-16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2.2737367544323206E-13</v>
      </c>
      <c r="BZ141" s="14">
        <f>BY141*VLOOKUP('Données projet'!$B$12,Paramètres!$A$1:$I$89,3,0)*VLOOKUP('Données projet'!$B$12,Paramètres!$A$1:$I$89,5,0)</f>
        <v>2.0572770154103635E-13</v>
      </c>
      <c r="CA141" s="14">
        <f t="shared" si="147"/>
        <v>2.8416956338469711E-12</v>
      </c>
      <c r="CB141" s="22">
        <f t="shared" si="118"/>
        <v>5.3075956424674458E-12</v>
      </c>
      <c r="CC141" s="62">
        <f t="shared" si="119"/>
        <v>293.3333333333386</v>
      </c>
      <c r="CD141" s="62">
        <f ca="1">AVERAGE(OFFSET($CC$3,0,0,'Données projet'!$E$12+1,1))-AVERAGE(OFFSET($H$3,0,0,'Données projet'!$E$12+1,1))</f>
        <v>400.94769567485071</v>
      </c>
      <c r="CE141" s="62">
        <f t="shared" si="148"/>
        <v>564.51639723182689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1.1993540507850455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1.1993540507850455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6.7984728957526396E-14</v>
      </c>
      <c r="CV141" s="14">
        <f t="shared" si="149"/>
        <v>1.0682447123141398E-12</v>
      </c>
      <c r="CW141" s="22">
        <f t="shared" si="121"/>
        <v>1.978932943548152E-12</v>
      </c>
      <c r="CX141" s="62">
        <f t="shared" si="122"/>
        <v>293.3333333333353</v>
      </c>
      <c r="CY141" s="62">
        <f ca="1">AVERAGE(OFFSET($CX$3,0,0,'Données projet'!$E$13+1,1))-AVERAGE(OFFSET($H$3,0,0,'Données projet'!$E$13+1,1))</f>
        <v>306.16494073060517</v>
      </c>
      <c r="CZ141" s="62">
        <f t="shared" si="150"/>
        <v>196.38263807065425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4.5454610854311893E-16</v>
      </c>
      <c r="DI141" s="24">
        <f t="shared" si="123"/>
        <v>4.5454610854311893E-16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-2.8421709430404007E-13</v>
      </c>
      <c r="DP141" s="18">
        <f>DO141*VLOOKUP('Données projet'!$B$14,Paramètres!$A$1:$I$89,3,0)*VLOOKUP('Données projet'!$B$14,Paramètres!$A$1:$I$89,5,0)</f>
        <v>-2.4829205358400943E-13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321.71797077705293</v>
      </c>
      <c r="DU141" s="62">
        <f t="shared" si="152"/>
        <v>326.2054715914793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94.244085000000155</v>
      </c>
      <c r="D142" s="12">
        <f t="shared" si="140"/>
        <v>25.586035001448781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705.31588176291427</v>
      </c>
      <c r="H142" s="70">
        <f t="shared" si="110"/>
        <v>465.37079233585689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351.29864784976206</v>
      </c>
      <c r="T142" s="62">
        <f t="shared" si="142"/>
        <v>231.29412958540718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320.21110531585362</v>
      </c>
      <c r="AO142" s="62">
        <f t="shared" si="144"/>
        <v>247.46523907978428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306.16494073060517</v>
      </c>
      <c r="BJ142" s="62">
        <f t="shared" si="146"/>
        <v>196.38263807065425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3.2141263571279588E-16</v>
      </c>
      <c r="BS142" s="24">
        <f t="shared" si="117"/>
        <v>3.2141263571279588E-16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2.2737367544323206E-13</v>
      </c>
      <c r="BZ142" s="14">
        <f>BY142*VLOOKUP('Données projet'!$B$12,Paramètres!$A$1:$I$89,3,0)*VLOOKUP('Données projet'!$B$12,Paramètres!$A$1:$I$89,5,0)</f>
        <v>2.0572770154103635E-13</v>
      </c>
      <c r="CA142" s="14">
        <f t="shared" si="147"/>
        <v>2.8416956338469711E-12</v>
      </c>
      <c r="CB142" s="22">
        <f t="shared" si="118"/>
        <v>5.3075956424674458E-12</v>
      </c>
      <c r="CC142" s="62">
        <f t="shared" si="119"/>
        <v>293.3333333333386</v>
      </c>
      <c r="CD142" s="62">
        <f ca="1">AVERAGE(OFFSET($CC$3,0,0,'Données projet'!$E$12+1,1))-AVERAGE(OFFSET($H$3,0,0,'Données projet'!$E$12+1,1))</f>
        <v>400.94769567485071</v>
      </c>
      <c r="CE142" s="62">
        <f t="shared" si="148"/>
        <v>564.51639723182689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1.1758354493828889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1.1758354493828889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6.7984728957526396E-14</v>
      </c>
      <c r="CV142" s="14">
        <f t="shared" si="149"/>
        <v>1.0682447123141398E-12</v>
      </c>
      <c r="CW142" s="22">
        <f t="shared" si="121"/>
        <v>1.978932943548152E-12</v>
      </c>
      <c r="CX142" s="62">
        <f t="shared" si="122"/>
        <v>293.3333333333353</v>
      </c>
      <c r="CY142" s="62">
        <f ca="1">AVERAGE(OFFSET($CX$3,0,0,'Données projet'!$E$13+1,1))-AVERAGE(OFFSET($H$3,0,0,'Données projet'!$E$13+1,1))</f>
        <v>306.16494073060517</v>
      </c>
      <c r="CZ142" s="62">
        <f t="shared" si="150"/>
        <v>196.38263807065425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3.2141263571279588E-16</v>
      </c>
      <c r="DI142" s="24">
        <f t="shared" si="123"/>
        <v>3.2141263571279588E-16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-2.8421709430404007E-13</v>
      </c>
      <c r="DP142" s="18">
        <f>DO142*VLOOKUP('Données projet'!$B$14,Paramètres!$A$1:$I$89,3,0)*VLOOKUP('Données projet'!$B$14,Paramètres!$A$1:$I$89,5,0)</f>
        <v>-2.4829205358400943E-13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321.71797077705293</v>
      </c>
      <c r="DU142" s="62">
        <f t="shared" si="152"/>
        <v>326.2054715914793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94.922100000000157</v>
      </c>
      <c r="D143" s="12">
        <f t="shared" si="140"/>
        <v>25.748613273143086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710.26358426560626</v>
      </c>
      <c r="H143" s="70">
        <f t="shared" si="110"/>
        <v>466.83482561739118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351.29864784976206</v>
      </c>
      <c r="T143" s="62">
        <f t="shared" si="142"/>
        <v>231.29412958540718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320.21110531585362</v>
      </c>
      <c r="AO143" s="62">
        <f t="shared" si="144"/>
        <v>247.46523907978428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306.16494073060517</v>
      </c>
      <c r="BJ143" s="62">
        <f t="shared" si="146"/>
        <v>196.38263807065425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2.2727305427155947E-16</v>
      </c>
      <c r="BS143" s="24">
        <f t="shared" si="117"/>
        <v>2.2727305427155947E-16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2.2737367544323206E-13</v>
      </c>
      <c r="BZ143" s="14">
        <f>BY143*VLOOKUP('Données projet'!$B$12,Paramètres!$A$1:$I$89,3,0)*VLOOKUP('Données projet'!$B$12,Paramètres!$A$1:$I$89,5,0)</f>
        <v>2.0572770154103635E-13</v>
      </c>
      <c r="CA143" s="14">
        <f t="shared" si="147"/>
        <v>2.8416956338469711E-12</v>
      </c>
      <c r="CB143" s="22">
        <f t="shared" si="118"/>
        <v>5.3075956424674458E-12</v>
      </c>
      <c r="CC143" s="62">
        <f t="shared" si="119"/>
        <v>293.3333333333386</v>
      </c>
      <c r="CD143" s="62">
        <f ca="1">AVERAGE(OFFSET($CC$3,0,0,'Données projet'!$E$12+1,1))-AVERAGE(OFFSET($H$3,0,0,'Données projet'!$E$12+1,1))</f>
        <v>400.94769567485071</v>
      </c>
      <c r="CE143" s="62">
        <f t="shared" si="148"/>
        <v>564.51639723182689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1.1527780334092981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1.1527780334092981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6.7984728957526396E-14</v>
      </c>
      <c r="CV143" s="14">
        <f t="shared" si="149"/>
        <v>1.0682447123141398E-12</v>
      </c>
      <c r="CW143" s="22">
        <f t="shared" si="121"/>
        <v>1.978932943548152E-12</v>
      </c>
      <c r="CX143" s="62">
        <f t="shared" si="122"/>
        <v>293.3333333333353</v>
      </c>
      <c r="CY143" s="62">
        <f ca="1">AVERAGE(OFFSET($CX$3,0,0,'Données projet'!$E$13+1,1))-AVERAGE(OFFSET($H$3,0,0,'Données projet'!$E$13+1,1))</f>
        <v>306.16494073060517</v>
      </c>
      <c r="CZ143" s="62">
        <f t="shared" si="150"/>
        <v>196.38263807065425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2.2727305427155947E-16</v>
      </c>
      <c r="DI143" s="24">
        <f t="shared" si="123"/>
        <v>2.2727305427155947E-16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-2.8421709430404007E-13</v>
      </c>
      <c r="DP143" s="18">
        <f>DO143*VLOOKUP('Données projet'!$B$14,Paramètres!$A$1:$I$89,3,0)*VLOOKUP('Données projet'!$B$14,Paramètres!$A$1:$I$89,5,0)</f>
        <v>-2.4829205358400943E-13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321.71797077705293</v>
      </c>
      <c r="DU143" s="62">
        <f t="shared" si="152"/>
        <v>326.2054715914793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95.600115000000159</v>
      </c>
      <c r="D144" s="12">
        <f t="shared" si="140"/>
        <v>25.911056427579311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715.21049147285805</v>
      </c>
      <c r="H144" s="70">
        <f t="shared" si="110"/>
        <v>468.29862356970091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351.29864784976206</v>
      </c>
      <c r="T144" s="62">
        <f t="shared" si="142"/>
        <v>231.29412958540718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320.21110531585362</v>
      </c>
      <c r="AO144" s="62">
        <f t="shared" si="144"/>
        <v>247.46523907978428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306.16494073060517</v>
      </c>
      <c r="BJ144" s="62">
        <f t="shared" si="146"/>
        <v>196.38263807065425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1.6070631785639794E-16</v>
      </c>
      <c r="BS144" s="24">
        <f t="shared" si="117"/>
        <v>1.6070631785639794E-16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2.2737367544323206E-13</v>
      </c>
      <c r="BZ144" s="14">
        <f>BY144*VLOOKUP('Données projet'!$B$12,Paramètres!$A$1:$I$89,3,0)*VLOOKUP('Données projet'!$B$12,Paramètres!$A$1:$I$89,5,0)</f>
        <v>2.0572770154103635E-13</v>
      </c>
      <c r="CA144" s="14">
        <f t="shared" si="147"/>
        <v>2.8416956338469711E-12</v>
      </c>
      <c r="CB144" s="22">
        <f t="shared" si="118"/>
        <v>5.3075956424674458E-12</v>
      </c>
      <c r="CC144" s="62">
        <f t="shared" si="119"/>
        <v>293.3333333333386</v>
      </c>
      <c r="CD144" s="62">
        <f ca="1">AVERAGE(OFFSET($CC$3,0,0,'Données projet'!$E$12+1,1))-AVERAGE(OFFSET($H$3,0,0,'Données projet'!$E$12+1,1))</f>
        <v>400.94769567485071</v>
      </c>
      <c r="CE144" s="62">
        <f t="shared" si="148"/>
        <v>564.51639723182689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1.1301727592993143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1.1301727592993143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6.7984728957526396E-14</v>
      </c>
      <c r="CV144" s="14">
        <f t="shared" si="149"/>
        <v>1.0682447123141398E-12</v>
      </c>
      <c r="CW144" s="22">
        <f t="shared" si="121"/>
        <v>1.978932943548152E-12</v>
      </c>
      <c r="CX144" s="62">
        <f t="shared" si="122"/>
        <v>293.3333333333353</v>
      </c>
      <c r="CY144" s="62">
        <f ca="1">AVERAGE(OFFSET($CX$3,0,0,'Données projet'!$E$13+1,1))-AVERAGE(OFFSET($H$3,0,0,'Données projet'!$E$13+1,1))</f>
        <v>306.16494073060517</v>
      </c>
      <c r="CZ144" s="62">
        <f t="shared" si="150"/>
        <v>196.38263807065425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1.6070631785639794E-16</v>
      </c>
      <c r="DI144" s="24">
        <f t="shared" si="123"/>
        <v>1.6070631785639794E-16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-2.8421709430404007E-13</v>
      </c>
      <c r="DP144" s="18">
        <f>DO144*VLOOKUP('Données projet'!$B$14,Paramètres!$A$1:$I$89,3,0)*VLOOKUP('Données projet'!$B$14,Paramètres!$A$1:$I$89,5,0)</f>
        <v>-2.4829205358400943E-13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321.71797077705293</v>
      </c>
      <c r="DU144" s="62">
        <f t="shared" si="152"/>
        <v>326.2054715914793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96.278130000000161</v>
      </c>
      <c r="D145" s="12">
        <f t="shared" si="140"/>
        <v>26.073365534156046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720.15660967911253</v>
      </c>
      <c r="H145" s="70">
        <f t="shared" si="110"/>
        <v>469.7621880553221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351.29864784976206</v>
      </c>
      <c r="T145" s="62">
        <f t="shared" si="142"/>
        <v>231.29412958540718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320.21110531585362</v>
      </c>
      <c r="AO145" s="62">
        <f t="shared" si="144"/>
        <v>247.46523907978428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306.16494073060517</v>
      </c>
      <c r="BJ145" s="62">
        <f t="shared" si="146"/>
        <v>196.38263807065425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1.1363652713577973E-16</v>
      </c>
      <c r="BS145" s="24">
        <f t="shared" si="117"/>
        <v>1.1363652713577973E-16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2.2737367544323206E-13</v>
      </c>
      <c r="BZ145" s="14">
        <f>BY145*VLOOKUP('Données projet'!$B$12,Paramètres!$A$1:$I$89,3,0)*VLOOKUP('Données projet'!$B$12,Paramètres!$A$1:$I$89,5,0)</f>
        <v>2.0572770154103635E-13</v>
      </c>
      <c r="CA145" s="14">
        <f t="shared" si="147"/>
        <v>2.8416956338469711E-12</v>
      </c>
      <c r="CB145" s="22">
        <f t="shared" si="118"/>
        <v>5.3075956424674458E-12</v>
      </c>
      <c r="CC145" s="62">
        <f t="shared" si="119"/>
        <v>293.3333333333386</v>
      </c>
      <c r="CD145" s="62">
        <f ca="1">AVERAGE(OFFSET($CC$3,0,0,'Données projet'!$E$12+1,1))-AVERAGE(OFFSET($H$3,0,0,'Données projet'!$E$12+1,1))</f>
        <v>400.94769567485071</v>
      </c>
      <c r="CE145" s="62">
        <f t="shared" si="148"/>
        <v>564.51639723182689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1.1080107608267715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1.1080107608267715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6.7984728957526396E-14</v>
      </c>
      <c r="CV145" s="14">
        <f t="shared" si="149"/>
        <v>1.0682447123141398E-12</v>
      </c>
      <c r="CW145" s="22">
        <f t="shared" si="121"/>
        <v>1.978932943548152E-12</v>
      </c>
      <c r="CX145" s="62">
        <f t="shared" si="122"/>
        <v>293.3333333333353</v>
      </c>
      <c r="CY145" s="62">
        <f ca="1">AVERAGE(OFFSET($CX$3,0,0,'Données projet'!$E$13+1,1))-AVERAGE(OFFSET($H$3,0,0,'Données projet'!$E$13+1,1))</f>
        <v>306.16494073060517</v>
      </c>
      <c r="CZ145" s="62">
        <f t="shared" si="150"/>
        <v>196.38263807065425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1.1363652713577973E-16</v>
      </c>
      <c r="DI145" s="24">
        <f t="shared" si="123"/>
        <v>1.1363652713577973E-16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-2.8421709430404007E-13</v>
      </c>
      <c r="DP145" s="18">
        <f>DO145*VLOOKUP('Données projet'!$B$14,Paramètres!$A$1:$I$89,3,0)*VLOOKUP('Données projet'!$B$14,Paramètres!$A$1:$I$89,5,0)</f>
        <v>-2.4829205358400943E-13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321.71797077705293</v>
      </c>
      <c r="DU145" s="62">
        <f t="shared" si="152"/>
        <v>326.2054715914793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96.956145000000163</v>
      </c>
      <c r="D146" s="12">
        <f t="shared" si="140"/>
        <v>26.23554164633941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725.10194508503389</v>
      </c>
      <c r="H146" s="70">
        <f t="shared" si="110"/>
        <v>471.22552090904145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351.29864784976206</v>
      </c>
      <c r="T146" s="62">
        <f t="shared" si="142"/>
        <v>231.29412958540718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320.21110531585362</v>
      </c>
      <c r="AO146" s="62">
        <f t="shared" si="144"/>
        <v>247.46523907978428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306.16494073060517</v>
      </c>
      <c r="BJ146" s="62">
        <f t="shared" si="146"/>
        <v>196.38263807065425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8.035315892819897E-17</v>
      </c>
      <c r="BS146" s="24">
        <f t="shared" si="117"/>
        <v>8.035315892819897E-17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2.2737367544323206E-13</v>
      </c>
      <c r="BZ146" s="14">
        <f>BY146*VLOOKUP('Données projet'!$B$12,Paramètres!$A$1:$I$89,3,0)*VLOOKUP('Données projet'!$B$12,Paramètres!$A$1:$I$89,5,0)</f>
        <v>2.0572770154103635E-13</v>
      </c>
      <c r="CA146" s="14">
        <f t="shared" si="147"/>
        <v>2.8416956338469711E-12</v>
      </c>
      <c r="CB146" s="22">
        <f t="shared" si="118"/>
        <v>5.3075956424674458E-12</v>
      </c>
      <c r="CC146" s="62">
        <f t="shared" si="119"/>
        <v>293.3333333333386</v>
      </c>
      <c r="CD146" s="62">
        <f ca="1">AVERAGE(OFFSET($CC$3,0,0,'Données projet'!$E$12+1,1))-AVERAGE(OFFSET($H$3,0,0,'Données projet'!$E$12+1,1))</f>
        <v>400.94769567485071</v>
      </c>
      <c r="CE146" s="62">
        <f t="shared" si="148"/>
        <v>564.51639723182689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1.0862833456267911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1.0862833456267911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6.7984728957526396E-14</v>
      </c>
      <c r="CV146" s="14">
        <f t="shared" si="149"/>
        <v>1.0682447123141398E-12</v>
      </c>
      <c r="CW146" s="22">
        <f t="shared" si="121"/>
        <v>1.978932943548152E-12</v>
      </c>
      <c r="CX146" s="62">
        <f t="shared" si="122"/>
        <v>293.3333333333353</v>
      </c>
      <c r="CY146" s="62">
        <f ca="1">AVERAGE(OFFSET($CX$3,0,0,'Données projet'!$E$13+1,1))-AVERAGE(OFFSET($H$3,0,0,'Données projet'!$E$13+1,1))</f>
        <v>306.16494073060517</v>
      </c>
      <c r="CZ146" s="62">
        <f t="shared" si="150"/>
        <v>196.38263807065425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8.035315892819897E-17</v>
      </c>
      <c r="DI146" s="24">
        <f t="shared" si="123"/>
        <v>8.035315892819897E-17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-2.8421709430404007E-13</v>
      </c>
      <c r="DP146" s="18">
        <f>DO146*VLOOKUP('Données projet'!$B$14,Paramètres!$A$1:$I$89,3,0)*VLOOKUP('Données projet'!$B$14,Paramètres!$A$1:$I$89,5,0)</f>
        <v>-2.4829205358400943E-13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321.71797077705293</v>
      </c>
      <c r="DU146" s="62">
        <f t="shared" si="152"/>
        <v>326.2054715914793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97.634160000000165</v>
      </c>
      <c r="D147" s="12">
        <f t="shared" si="140"/>
        <v>26.39758580201023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730.0465037995524</v>
      </c>
      <c r="H147" s="70">
        <f t="shared" si="110"/>
        <v>472.68862393850145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351.29864784976206</v>
      </c>
      <c r="T147" s="62">
        <f t="shared" si="142"/>
        <v>231.29412958540718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320.21110531585362</v>
      </c>
      <c r="AO147" s="62">
        <f t="shared" si="144"/>
        <v>247.46523907978428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306.16494073060517</v>
      </c>
      <c r="BJ147" s="62">
        <f t="shared" si="146"/>
        <v>196.38263807065425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5.6818263567889866E-17</v>
      </c>
      <c r="BS147" s="24">
        <f t="shared" si="117"/>
        <v>5.6818263567889866E-17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2.2737367544323206E-13</v>
      </c>
      <c r="BZ147" s="14">
        <f>BY147*VLOOKUP('Données projet'!$B$12,Paramètres!$A$1:$I$89,3,0)*VLOOKUP('Données projet'!$B$12,Paramètres!$A$1:$I$89,5,0)</f>
        <v>2.0572770154103635E-13</v>
      </c>
      <c r="CA147" s="14">
        <f t="shared" si="147"/>
        <v>2.8416956338469711E-12</v>
      </c>
      <c r="CB147" s="22">
        <f t="shared" si="118"/>
        <v>5.3075956424674458E-12</v>
      </c>
      <c r="CC147" s="62">
        <f t="shared" si="119"/>
        <v>293.3333333333386</v>
      </c>
      <c r="CD147" s="62">
        <f ca="1">AVERAGE(OFFSET($CC$3,0,0,'Données projet'!$E$12+1,1))-AVERAGE(OFFSET($H$3,0,0,'Données projet'!$E$12+1,1))</f>
        <v>400.94769567485071</v>
      </c>
      <c r="CE147" s="62">
        <f t="shared" si="148"/>
        <v>564.51639723182689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1.0649819917864674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1.0649819917864674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6.7984728957526396E-14</v>
      </c>
      <c r="CV147" s="14">
        <f t="shared" si="149"/>
        <v>1.0682447123141398E-12</v>
      </c>
      <c r="CW147" s="22">
        <f t="shared" si="121"/>
        <v>1.978932943548152E-12</v>
      </c>
      <c r="CX147" s="62">
        <f t="shared" si="122"/>
        <v>293.3333333333353</v>
      </c>
      <c r="CY147" s="62">
        <f ca="1">AVERAGE(OFFSET($CX$3,0,0,'Données projet'!$E$13+1,1))-AVERAGE(OFFSET($H$3,0,0,'Données projet'!$E$13+1,1))</f>
        <v>306.16494073060517</v>
      </c>
      <c r="CZ147" s="62">
        <f t="shared" si="150"/>
        <v>196.38263807065425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5.6818263567889866E-17</v>
      </c>
      <c r="DI147" s="24">
        <f t="shared" si="123"/>
        <v>5.6818263567889866E-17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-2.8421709430404007E-13</v>
      </c>
      <c r="DP147" s="18">
        <f>DO147*VLOOKUP('Données projet'!$B$14,Paramètres!$A$1:$I$89,3,0)*VLOOKUP('Données projet'!$B$14,Paramètres!$A$1:$I$89,5,0)</f>
        <v>-2.4829205358400943E-13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321.71797077705293</v>
      </c>
      <c r="DU147" s="62">
        <f t="shared" si="152"/>
        <v>326.2054715914793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98.312175000000167</v>
      </c>
      <c r="D148" s="12">
        <f t="shared" si="140"/>
        <v>26.559499023801106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734.99029184184792</v>
      </c>
      <c r="H148" s="70">
        <f t="shared" si="110"/>
        <v>474.15149892478723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351.29864784976206</v>
      </c>
      <c r="T148" s="62">
        <f t="shared" si="142"/>
        <v>231.29412958540718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320.21110531585362</v>
      </c>
      <c r="AO148" s="62">
        <f t="shared" si="144"/>
        <v>247.46523907978428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306.16494073060517</v>
      </c>
      <c r="BJ148" s="62">
        <f t="shared" si="146"/>
        <v>196.38263807065425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4.0176579464099485E-17</v>
      </c>
      <c r="BS148" s="24">
        <f t="shared" si="117"/>
        <v>4.0176579464099485E-17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2.2737367544323206E-13</v>
      </c>
      <c r="BZ148" s="14">
        <f>BY148*VLOOKUP('Données projet'!$B$12,Paramètres!$A$1:$I$89,3,0)*VLOOKUP('Données projet'!$B$12,Paramètres!$A$1:$I$89,5,0)</f>
        <v>2.0572770154103635E-13</v>
      </c>
      <c r="CA148" s="14">
        <f t="shared" si="147"/>
        <v>2.8416956338469711E-12</v>
      </c>
      <c r="CB148" s="22">
        <f t="shared" si="118"/>
        <v>5.3075956424674458E-12</v>
      </c>
      <c r="CC148" s="62">
        <f t="shared" si="119"/>
        <v>293.3333333333386</v>
      </c>
      <c r="CD148" s="62">
        <f ca="1">AVERAGE(OFFSET($CC$3,0,0,'Données projet'!$E$12+1,1))-AVERAGE(OFFSET($H$3,0,0,'Données projet'!$E$12+1,1))</f>
        <v>400.94769567485071</v>
      </c>
      <c r="CE148" s="62">
        <f t="shared" si="148"/>
        <v>564.51639723182689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1.0440983445024095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1.0440983445024095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6.7984728957526396E-14</v>
      </c>
      <c r="CV148" s="14">
        <f t="shared" si="149"/>
        <v>1.0682447123141398E-12</v>
      </c>
      <c r="CW148" s="22">
        <f t="shared" si="121"/>
        <v>1.978932943548152E-12</v>
      </c>
      <c r="CX148" s="62">
        <f t="shared" si="122"/>
        <v>293.3333333333353</v>
      </c>
      <c r="CY148" s="62">
        <f ca="1">AVERAGE(OFFSET($CX$3,0,0,'Données projet'!$E$13+1,1))-AVERAGE(OFFSET($H$3,0,0,'Données projet'!$E$13+1,1))</f>
        <v>306.16494073060517</v>
      </c>
      <c r="CZ148" s="62">
        <f t="shared" si="150"/>
        <v>196.38263807065425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4.0176579464099485E-17</v>
      </c>
      <c r="DI148" s="24">
        <f t="shared" si="123"/>
        <v>4.0176579464099485E-17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-2.8421709430404007E-13</v>
      </c>
      <c r="DP148" s="18">
        <f>DO148*VLOOKUP('Données projet'!$B$14,Paramètres!$A$1:$I$89,3,0)*VLOOKUP('Données projet'!$B$14,Paramètres!$A$1:$I$89,5,0)</f>
        <v>-2.4829205358400943E-13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321.71797077705293</v>
      </c>
      <c r="DU148" s="62">
        <f t="shared" si="152"/>
        <v>326.2054715914793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98.990190000000169</v>
      </c>
      <c r="D149" s="12">
        <f t="shared" si="140"/>
        <v>26.721282319424187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739.93331514327838</v>
      </c>
      <c r="H149" s="70">
        <f t="shared" si="110"/>
        <v>475.61414762299745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351.29864784976206</v>
      </c>
      <c r="T149" s="62">
        <f t="shared" si="142"/>
        <v>231.29412958540718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320.21110531585362</v>
      </c>
      <c r="AO149" s="62">
        <f t="shared" si="144"/>
        <v>247.46523907978428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306.16494073060517</v>
      </c>
      <c r="BJ149" s="62">
        <f t="shared" si="146"/>
        <v>196.38263807065425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2.8409131783944933E-17</v>
      </c>
      <c r="BS149" s="24">
        <f t="shared" si="117"/>
        <v>2.8409131783944933E-17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2.2737367544323206E-13</v>
      </c>
      <c r="BZ149" s="14">
        <f>BY149*VLOOKUP('Données projet'!$B$12,Paramètres!$A$1:$I$89,3,0)*VLOOKUP('Données projet'!$B$12,Paramètres!$A$1:$I$89,5,0)</f>
        <v>2.0572770154103635E-13</v>
      </c>
      <c r="CA149" s="14">
        <f t="shared" si="147"/>
        <v>2.8416956338469711E-12</v>
      </c>
      <c r="CB149" s="22">
        <f t="shared" si="118"/>
        <v>5.3075956424674458E-12</v>
      </c>
      <c r="CC149" s="62">
        <f t="shared" si="119"/>
        <v>293.3333333333386</v>
      </c>
      <c r="CD149" s="62">
        <f ca="1">AVERAGE(OFFSET($CC$3,0,0,'Données projet'!$E$12+1,1))-AVERAGE(OFFSET($H$3,0,0,'Données projet'!$E$12+1,1))</f>
        <v>400.94769567485071</v>
      </c>
      <c r="CE149" s="62">
        <f t="shared" si="148"/>
        <v>564.51639723182689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1.0236242128038249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1.0236242128038249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6.7984728957526396E-14</v>
      </c>
      <c r="CV149" s="14">
        <f t="shared" si="149"/>
        <v>1.0682447123141398E-12</v>
      </c>
      <c r="CW149" s="22">
        <f t="shared" si="121"/>
        <v>1.978932943548152E-12</v>
      </c>
      <c r="CX149" s="62">
        <f t="shared" si="122"/>
        <v>293.3333333333353</v>
      </c>
      <c r="CY149" s="62">
        <f ca="1">AVERAGE(OFFSET($CX$3,0,0,'Données projet'!$E$13+1,1))-AVERAGE(OFFSET($H$3,0,0,'Données projet'!$E$13+1,1))</f>
        <v>306.16494073060517</v>
      </c>
      <c r="CZ149" s="62">
        <f t="shared" si="150"/>
        <v>196.38263807065425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2.8409131783944933E-17</v>
      </c>
      <c r="DI149" s="24">
        <f t="shared" si="123"/>
        <v>2.8409131783944933E-17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-2.8421709430404007E-13</v>
      </c>
      <c r="DP149" s="18">
        <f>DO149*VLOOKUP('Données projet'!$B$14,Paramètres!$A$1:$I$89,3,0)*VLOOKUP('Données projet'!$B$14,Paramètres!$A$1:$I$89,5,0)</f>
        <v>-2.4829205358400943E-13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321.71797077705293</v>
      </c>
      <c r="DU149" s="62">
        <f t="shared" si="152"/>
        <v>326.2054715914793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99.668205000000171</v>
      </c>
      <c r="D150" s="12">
        <f t="shared" si="140"/>
        <v>26.882936681989296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744.87557954925387</v>
      </c>
      <c r="H150" s="70">
        <f t="shared" si="110"/>
        <v>477.07657176279832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351.29864784976206</v>
      </c>
      <c r="T150" s="62">
        <f t="shared" si="142"/>
        <v>231.29412958540718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320.21110531585362</v>
      </c>
      <c r="AO150" s="62">
        <f t="shared" si="144"/>
        <v>247.46523907978428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306.16494073060517</v>
      </c>
      <c r="BJ150" s="62">
        <f t="shared" si="146"/>
        <v>196.38263807065425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2.0088289732049742E-17</v>
      </c>
      <c r="BS150" s="24">
        <f t="shared" si="117"/>
        <v>2.0088289732049742E-17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2.2737367544323206E-13</v>
      </c>
      <c r="BZ150" s="14">
        <f>BY150*VLOOKUP('Données projet'!$B$12,Paramètres!$A$1:$I$89,3,0)*VLOOKUP('Données projet'!$B$12,Paramètres!$A$1:$I$89,5,0)</f>
        <v>2.0572770154103635E-13</v>
      </c>
      <c r="CA150" s="14">
        <f t="shared" si="147"/>
        <v>2.8416956338469711E-12</v>
      </c>
      <c r="CB150" s="22">
        <f t="shared" si="118"/>
        <v>5.3075956424674458E-12</v>
      </c>
      <c r="CC150" s="62">
        <f t="shared" si="119"/>
        <v>293.3333333333386</v>
      </c>
      <c r="CD150" s="62">
        <f ca="1">AVERAGE(OFFSET($CC$3,0,0,'Données projet'!$E$12+1,1))-AVERAGE(OFFSET($H$3,0,0,'Données projet'!$E$12+1,1))</f>
        <v>400.94769567485071</v>
      </c>
      <c r="CE150" s="62">
        <f t="shared" si="148"/>
        <v>564.51639723182689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1.0035515663398624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1.0035515663398624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6.7984728957526396E-14</v>
      </c>
      <c r="CV150" s="14">
        <f t="shared" si="149"/>
        <v>1.0682447123141398E-12</v>
      </c>
      <c r="CW150" s="22">
        <f t="shared" si="121"/>
        <v>1.978932943548152E-12</v>
      </c>
      <c r="CX150" s="62">
        <f t="shared" si="122"/>
        <v>293.3333333333353</v>
      </c>
      <c r="CY150" s="62">
        <f ca="1">AVERAGE(OFFSET($CX$3,0,0,'Données projet'!$E$13+1,1))-AVERAGE(OFFSET($H$3,0,0,'Données projet'!$E$13+1,1))</f>
        <v>306.16494073060517</v>
      </c>
      <c r="CZ150" s="62">
        <f t="shared" si="150"/>
        <v>196.38263807065425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2.0088289732049742E-17</v>
      </c>
      <c r="DI150" s="24">
        <f t="shared" si="123"/>
        <v>2.0088289732049742E-17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-2.8421709430404007E-13</v>
      </c>
      <c r="DP150" s="18">
        <f>DO150*VLOOKUP('Données projet'!$B$14,Paramètres!$A$1:$I$89,3,0)*VLOOKUP('Données projet'!$B$14,Paramètres!$A$1:$I$89,5,0)</f>
        <v>-2.4829205358400943E-13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321.71797077705293</v>
      </c>
      <c r="DU150" s="62">
        <f t="shared" si="152"/>
        <v>326.2054715914793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100.34622000000017</v>
      </c>
      <c r="D151" s="12">
        <f t="shared" si="140"/>
        <v>27.044463090313592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749.81709082105726</v>
      </c>
      <c r="H151" s="70">
        <f t="shared" si="110"/>
        <v>478.53877304896315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351.29864784976206</v>
      </c>
      <c r="T151" s="62">
        <f t="shared" si="142"/>
        <v>231.29412958540718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320.21110531585362</v>
      </c>
      <c r="AO151" s="62">
        <f t="shared" si="144"/>
        <v>247.46523907978428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306.16494073060517</v>
      </c>
      <c r="BJ151" s="62">
        <f t="shared" si="146"/>
        <v>196.38263807065425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1.4204565891972467E-17</v>
      </c>
      <c r="BS151" s="24">
        <f t="shared" si="117"/>
        <v>1.4204565891972467E-17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2.2737367544323206E-13</v>
      </c>
      <c r="BZ151" s="14">
        <f>BY151*VLOOKUP('Données projet'!$B$12,Paramètres!$A$1:$I$89,3,0)*VLOOKUP('Données projet'!$B$12,Paramètres!$A$1:$I$89,5,0)</f>
        <v>2.0572770154103635E-13</v>
      </c>
      <c r="CA151" s="14">
        <f t="shared" si="147"/>
        <v>2.8416956338469711E-12</v>
      </c>
      <c r="CB151" s="22">
        <f t="shared" si="118"/>
        <v>5.3075956424674458E-12</v>
      </c>
      <c r="CC151" s="62">
        <f t="shared" si="119"/>
        <v>293.3333333333386</v>
      </c>
      <c r="CD151" s="62">
        <f ca="1">AVERAGE(OFFSET($CC$3,0,0,'Données projet'!$E$12+1,1))-AVERAGE(OFFSET($H$3,0,0,'Données projet'!$E$12+1,1))</f>
        <v>400.94769567485071</v>
      </c>
      <c r="CE151" s="62">
        <f t="shared" si="148"/>
        <v>564.51639723182689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0.98387253222995275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0.98387253222995275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6.7984728957526396E-14</v>
      </c>
      <c r="CV151" s="14">
        <f t="shared" si="149"/>
        <v>1.0682447123141398E-12</v>
      </c>
      <c r="CW151" s="22">
        <f t="shared" si="121"/>
        <v>1.978932943548152E-12</v>
      </c>
      <c r="CX151" s="62">
        <f t="shared" si="122"/>
        <v>293.3333333333353</v>
      </c>
      <c r="CY151" s="62">
        <f ca="1">AVERAGE(OFFSET($CX$3,0,0,'Données projet'!$E$13+1,1))-AVERAGE(OFFSET($H$3,0,0,'Données projet'!$E$13+1,1))</f>
        <v>306.16494073060517</v>
      </c>
      <c r="CZ151" s="62">
        <f t="shared" si="150"/>
        <v>196.38263807065425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1.4204565891972467E-17</v>
      </c>
      <c r="DI151" s="24">
        <f t="shared" si="123"/>
        <v>1.4204565891972467E-17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-2.8421709430404007E-13</v>
      </c>
      <c r="DP151" s="18">
        <f>DO151*VLOOKUP('Données projet'!$B$14,Paramètres!$A$1:$I$89,3,0)*VLOOKUP('Données projet'!$B$14,Paramètres!$A$1:$I$89,5,0)</f>
        <v>-2.4829205358400943E-13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321.71797077705293</v>
      </c>
      <c r="DU151" s="62">
        <f t="shared" si="152"/>
        <v>326.2054715914793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101.02423500000017</v>
      </c>
      <c r="D152" s="12">
        <f t="shared" si="140"/>
        <v>27.205862509222303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754.75785463761633</v>
      </c>
      <c r="H152" s="70">
        <f t="shared" si="110"/>
        <v>480.00075316189577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351.29864784976206</v>
      </c>
      <c r="T152" s="62">
        <f t="shared" si="142"/>
        <v>231.29412958540718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320.21110531585362</v>
      </c>
      <c r="AO152" s="62">
        <f t="shared" si="144"/>
        <v>247.46523907978428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306.16494073060517</v>
      </c>
      <c r="BJ152" s="62">
        <f t="shared" si="146"/>
        <v>196.38263807065425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1.0044144866024871E-17</v>
      </c>
      <c r="BS152" s="24">
        <f t="shared" si="117"/>
        <v>1.0044144866024871E-17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2.2737367544323206E-13</v>
      </c>
      <c r="BZ152" s="14">
        <f>BY152*VLOOKUP('Données projet'!$B$12,Paramètres!$A$1:$I$89,3,0)*VLOOKUP('Données projet'!$B$12,Paramètres!$A$1:$I$89,5,0)</f>
        <v>2.0572770154103635E-13</v>
      </c>
      <c r="CA152" s="14">
        <f t="shared" si="147"/>
        <v>2.8416956338469711E-12</v>
      </c>
      <c r="CB152" s="22">
        <f t="shared" si="118"/>
        <v>5.3075956424674458E-12</v>
      </c>
      <c r="CC152" s="62">
        <f t="shared" si="119"/>
        <v>293.3333333333386</v>
      </c>
      <c r="CD152" s="62">
        <f ca="1">AVERAGE(OFFSET($CC$3,0,0,'Données projet'!$E$12+1,1))-AVERAGE(OFFSET($H$3,0,0,'Données projet'!$E$12+1,1))</f>
        <v>400.94769567485071</v>
      </c>
      <c r="CE152" s="62">
        <f t="shared" si="148"/>
        <v>564.51639723182689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0.9645793919759128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0.9645793919759128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6.7984728957526396E-14</v>
      </c>
      <c r="CV152" s="14">
        <f t="shared" si="149"/>
        <v>1.0682447123141398E-12</v>
      </c>
      <c r="CW152" s="22">
        <f t="shared" si="121"/>
        <v>1.978932943548152E-12</v>
      </c>
      <c r="CX152" s="62">
        <f t="shared" si="122"/>
        <v>293.3333333333353</v>
      </c>
      <c r="CY152" s="62">
        <f ca="1">AVERAGE(OFFSET($CX$3,0,0,'Données projet'!$E$13+1,1))-AVERAGE(OFFSET($H$3,0,0,'Données projet'!$E$13+1,1))</f>
        <v>306.16494073060517</v>
      </c>
      <c r="CZ152" s="62">
        <f t="shared" si="150"/>
        <v>196.38263807065425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1.0044144866024871E-17</v>
      </c>
      <c r="DI152" s="24">
        <f t="shared" si="123"/>
        <v>1.0044144866024871E-17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-2.8421709430404007E-13</v>
      </c>
      <c r="DP152" s="18">
        <f>DO152*VLOOKUP('Données projet'!$B$14,Paramètres!$A$1:$I$89,3,0)*VLOOKUP('Données projet'!$B$14,Paramètres!$A$1:$I$89,5,0)</f>
        <v>-2.4829205358400943E-13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321.71797077705293</v>
      </c>
      <c r="DU152" s="62">
        <f t="shared" si="152"/>
        <v>326.2054715914793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101.70225000000018</v>
      </c>
      <c r="D153" s="12">
        <f t="shared" si="140"/>
        <v>27.367135889841272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759.69787659722454</v>
      </c>
      <c r="H153" s="70">
        <f t="shared" si="110"/>
        <v>481.46251375814052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351.29864784976206</v>
      </c>
      <c r="T153" s="62">
        <f t="shared" si="142"/>
        <v>231.29412958540718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320.21110531585362</v>
      </c>
      <c r="AO153" s="62">
        <f t="shared" si="144"/>
        <v>247.46523907978428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306.16494073060517</v>
      </c>
      <c r="BJ153" s="62">
        <f t="shared" si="146"/>
        <v>196.38263807065425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7.1022829459862333E-18</v>
      </c>
      <c r="BS153" s="24">
        <f t="shared" si="117"/>
        <v>7.1022829459862333E-18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2.2737367544323206E-13</v>
      </c>
      <c r="BZ153" s="14">
        <f>BY153*VLOOKUP('Données projet'!$B$12,Paramètres!$A$1:$I$89,3,0)*VLOOKUP('Données projet'!$B$12,Paramètres!$A$1:$I$89,5,0)</f>
        <v>2.0572770154103635E-13</v>
      </c>
      <c r="CA153" s="14">
        <f t="shared" si="147"/>
        <v>2.8416956338469711E-12</v>
      </c>
      <c r="CB153" s="22">
        <f t="shared" si="118"/>
        <v>5.3075956424674458E-12</v>
      </c>
      <c r="CC153" s="62">
        <f t="shared" si="119"/>
        <v>293.3333333333386</v>
      </c>
      <c r="CD153" s="62">
        <f ca="1">AVERAGE(OFFSET($CC$3,0,0,'Données projet'!$E$12+1,1))-AVERAGE(OFFSET($H$3,0,0,'Données projet'!$E$12+1,1))</f>
        <v>400.94769567485071</v>
      </c>
      <c r="CE153" s="62">
        <f t="shared" si="148"/>
        <v>564.51639723182689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0.94566457843460094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0.94566457843460094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6.7984728957526396E-14</v>
      </c>
      <c r="CV153" s="14">
        <f t="shared" si="149"/>
        <v>1.0682447123141398E-12</v>
      </c>
      <c r="CW153" s="22">
        <f t="shared" si="121"/>
        <v>1.978932943548152E-12</v>
      </c>
      <c r="CX153" s="62">
        <f t="shared" si="122"/>
        <v>293.3333333333353</v>
      </c>
      <c r="CY153" s="62">
        <f ca="1">AVERAGE(OFFSET($CX$3,0,0,'Données projet'!$E$13+1,1))-AVERAGE(OFFSET($H$3,0,0,'Données projet'!$E$13+1,1))</f>
        <v>306.16494073060517</v>
      </c>
      <c r="CZ153" s="62">
        <f t="shared" si="150"/>
        <v>196.38263807065425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7.1022829459862333E-18</v>
      </c>
      <c r="DI153" s="24">
        <f t="shared" si="123"/>
        <v>7.1022829459862333E-18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-2.8421709430404007E-13</v>
      </c>
      <c r="DP153" s="18">
        <f>DO153*VLOOKUP('Données projet'!$B$14,Paramètres!$A$1:$I$89,3,0)*VLOOKUP('Données projet'!$B$14,Paramètres!$A$1:$I$89,5,0)</f>
        <v>-2.4829205358400943E-13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321.71797077705293</v>
      </c>
      <c r="DU153" s="62">
        <f t="shared" si="152"/>
        <v>326.2054715914793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102.38026500000018</v>
      </c>
      <c r="D154" s="12">
        <f t="shared" si="140"/>
        <v>27.528284169881619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764.63716221921652</v>
      </c>
      <c r="H154" s="70">
        <f t="shared" si="110"/>
        <v>482.92405647087753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351.29864784976206</v>
      </c>
      <c r="T154" s="62">
        <f t="shared" si="142"/>
        <v>231.29412958540718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320.21110531585362</v>
      </c>
      <c r="AO154" s="62">
        <f t="shared" si="144"/>
        <v>247.46523907978428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306.16494073060517</v>
      </c>
      <c r="BJ154" s="62">
        <f t="shared" si="146"/>
        <v>196.38263807065425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5.0220724330124356E-18</v>
      </c>
      <c r="BS154" s="24">
        <f t="shared" ref="BS154:BS203" si="169">SUM(BP154:BR154)</f>
        <v>5.0220724330124356E-18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2.2737367544323206E-13</v>
      </c>
      <c r="BZ154" s="14">
        <f>BY154*VLOOKUP('Données projet'!$B$12,Paramètres!$A$1:$I$89,3,0)*VLOOKUP('Données projet'!$B$12,Paramètres!$A$1:$I$89,5,0)</f>
        <v>2.0572770154103635E-13</v>
      </c>
      <c r="CA154" s="14">
        <f t="shared" ref="CA154:CA203" si="170">EXP(-1.0587+0.8836*LN(BZ154)+0.284)</f>
        <v>2.8416956338469711E-12</v>
      </c>
      <c r="CB154" s="22">
        <f t="shared" ref="CB154:CB203" si="171">(BZ154+CA154)*0.475*44/12</f>
        <v>5.3075956424674458E-12</v>
      </c>
      <c r="CC154" s="62">
        <f t="shared" si="119"/>
        <v>293.3333333333386</v>
      </c>
      <c r="CD154" s="62">
        <f ca="1">AVERAGE(OFFSET($CC$3,0,0,'Données projet'!$E$12+1,1))-AVERAGE(OFFSET($H$3,0,0,'Données projet'!$E$12+1,1))</f>
        <v>400.94769567485071</v>
      </c>
      <c r="CE154" s="62">
        <f t="shared" si="148"/>
        <v>564.51639723182689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0.92712067284993716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0.92712067284993716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6.7984728957526396E-14</v>
      </c>
      <c r="CV154" s="14">
        <f t="shared" ref="CV154:CV203" si="173">EXP(-1.0587+0.8836*LN(CU154)+0.284)</f>
        <v>1.0682447123141398E-12</v>
      </c>
      <c r="CW154" s="22">
        <f t="shared" ref="CW154:CW203" si="174">(CU154+CV154)*0.475*44/12</f>
        <v>1.978932943548152E-12</v>
      </c>
      <c r="CX154" s="62">
        <f t="shared" si="122"/>
        <v>293.3333333333353</v>
      </c>
      <c r="CY154" s="62">
        <f ca="1">AVERAGE(OFFSET($CX$3,0,0,'Données projet'!$E$13+1,1))-AVERAGE(OFFSET($H$3,0,0,'Données projet'!$E$13+1,1))</f>
        <v>306.16494073060517</v>
      </c>
      <c r="CZ154" s="62">
        <f t="shared" si="150"/>
        <v>196.38263807065425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5.0220724330124356E-18</v>
      </c>
      <c r="DI154" s="24">
        <f t="shared" ref="DI154:DI203" si="175">SUM(DF154:DH154)</f>
        <v>5.0220724330124356E-18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-2.8421709430404007E-13</v>
      </c>
      <c r="DP154" s="18">
        <f>DO154*VLOOKUP('Données projet'!$B$14,Paramètres!$A$1:$I$89,3,0)*VLOOKUP('Données projet'!$B$14,Paramètres!$A$1:$I$89,5,0)</f>
        <v>-2.4829205358400943E-13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321.71797077705293</v>
      </c>
      <c r="DU154" s="62">
        <f t="shared" si="152"/>
        <v>326.2054715914793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103.05828000000018</v>
      </c>
      <c r="D155" s="12">
        <f t="shared" si="140"/>
        <v>27.689308273916232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769.57571694559567</v>
      </c>
      <c r="H155" s="70">
        <f t="shared" si="110"/>
        <v>484.38538291040442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351.29864784976206</v>
      </c>
      <c r="T155" s="62">
        <f t="shared" si="142"/>
        <v>231.29412958540718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320.21110531585362</v>
      </c>
      <c r="AO155" s="62">
        <f t="shared" si="144"/>
        <v>247.46523907978428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306.16494073060517</v>
      </c>
      <c r="BJ155" s="62">
        <f t="shared" si="146"/>
        <v>196.38263807065425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3.5511414729931166E-18</v>
      </c>
      <c r="BS155" s="24">
        <f t="shared" si="169"/>
        <v>3.5511414729931166E-18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2.2737367544323206E-13</v>
      </c>
      <c r="BZ155" s="14">
        <f>BY155*VLOOKUP('Données projet'!$B$12,Paramètres!$A$1:$I$89,3,0)*VLOOKUP('Données projet'!$B$12,Paramètres!$A$1:$I$89,5,0)</f>
        <v>2.0572770154103635E-13</v>
      </c>
      <c r="CA155" s="14">
        <f t="shared" si="170"/>
        <v>2.8416956338469711E-12</v>
      </c>
      <c r="CB155" s="22">
        <f t="shared" si="171"/>
        <v>5.3075956424674458E-12</v>
      </c>
      <c r="CC155" s="62">
        <f t="shared" si="119"/>
        <v>293.3333333333386</v>
      </c>
      <c r="CD155" s="62">
        <f ca="1">AVERAGE(OFFSET($CC$3,0,0,'Données projet'!$E$12+1,1))-AVERAGE(OFFSET($H$3,0,0,'Données projet'!$E$12+1,1))</f>
        <v>400.94769567485071</v>
      </c>
      <c r="CE155" s="62">
        <f t="shared" si="148"/>
        <v>564.51639723182689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0.90894040194312309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0.90894040194312309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6.7984728957526396E-14</v>
      </c>
      <c r="CV155" s="14">
        <f t="shared" si="173"/>
        <v>1.0682447123141398E-12</v>
      </c>
      <c r="CW155" s="22">
        <f t="shared" si="174"/>
        <v>1.978932943548152E-12</v>
      </c>
      <c r="CX155" s="62">
        <f t="shared" si="122"/>
        <v>293.3333333333353</v>
      </c>
      <c r="CY155" s="62">
        <f ca="1">AVERAGE(OFFSET($CX$3,0,0,'Données projet'!$E$13+1,1))-AVERAGE(OFFSET($H$3,0,0,'Données projet'!$E$13+1,1))</f>
        <v>306.16494073060517</v>
      </c>
      <c r="CZ155" s="62">
        <f t="shared" si="150"/>
        <v>196.38263807065425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3.5511414729931166E-18</v>
      </c>
      <c r="DI155" s="24">
        <f t="shared" si="175"/>
        <v>3.5511414729931166E-18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-2.8421709430404007E-13</v>
      </c>
      <c r="DP155" s="18">
        <f>DO155*VLOOKUP('Données projet'!$B$14,Paramètres!$A$1:$I$89,3,0)*VLOOKUP('Données projet'!$B$14,Paramètres!$A$1:$I$89,5,0)</f>
        <v>-2.4829205358400943E-13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321.71797077705293</v>
      </c>
      <c r="DU155" s="62">
        <f t="shared" si="152"/>
        <v>326.2054715914793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103.73629500000018</v>
      </c>
      <c r="D156" s="12">
        <f t="shared" si="140"/>
        <v>27.85020911364926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774.51354614262107</v>
      </c>
      <c r="H156" s="70">
        <f t="shared" si="110"/>
        <v>485.84649466460615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351.29864784976206</v>
      </c>
      <c r="T156" s="62">
        <f t="shared" si="142"/>
        <v>231.29412958540718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320.21110531585362</v>
      </c>
      <c r="AO156" s="62">
        <f t="shared" si="144"/>
        <v>247.46523907978428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306.16494073060517</v>
      </c>
      <c r="BJ156" s="62">
        <f t="shared" si="146"/>
        <v>196.38263807065425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2.5110362165062178E-18</v>
      </c>
      <c r="BS156" s="24">
        <f t="shared" si="169"/>
        <v>2.5110362165062178E-18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2.2737367544323206E-13</v>
      </c>
      <c r="BZ156" s="14">
        <f>BY156*VLOOKUP('Données projet'!$B$12,Paramètres!$A$1:$I$89,3,0)*VLOOKUP('Données projet'!$B$12,Paramètres!$A$1:$I$89,5,0)</f>
        <v>2.0572770154103635E-13</v>
      </c>
      <c r="CA156" s="14">
        <f t="shared" si="170"/>
        <v>2.8416956338469711E-12</v>
      </c>
      <c r="CB156" s="22">
        <f t="shared" si="171"/>
        <v>5.3075956424674458E-12</v>
      </c>
      <c r="CC156" s="62">
        <f t="shared" si="119"/>
        <v>293.3333333333386</v>
      </c>
      <c r="CD156" s="62">
        <f ca="1">AVERAGE(OFFSET($CC$3,0,0,'Données projet'!$E$12+1,1))-AVERAGE(OFFSET($H$3,0,0,'Données projet'!$E$12+1,1))</f>
        <v>400.94769567485071</v>
      </c>
      <c r="CE156" s="62">
        <f t="shared" si="148"/>
        <v>564.51639723182689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0.89111663505992134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0.89111663505992134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6.7984728957526396E-14</v>
      </c>
      <c r="CV156" s="14">
        <f t="shared" si="173"/>
        <v>1.0682447123141398E-12</v>
      </c>
      <c r="CW156" s="22">
        <f t="shared" si="174"/>
        <v>1.978932943548152E-12</v>
      </c>
      <c r="CX156" s="62">
        <f t="shared" si="122"/>
        <v>293.3333333333353</v>
      </c>
      <c r="CY156" s="62">
        <f ca="1">AVERAGE(OFFSET($CX$3,0,0,'Données projet'!$E$13+1,1))-AVERAGE(OFFSET($H$3,0,0,'Données projet'!$E$13+1,1))</f>
        <v>306.16494073060517</v>
      </c>
      <c r="CZ156" s="62">
        <f t="shared" si="150"/>
        <v>196.38263807065425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2.5110362165062178E-18</v>
      </c>
      <c r="DI156" s="24">
        <f t="shared" si="175"/>
        <v>2.5110362165062178E-18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-2.8421709430404007E-13</v>
      </c>
      <c r="DP156" s="18">
        <f>DO156*VLOOKUP('Données projet'!$B$14,Paramètres!$A$1:$I$89,3,0)*VLOOKUP('Données projet'!$B$14,Paramètres!$A$1:$I$89,5,0)</f>
        <v>-2.4829205358400943E-13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321.71797077705293</v>
      </c>
      <c r="DU156" s="62">
        <f t="shared" si="152"/>
        <v>326.2054715914793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104.41431000000019</v>
      </c>
      <c r="D157" s="12">
        <f t="shared" si="140"/>
        <v>28.010987588178129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779.45065510234781</v>
      </c>
      <c r="H157" s="70">
        <f t="shared" si="110"/>
        <v>487.30739329941059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351.29864784976206</v>
      </c>
      <c r="T157" s="62">
        <f t="shared" si="142"/>
        <v>231.29412958540718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320.21110531585362</v>
      </c>
      <c r="AO157" s="62">
        <f t="shared" si="144"/>
        <v>247.46523907978428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306.16494073060517</v>
      </c>
      <c r="BJ157" s="62">
        <f t="shared" si="146"/>
        <v>196.38263807065425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1.7755707364965583E-18</v>
      </c>
      <c r="BS157" s="24">
        <f t="shared" si="169"/>
        <v>1.7755707364965583E-18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2.2737367544323206E-13</v>
      </c>
      <c r="BZ157" s="14">
        <f>BY157*VLOOKUP('Données projet'!$B$12,Paramètres!$A$1:$I$89,3,0)*VLOOKUP('Données projet'!$B$12,Paramètres!$A$1:$I$89,5,0)</f>
        <v>2.0572770154103635E-13</v>
      </c>
      <c r="CA157" s="14">
        <f t="shared" si="170"/>
        <v>2.8416956338469711E-12</v>
      </c>
      <c r="CB157" s="22">
        <f t="shared" si="171"/>
        <v>5.3075956424674458E-12</v>
      </c>
      <c r="CC157" s="62">
        <f t="shared" si="119"/>
        <v>293.3333333333386</v>
      </c>
      <c r="CD157" s="62">
        <f ca="1">AVERAGE(OFFSET($CC$3,0,0,'Données projet'!$E$12+1,1))-AVERAGE(OFFSET($H$3,0,0,'Données projet'!$E$12+1,1))</f>
        <v>400.94769567485071</v>
      </c>
      <c r="CE157" s="62">
        <f t="shared" si="148"/>
        <v>564.51639723182689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0.87364238137387473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0.87364238137387473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6.7984728957526396E-14</v>
      </c>
      <c r="CV157" s="14">
        <f t="shared" si="173"/>
        <v>1.0682447123141398E-12</v>
      </c>
      <c r="CW157" s="22">
        <f t="shared" si="174"/>
        <v>1.978932943548152E-12</v>
      </c>
      <c r="CX157" s="62">
        <f t="shared" si="122"/>
        <v>293.3333333333353</v>
      </c>
      <c r="CY157" s="62">
        <f ca="1">AVERAGE(OFFSET($CX$3,0,0,'Données projet'!$E$13+1,1))-AVERAGE(OFFSET($H$3,0,0,'Données projet'!$E$13+1,1))</f>
        <v>306.16494073060517</v>
      </c>
      <c r="CZ157" s="62">
        <f t="shared" si="150"/>
        <v>196.38263807065425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1.7755707364965583E-18</v>
      </c>
      <c r="DI157" s="24">
        <f t="shared" si="175"/>
        <v>1.7755707364965583E-18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-2.8421709430404007E-13</v>
      </c>
      <c r="DP157" s="18">
        <f>DO157*VLOOKUP('Données projet'!$B$14,Paramètres!$A$1:$I$89,3,0)*VLOOKUP('Données projet'!$B$14,Paramètres!$A$1:$I$89,5,0)</f>
        <v>-2.4829205358400943E-13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321.71797077705293</v>
      </c>
      <c r="DU157" s="62">
        <f t="shared" si="152"/>
        <v>326.2054715914793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105.09232500000019</v>
      </c>
      <c r="D158" s="12">
        <f t="shared" si="140"/>
        <v>28.171644584248405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784.38704904412998</v>
      </c>
      <c r="H158" s="70">
        <f t="shared" si="110"/>
        <v>488.76808035923295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351.29864784976206</v>
      </c>
      <c r="T158" s="62">
        <f t="shared" si="142"/>
        <v>231.29412958540718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320.21110531585362</v>
      </c>
      <c r="AO158" s="62">
        <f t="shared" si="144"/>
        <v>247.46523907978428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306.16494073060517</v>
      </c>
      <c r="BJ158" s="62">
        <f t="shared" si="146"/>
        <v>196.38263807065425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1.2555181082531089E-18</v>
      </c>
      <c r="BS158" s="24">
        <f t="shared" si="169"/>
        <v>1.2555181082531089E-18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2.2737367544323206E-13</v>
      </c>
      <c r="BZ158" s="14">
        <f>BY158*VLOOKUP('Données projet'!$B$12,Paramètres!$A$1:$I$89,3,0)*VLOOKUP('Données projet'!$B$12,Paramètres!$A$1:$I$89,5,0)</f>
        <v>2.0572770154103635E-13</v>
      </c>
      <c r="CA158" s="14">
        <f t="shared" si="170"/>
        <v>2.8416956338469711E-12</v>
      </c>
      <c r="CB158" s="22">
        <f t="shared" si="171"/>
        <v>5.3075956424674458E-12</v>
      </c>
      <c r="CC158" s="62">
        <f t="shared" si="119"/>
        <v>293.3333333333386</v>
      </c>
      <c r="CD158" s="62">
        <f ca="1">AVERAGE(OFFSET($CC$3,0,0,'Données projet'!$E$12+1,1))-AVERAGE(OFFSET($H$3,0,0,'Données projet'!$E$12+1,1))</f>
        <v>400.94769567485071</v>
      </c>
      <c r="CE158" s="62">
        <f t="shared" si="148"/>
        <v>564.51639723182689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0.85651078714436923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0.85651078714436923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6.7984728957526396E-14</v>
      </c>
      <c r="CV158" s="14">
        <f t="shared" si="173"/>
        <v>1.0682447123141398E-12</v>
      </c>
      <c r="CW158" s="22">
        <f t="shared" si="174"/>
        <v>1.978932943548152E-12</v>
      </c>
      <c r="CX158" s="62">
        <f t="shared" si="122"/>
        <v>293.3333333333353</v>
      </c>
      <c r="CY158" s="62">
        <f ca="1">AVERAGE(OFFSET($CX$3,0,0,'Données projet'!$E$13+1,1))-AVERAGE(OFFSET($H$3,0,0,'Données projet'!$E$13+1,1))</f>
        <v>306.16494073060517</v>
      </c>
      <c r="CZ158" s="62">
        <f t="shared" si="150"/>
        <v>196.38263807065425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1.2555181082531089E-18</v>
      </c>
      <c r="DI158" s="24">
        <f t="shared" si="175"/>
        <v>1.2555181082531089E-18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-2.8421709430404007E-13</v>
      </c>
      <c r="DP158" s="18">
        <f>DO158*VLOOKUP('Données projet'!$B$14,Paramètres!$A$1:$I$89,3,0)*VLOOKUP('Données projet'!$B$14,Paramètres!$A$1:$I$89,5,0)</f>
        <v>-2.4829205358400943E-13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321.71797077705293</v>
      </c>
      <c r="DU158" s="62">
        <f t="shared" si="152"/>
        <v>326.2054715914793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105.77034000000019</v>
      </c>
      <c r="D159" s="12">
        <f t="shared" si="140"/>
        <v>28.332180976502208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789.32273311608003</v>
      </c>
      <c r="H159" s="70">
        <f t="shared" si="110"/>
        <v>490.22855736740837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351.29864784976206</v>
      </c>
      <c r="T159" s="62">
        <f t="shared" si="142"/>
        <v>231.29412958540718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320.21110531585362</v>
      </c>
      <c r="AO159" s="62">
        <f t="shared" si="144"/>
        <v>247.46523907978428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306.16494073060517</v>
      </c>
      <c r="BJ159" s="62">
        <f t="shared" si="146"/>
        <v>196.38263807065425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8.8778536824827916E-19</v>
      </c>
      <c r="BS159" s="24">
        <f t="shared" si="169"/>
        <v>8.8778536824827916E-19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2.2737367544323206E-13</v>
      </c>
      <c r="BZ159" s="14">
        <f>BY159*VLOOKUP('Données projet'!$B$12,Paramètres!$A$1:$I$89,3,0)*VLOOKUP('Données projet'!$B$12,Paramètres!$A$1:$I$89,5,0)</f>
        <v>2.0572770154103635E-13</v>
      </c>
      <c r="CA159" s="14">
        <f t="shared" si="170"/>
        <v>2.8416956338469711E-12</v>
      </c>
      <c r="CB159" s="22">
        <f t="shared" si="171"/>
        <v>5.3075956424674458E-12</v>
      </c>
      <c r="CC159" s="62">
        <f t="shared" si="119"/>
        <v>293.3333333333386</v>
      </c>
      <c r="CD159" s="62">
        <f ca="1">AVERAGE(OFFSET($CC$3,0,0,'Données projet'!$E$12+1,1))-AVERAGE(OFFSET($H$3,0,0,'Données projet'!$E$12+1,1))</f>
        <v>400.94769567485071</v>
      </c>
      <c r="CE159" s="62">
        <f t="shared" si="148"/>
        <v>564.51639723182689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0.83971513302846357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0.83971513302846357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6.7984728957526396E-14</v>
      </c>
      <c r="CV159" s="14">
        <f t="shared" si="173"/>
        <v>1.0682447123141398E-12</v>
      </c>
      <c r="CW159" s="22">
        <f t="shared" si="174"/>
        <v>1.978932943548152E-12</v>
      </c>
      <c r="CX159" s="62">
        <f t="shared" si="122"/>
        <v>293.3333333333353</v>
      </c>
      <c r="CY159" s="62">
        <f ca="1">AVERAGE(OFFSET($CX$3,0,0,'Données projet'!$E$13+1,1))-AVERAGE(OFFSET($H$3,0,0,'Données projet'!$E$13+1,1))</f>
        <v>306.16494073060517</v>
      </c>
      <c r="CZ159" s="62">
        <f t="shared" si="150"/>
        <v>196.38263807065425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8.8778536824827916E-19</v>
      </c>
      <c r="DI159" s="24">
        <f t="shared" si="175"/>
        <v>8.8778536824827916E-19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-2.8421709430404007E-13</v>
      </c>
      <c r="DP159" s="18">
        <f>DO159*VLOOKUP('Données projet'!$B$14,Paramètres!$A$1:$I$89,3,0)*VLOOKUP('Données projet'!$B$14,Paramètres!$A$1:$I$89,5,0)</f>
        <v>-2.4829205358400943E-13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321.71797077705293</v>
      </c>
      <c r="DU159" s="62">
        <f t="shared" si="152"/>
        <v>326.2054715914793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106.44835500000019</v>
      </c>
      <c r="D160" s="12">
        <f t="shared" si="140"/>
        <v>28.492597627719885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794.25771239649259</v>
      </c>
      <c r="H160" s="70">
        <f t="shared" si="110"/>
        <v>491.68882582661246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351.29864784976206</v>
      </c>
      <c r="T160" s="62">
        <f t="shared" si="142"/>
        <v>231.29412958540718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320.21110531585362</v>
      </c>
      <c r="AO160" s="62">
        <f t="shared" si="144"/>
        <v>247.46523907978428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306.16494073060517</v>
      </c>
      <c r="BJ160" s="62">
        <f t="shared" si="146"/>
        <v>196.38263807065425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6.2775905412655445E-19</v>
      </c>
      <c r="BS160" s="24">
        <f t="shared" si="169"/>
        <v>6.2775905412655445E-19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2.2737367544323206E-13</v>
      </c>
      <c r="BZ160" s="14">
        <f>BY160*VLOOKUP('Données projet'!$B$12,Paramètres!$A$1:$I$89,3,0)*VLOOKUP('Données projet'!$B$12,Paramètres!$A$1:$I$89,5,0)</f>
        <v>2.0572770154103635E-13</v>
      </c>
      <c r="CA160" s="14">
        <f t="shared" si="170"/>
        <v>2.8416956338469711E-12</v>
      </c>
      <c r="CB160" s="22">
        <f t="shared" si="171"/>
        <v>5.3075956424674458E-12</v>
      </c>
      <c r="CC160" s="62">
        <f t="shared" si="119"/>
        <v>293.3333333333386</v>
      </c>
      <c r="CD160" s="62">
        <f ca="1">AVERAGE(OFFSET($CC$3,0,0,'Données projet'!$E$12+1,1))-AVERAGE(OFFSET($H$3,0,0,'Données projet'!$E$12+1,1))</f>
        <v>400.94769567485071</v>
      </c>
      <c r="CE160" s="62">
        <f t="shared" si="148"/>
        <v>564.51639723182689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0.82324883144543337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0.82324883144543337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6.7984728957526396E-14</v>
      </c>
      <c r="CV160" s="14">
        <f t="shared" si="173"/>
        <v>1.0682447123141398E-12</v>
      </c>
      <c r="CW160" s="22">
        <f t="shared" si="174"/>
        <v>1.978932943548152E-12</v>
      </c>
      <c r="CX160" s="62">
        <f t="shared" si="122"/>
        <v>293.3333333333353</v>
      </c>
      <c r="CY160" s="62">
        <f ca="1">AVERAGE(OFFSET($CX$3,0,0,'Données projet'!$E$13+1,1))-AVERAGE(OFFSET($H$3,0,0,'Données projet'!$E$13+1,1))</f>
        <v>306.16494073060517</v>
      </c>
      <c r="CZ160" s="62">
        <f t="shared" si="150"/>
        <v>196.38263807065425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6.2775905412655445E-19</v>
      </c>
      <c r="DI160" s="24">
        <f t="shared" si="175"/>
        <v>6.2775905412655445E-19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-2.8421709430404007E-13</v>
      </c>
      <c r="DP160" s="18">
        <f>DO160*VLOOKUP('Données projet'!$B$14,Paramètres!$A$1:$I$89,3,0)*VLOOKUP('Données projet'!$B$14,Paramètres!$A$1:$I$89,5,0)</f>
        <v>-2.4829205358400943E-13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321.71797077705293</v>
      </c>
      <c r="DU160" s="62">
        <f t="shared" si="152"/>
        <v>326.2054715914793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107.12637000000019</v>
      </c>
      <c r="D161" s="12">
        <f t="shared" si="140"/>
        <v>28.652895389055288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799.19199189522999</v>
      </c>
      <c r="H161" s="70">
        <f t="shared" si="110"/>
        <v>493.14888721927161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351.29864784976206</v>
      </c>
      <c r="T161" s="62">
        <f t="shared" si="142"/>
        <v>231.29412958540718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320.21110531585362</v>
      </c>
      <c r="AO161" s="62">
        <f t="shared" si="144"/>
        <v>247.46523907978428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306.16494073060517</v>
      </c>
      <c r="BJ161" s="62">
        <f t="shared" si="146"/>
        <v>196.38263807065425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4.4389268412413958E-19</v>
      </c>
      <c r="BS161" s="24">
        <f t="shared" si="169"/>
        <v>4.4389268412413958E-19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2.2737367544323206E-13</v>
      </c>
      <c r="BZ161" s="14">
        <f>BY161*VLOOKUP('Données projet'!$B$12,Paramètres!$A$1:$I$89,3,0)*VLOOKUP('Données projet'!$B$12,Paramètres!$A$1:$I$89,5,0)</f>
        <v>2.0572770154103635E-13</v>
      </c>
      <c r="CA161" s="14">
        <f t="shared" si="170"/>
        <v>2.8416956338469711E-12</v>
      </c>
      <c r="CB161" s="22">
        <f t="shared" si="171"/>
        <v>5.3075956424674458E-12</v>
      </c>
      <c r="CC161" s="62">
        <f t="shared" si="119"/>
        <v>293.3333333333386</v>
      </c>
      <c r="CD161" s="62">
        <f ca="1">AVERAGE(OFFSET($CC$3,0,0,'Données projet'!$E$12+1,1))-AVERAGE(OFFSET($H$3,0,0,'Données projet'!$E$12+1,1))</f>
        <v>400.94769567485071</v>
      </c>
      <c r="CE161" s="62">
        <f t="shared" si="148"/>
        <v>564.51639723182689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0.80710542399299412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0.80710542399299412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6.7984728957526396E-14</v>
      </c>
      <c r="CV161" s="14">
        <f t="shared" si="173"/>
        <v>1.0682447123141398E-12</v>
      </c>
      <c r="CW161" s="22">
        <f t="shared" si="174"/>
        <v>1.978932943548152E-12</v>
      </c>
      <c r="CX161" s="62">
        <f t="shared" si="122"/>
        <v>293.3333333333353</v>
      </c>
      <c r="CY161" s="62">
        <f ca="1">AVERAGE(OFFSET($CX$3,0,0,'Données projet'!$E$13+1,1))-AVERAGE(OFFSET($H$3,0,0,'Données projet'!$E$13+1,1))</f>
        <v>306.16494073060517</v>
      </c>
      <c r="CZ161" s="62">
        <f t="shared" si="150"/>
        <v>196.38263807065425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4.4389268412413958E-19</v>
      </c>
      <c r="DI161" s="24">
        <f t="shared" si="175"/>
        <v>4.4389268412413958E-19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-2.8421709430404007E-13</v>
      </c>
      <c r="DP161" s="18">
        <f>DO161*VLOOKUP('Données projet'!$B$14,Paramètres!$A$1:$I$89,3,0)*VLOOKUP('Données projet'!$B$14,Paramètres!$A$1:$I$89,5,0)</f>
        <v>-2.4829205358400943E-13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321.71797077705293</v>
      </c>
      <c r="DU161" s="62">
        <f t="shared" si="152"/>
        <v>326.2054715914793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107.8043850000002</v>
      </c>
      <c r="D162" s="12">
        <f t="shared" si="140"/>
        <v>28.813075100265184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804.12557655507078</v>
      </c>
      <c r="H162" s="70">
        <f t="shared" si="110"/>
        <v>494.60874300796223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351.29864784976206</v>
      </c>
      <c r="T162" s="62">
        <f t="shared" si="142"/>
        <v>231.29412958540718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320.21110531585362</v>
      </c>
      <c r="AO162" s="62">
        <f t="shared" si="144"/>
        <v>247.46523907978428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306.16494073060517</v>
      </c>
      <c r="BJ162" s="62">
        <f t="shared" si="146"/>
        <v>196.38263807065425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3.1387952706327723E-19</v>
      </c>
      <c r="BS162" s="24">
        <f t="shared" si="169"/>
        <v>3.1387952706327723E-19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2.2737367544323206E-13</v>
      </c>
      <c r="BZ162" s="14">
        <f>BY162*VLOOKUP('Données projet'!$B$12,Paramètres!$A$1:$I$89,3,0)*VLOOKUP('Données projet'!$B$12,Paramètres!$A$1:$I$89,5,0)</f>
        <v>2.0572770154103635E-13</v>
      </c>
      <c r="CA162" s="14">
        <f t="shared" si="170"/>
        <v>2.8416956338469711E-12</v>
      </c>
      <c r="CB162" s="22">
        <f t="shared" si="171"/>
        <v>5.3075956424674458E-12</v>
      </c>
      <c r="CC162" s="62">
        <f t="shared" si="119"/>
        <v>293.3333333333386</v>
      </c>
      <c r="CD162" s="62">
        <f ca="1">AVERAGE(OFFSET($CC$3,0,0,'Données projet'!$E$12+1,1))-AVERAGE(OFFSET($H$3,0,0,'Données projet'!$E$12+1,1))</f>
        <v>400.94769567485071</v>
      </c>
      <c r="CE162" s="62">
        <f t="shared" si="148"/>
        <v>564.51639723182689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0.79127857891419096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0.79127857891419096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6.7984728957526396E-14</v>
      </c>
      <c r="CV162" s="14">
        <f t="shared" si="173"/>
        <v>1.0682447123141398E-12</v>
      </c>
      <c r="CW162" s="22">
        <f t="shared" si="174"/>
        <v>1.978932943548152E-12</v>
      </c>
      <c r="CX162" s="62">
        <f t="shared" si="122"/>
        <v>293.3333333333353</v>
      </c>
      <c r="CY162" s="62">
        <f ca="1">AVERAGE(OFFSET($CX$3,0,0,'Données projet'!$E$13+1,1))-AVERAGE(OFFSET($H$3,0,0,'Données projet'!$E$13+1,1))</f>
        <v>306.16494073060517</v>
      </c>
      <c r="CZ162" s="62">
        <f t="shared" si="150"/>
        <v>196.38263807065425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3.1387952706327723E-19</v>
      </c>
      <c r="DI162" s="24">
        <f t="shared" si="175"/>
        <v>3.1387952706327723E-19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-2.8421709430404007E-13</v>
      </c>
      <c r="DP162" s="18">
        <f>DO162*VLOOKUP('Données projet'!$B$14,Paramètres!$A$1:$I$89,3,0)*VLOOKUP('Données projet'!$B$14,Paramètres!$A$1:$I$89,5,0)</f>
        <v>-2.4829205358400943E-13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321.71797077705293</v>
      </c>
      <c r="DU162" s="62">
        <f t="shared" si="152"/>
        <v>326.2054715914793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63" s="12">
        <f t="shared" si="140"/>
        <v>28.973137589932421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809.05847125302444</v>
      </c>
      <c r="H163" s="70">
        <f t="shared" si="110"/>
        <v>496.06839463579934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351.29864784976206</v>
      </c>
      <c r="T163" s="62">
        <f t="shared" si="142"/>
        <v>231.29412958540718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320.21110531585362</v>
      </c>
      <c r="AO163" s="62">
        <f t="shared" si="144"/>
        <v>247.46523907978428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306.16494073060517</v>
      </c>
      <c r="BJ163" s="62">
        <f t="shared" si="146"/>
        <v>196.38263807065425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2.2194634206206979E-19</v>
      </c>
      <c r="BS163" s="24">
        <f t="shared" si="169"/>
        <v>2.2194634206206979E-19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2.2737367544323206E-13</v>
      </c>
      <c r="BZ163" s="14">
        <f>BY163*VLOOKUP('Données projet'!$B$12,Paramètres!$A$1:$I$89,3,0)*VLOOKUP('Données projet'!$B$12,Paramètres!$A$1:$I$89,5,0)</f>
        <v>2.0572770154103635E-13</v>
      </c>
      <c r="CA163" s="14">
        <f t="shared" si="170"/>
        <v>2.8416956338469711E-12</v>
      </c>
      <c r="CB163" s="22">
        <f t="shared" si="171"/>
        <v>5.3075956424674458E-12</v>
      </c>
      <c r="CC163" s="62">
        <f t="shared" si="119"/>
        <v>293.3333333333386</v>
      </c>
      <c r="CD163" s="62">
        <f ca="1">AVERAGE(OFFSET($CC$3,0,0,'Données projet'!$E$12+1,1))-AVERAGE(OFFSET($H$3,0,0,'Données projet'!$E$12+1,1))</f>
        <v>400.94769567485071</v>
      </c>
      <c r="CE163" s="62">
        <f t="shared" si="148"/>
        <v>564.51639723182689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0.77576208861396079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0.77576208861396079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6.7984728957526396E-14</v>
      </c>
      <c r="CV163" s="14">
        <f t="shared" si="173"/>
        <v>1.0682447123141398E-12</v>
      </c>
      <c r="CW163" s="22">
        <f t="shared" si="174"/>
        <v>1.978932943548152E-12</v>
      </c>
      <c r="CX163" s="62">
        <f t="shared" si="122"/>
        <v>293.3333333333353</v>
      </c>
      <c r="CY163" s="62">
        <f ca="1">AVERAGE(OFFSET($CX$3,0,0,'Données projet'!$E$13+1,1))-AVERAGE(OFFSET($H$3,0,0,'Données projet'!$E$13+1,1))</f>
        <v>306.16494073060517</v>
      </c>
      <c r="CZ163" s="62">
        <f t="shared" si="150"/>
        <v>196.38263807065425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2.2194634206206979E-19</v>
      </c>
      <c r="DI163" s="24">
        <f t="shared" si="175"/>
        <v>2.2194634206206979E-19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-2.8421709430404007E-13</v>
      </c>
      <c r="DP163" s="18">
        <f>DO163*VLOOKUP('Données projet'!$B$14,Paramètres!$A$1:$I$89,3,0)*VLOOKUP('Données projet'!$B$14,Paramètres!$A$1:$I$89,5,0)</f>
        <v>-2.4829205358400943E-13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321.71797077705293</v>
      </c>
      <c r="DU163" s="62">
        <f t="shared" si="152"/>
        <v>326.2054715914793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109.1604150000002</v>
      </c>
      <c r="D164" s="12">
        <f t="shared" si="140"/>
        <v>29.133083675683491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813.9906808016118</v>
      </c>
      <c r="H164" s="70">
        <f t="shared" si="110"/>
        <v>497.52784352681573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351.29864784976206</v>
      </c>
      <c r="T164" s="62">
        <f t="shared" si="142"/>
        <v>231.29412958540718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320.21110531585362</v>
      </c>
      <c r="AO164" s="62">
        <f t="shared" si="144"/>
        <v>247.46523907978428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306.16494073060517</v>
      </c>
      <c r="BJ164" s="62">
        <f t="shared" si="146"/>
        <v>196.38263807065425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1.5693976353163861E-19</v>
      </c>
      <c r="BS164" s="24">
        <f t="shared" si="169"/>
        <v>1.5693976353163861E-19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2.2737367544323206E-13</v>
      </c>
      <c r="BZ164" s="14">
        <f>BY164*VLOOKUP('Données projet'!$B$12,Paramètres!$A$1:$I$89,3,0)*VLOOKUP('Données projet'!$B$12,Paramètres!$A$1:$I$89,5,0)</f>
        <v>2.0572770154103635E-13</v>
      </c>
      <c r="CA164" s="14">
        <f t="shared" si="170"/>
        <v>2.8416956338469711E-12</v>
      </c>
      <c r="CB164" s="22">
        <f t="shared" si="171"/>
        <v>5.3075956424674458E-12</v>
      </c>
      <c r="CC164" s="62">
        <f t="shared" si="119"/>
        <v>293.3333333333386</v>
      </c>
      <c r="CD164" s="62">
        <f ca="1">AVERAGE(OFFSET($CC$3,0,0,'Données projet'!$E$12+1,1))-AVERAGE(OFFSET($H$3,0,0,'Données projet'!$E$12+1,1))</f>
        <v>400.94769567485071</v>
      </c>
      <c r="CE164" s="62">
        <f t="shared" si="148"/>
        <v>564.51639723182689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0.76054986722439355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0.76054986722439355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6.7984728957526396E-14</v>
      </c>
      <c r="CV164" s="14">
        <f t="shared" si="173"/>
        <v>1.0682447123141398E-12</v>
      </c>
      <c r="CW164" s="22">
        <f t="shared" si="174"/>
        <v>1.978932943548152E-12</v>
      </c>
      <c r="CX164" s="62">
        <f t="shared" si="122"/>
        <v>293.3333333333353</v>
      </c>
      <c r="CY164" s="62">
        <f ca="1">AVERAGE(OFFSET($CX$3,0,0,'Données projet'!$E$13+1,1))-AVERAGE(OFFSET($H$3,0,0,'Données projet'!$E$13+1,1))</f>
        <v>306.16494073060517</v>
      </c>
      <c r="CZ164" s="62">
        <f t="shared" si="150"/>
        <v>196.38263807065425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1.5693976353163861E-19</v>
      </c>
      <c r="DI164" s="24">
        <f t="shared" si="175"/>
        <v>1.5693976353163861E-19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-2.8421709430404007E-13</v>
      </c>
      <c r="DP164" s="18">
        <f>DO164*VLOOKUP('Données projet'!$B$14,Paramètres!$A$1:$I$89,3,0)*VLOOKUP('Données projet'!$B$14,Paramètres!$A$1:$I$89,5,0)</f>
        <v>-2.4829205358400943E-13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321.71797077705293</v>
      </c>
      <c r="DU164" s="62">
        <f t="shared" si="152"/>
        <v>326.2054715914793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109.8384300000002</v>
      </c>
      <c r="D165" s="12">
        <f t="shared" si="140"/>
        <v>29.292914164400706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818.92220995011405</v>
      </c>
      <c r="H165" s="70">
        <f t="shared" si="110"/>
        <v>498.98709108633159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351.29864784976206</v>
      </c>
      <c r="T165" s="62">
        <f t="shared" si="142"/>
        <v>231.29412958540718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320.21110531585362</v>
      </c>
      <c r="AO165" s="62">
        <f t="shared" si="144"/>
        <v>247.46523907978428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306.16494073060517</v>
      </c>
      <c r="BJ165" s="62">
        <f t="shared" si="146"/>
        <v>196.38263807065425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1.109731710310349E-19</v>
      </c>
      <c r="BS165" s="24">
        <f t="shared" si="169"/>
        <v>1.109731710310349E-19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2.2737367544323206E-13</v>
      </c>
      <c r="BZ165" s="14">
        <f>BY165*VLOOKUP('Données projet'!$B$12,Paramètres!$A$1:$I$89,3,0)*VLOOKUP('Données projet'!$B$12,Paramètres!$A$1:$I$89,5,0)</f>
        <v>2.0572770154103635E-13</v>
      </c>
      <c r="CA165" s="14">
        <f t="shared" si="170"/>
        <v>2.8416956338469711E-12</v>
      </c>
      <c r="CB165" s="22">
        <f t="shared" si="171"/>
        <v>5.3075956424674458E-12</v>
      </c>
      <c r="CC165" s="62">
        <f t="shared" si="119"/>
        <v>293.3333333333386</v>
      </c>
      <c r="CD165" s="62">
        <f ca="1">AVERAGE(OFFSET($CC$3,0,0,'Données projet'!$E$12+1,1))-AVERAGE(OFFSET($H$3,0,0,'Données projet'!$E$12+1,1))</f>
        <v>400.94769567485071</v>
      </c>
      <c r="CE165" s="62">
        <f t="shared" si="148"/>
        <v>564.51639723182689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0.74563594821773693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0.74563594821773693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6.7984728957526396E-14</v>
      </c>
      <c r="CV165" s="14">
        <f t="shared" si="173"/>
        <v>1.0682447123141398E-12</v>
      </c>
      <c r="CW165" s="22">
        <f t="shared" si="174"/>
        <v>1.978932943548152E-12</v>
      </c>
      <c r="CX165" s="62">
        <f t="shared" si="122"/>
        <v>293.3333333333353</v>
      </c>
      <c r="CY165" s="62">
        <f ca="1">AVERAGE(OFFSET($CX$3,0,0,'Données projet'!$E$13+1,1))-AVERAGE(OFFSET($H$3,0,0,'Données projet'!$E$13+1,1))</f>
        <v>306.16494073060517</v>
      </c>
      <c r="CZ165" s="62">
        <f t="shared" si="150"/>
        <v>196.38263807065425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1.109731710310349E-19</v>
      </c>
      <c r="DI165" s="24">
        <f t="shared" si="175"/>
        <v>1.109731710310349E-19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-2.8421709430404007E-13</v>
      </c>
      <c r="DP165" s="18">
        <f>DO165*VLOOKUP('Données projet'!$B$14,Paramètres!$A$1:$I$89,3,0)*VLOOKUP('Données projet'!$B$14,Paramètres!$A$1:$I$89,5,0)</f>
        <v>-2.4829205358400943E-13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321.71797077705293</v>
      </c>
      <c r="DU165" s="62">
        <f t="shared" si="152"/>
        <v>326.2054715914793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110.5164450000002</v>
      </c>
      <c r="D166" s="12">
        <f t="shared" si="140"/>
        <v>29.45262985242859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823.8530633857871</v>
      </c>
      <c r="H166" s="70">
        <f t="shared" si="110"/>
        <v>500.44613870131349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351.29864784976206</v>
      </c>
      <c r="T166" s="62">
        <f t="shared" si="142"/>
        <v>231.29412958540718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320.21110531585362</v>
      </c>
      <c r="AO166" s="62">
        <f t="shared" si="144"/>
        <v>247.46523907978428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306.16494073060517</v>
      </c>
      <c r="BJ166" s="62">
        <f t="shared" si="146"/>
        <v>196.38263807065425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7.8469881765819306E-20</v>
      </c>
      <c r="BS166" s="24">
        <f t="shared" si="169"/>
        <v>7.8469881765819306E-20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2.2737367544323206E-13</v>
      </c>
      <c r="BZ166" s="14">
        <f>BY166*VLOOKUP('Données projet'!$B$12,Paramètres!$A$1:$I$89,3,0)*VLOOKUP('Données projet'!$B$12,Paramètres!$A$1:$I$89,5,0)</f>
        <v>2.0572770154103635E-13</v>
      </c>
      <c r="CA166" s="14">
        <f t="shared" si="170"/>
        <v>2.8416956338469711E-12</v>
      </c>
      <c r="CB166" s="22">
        <f t="shared" si="171"/>
        <v>5.3075956424674458E-12</v>
      </c>
      <c r="CC166" s="62">
        <f t="shared" si="119"/>
        <v>293.3333333333386</v>
      </c>
      <c r="CD166" s="62">
        <f ca="1">AVERAGE(OFFSET($CC$3,0,0,'Données projet'!$E$12+1,1))-AVERAGE(OFFSET($H$3,0,0,'Données projet'!$E$12+1,1))</f>
        <v>400.94769567485071</v>
      </c>
      <c r="CE166" s="62">
        <f t="shared" si="148"/>
        <v>564.51639723182689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0.73101448206620845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0.73101448206620845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6.7984728957526396E-14</v>
      </c>
      <c r="CV166" s="14">
        <f t="shared" si="173"/>
        <v>1.0682447123141398E-12</v>
      </c>
      <c r="CW166" s="22">
        <f t="shared" si="174"/>
        <v>1.978932943548152E-12</v>
      </c>
      <c r="CX166" s="62">
        <f t="shared" si="122"/>
        <v>293.3333333333353</v>
      </c>
      <c r="CY166" s="62">
        <f ca="1">AVERAGE(OFFSET($CX$3,0,0,'Données projet'!$E$13+1,1))-AVERAGE(OFFSET($H$3,0,0,'Données projet'!$E$13+1,1))</f>
        <v>306.16494073060517</v>
      </c>
      <c r="CZ166" s="62">
        <f t="shared" si="150"/>
        <v>196.38263807065425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7.8469881765819306E-20</v>
      </c>
      <c r="DI166" s="24">
        <f t="shared" si="175"/>
        <v>7.8469881765819306E-20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-2.8421709430404007E-13</v>
      </c>
      <c r="DP166" s="18">
        <f>DO166*VLOOKUP('Données projet'!$B$14,Paramètres!$A$1:$I$89,3,0)*VLOOKUP('Données projet'!$B$14,Paramètres!$A$1:$I$89,5,0)</f>
        <v>-2.4829205358400943E-13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321.71797077705293</v>
      </c>
      <c r="DU166" s="62">
        <f t="shared" si="152"/>
        <v>326.2054715914793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111.19446000000021</v>
      </c>
      <c r="D167" s="12">
        <f t="shared" si="140"/>
        <v>29.612231525775474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828.78324573504813</v>
      </c>
      <c r="H167" s="70">
        <f t="shared" si="110"/>
        <v>501.90498774072597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351.29864784976206</v>
      </c>
      <c r="T167" s="62">
        <f t="shared" si="142"/>
        <v>231.29412958540718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320.21110531585362</v>
      </c>
      <c r="AO167" s="62">
        <f t="shared" si="144"/>
        <v>247.46523907978428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306.16494073060517</v>
      </c>
      <c r="BJ167" s="62">
        <f t="shared" si="146"/>
        <v>196.38263807065425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5.5486585515517448E-20</v>
      </c>
      <c r="BS167" s="24">
        <f t="shared" si="169"/>
        <v>5.5486585515517448E-20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2.2737367544323206E-13</v>
      </c>
      <c r="BZ167" s="14">
        <f>BY167*VLOOKUP('Données projet'!$B$12,Paramètres!$A$1:$I$89,3,0)*VLOOKUP('Données projet'!$B$12,Paramètres!$A$1:$I$89,5,0)</f>
        <v>2.0572770154103635E-13</v>
      </c>
      <c r="CA167" s="14">
        <f t="shared" si="170"/>
        <v>2.8416956338469711E-12</v>
      </c>
      <c r="CB167" s="22">
        <f t="shared" si="171"/>
        <v>5.3075956424674458E-12</v>
      </c>
      <c r="CC167" s="62">
        <f t="shared" si="119"/>
        <v>293.3333333333386</v>
      </c>
      <c r="CD167" s="62">
        <f ca="1">AVERAGE(OFFSET($CC$3,0,0,'Données projet'!$E$12+1,1))-AVERAGE(OFFSET($H$3,0,0,'Données projet'!$E$12+1,1))</f>
        <v>400.94769567485071</v>
      </c>
      <c r="CE167" s="62">
        <f t="shared" si="148"/>
        <v>564.51639723182689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0.71667973394769768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0.71667973394769768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6.7984728957526396E-14</v>
      </c>
      <c r="CV167" s="14">
        <f t="shared" si="173"/>
        <v>1.0682447123141398E-12</v>
      </c>
      <c r="CW167" s="22">
        <f t="shared" si="174"/>
        <v>1.978932943548152E-12</v>
      </c>
      <c r="CX167" s="62">
        <f t="shared" si="122"/>
        <v>293.3333333333353</v>
      </c>
      <c r="CY167" s="62">
        <f ca="1">AVERAGE(OFFSET($CX$3,0,0,'Données projet'!$E$13+1,1))-AVERAGE(OFFSET($H$3,0,0,'Données projet'!$E$13+1,1))</f>
        <v>306.16494073060517</v>
      </c>
      <c r="CZ167" s="62">
        <f t="shared" si="150"/>
        <v>196.38263807065425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5.5486585515517448E-20</v>
      </c>
      <c r="DI167" s="24">
        <f t="shared" si="175"/>
        <v>5.5486585515517448E-20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-2.8421709430404007E-13</v>
      </c>
      <c r="DP167" s="18">
        <f>DO167*VLOOKUP('Données projet'!$B$14,Paramètres!$A$1:$I$89,3,0)*VLOOKUP('Données projet'!$B$14,Paramètres!$A$1:$I$89,5,0)</f>
        <v>-2.4829205358400943E-13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321.71797077705293</v>
      </c>
      <c r="DU167" s="62">
        <f t="shared" si="152"/>
        <v>326.2054715914793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111.87247500000021</v>
      </c>
      <c r="D168" s="12">
        <f t="shared" si="140"/>
        <v>29.771719960309678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833.71276156463091</v>
      </c>
      <c r="H168" s="70">
        <f t="shared" si="110"/>
        <v>503.36363955587308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351.29864784976206</v>
      </c>
      <c r="T168" s="62">
        <f t="shared" si="142"/>
        <v>231.29412958540718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320.21110531585362</v>
      </c>
      <c r="AO168" s="62">
        <f t="shared" si="144"/>
        <v>247.46523907978428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306.16494073060517</v>
      </c>
      <c r="BJ168" s="62">
        <f t="shared" si="146"/>
        <v>196.38263807065425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3.9234940882909653E-20</v>
      </c>
      <c r="BS168" s="24">
        <f t="shared" si="169"/>
        <v>3.9234940882909653E-20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2.2737367544323206E-13</v>
      </c>
      <c r="BZ168" s="14">
        <f>BY168*VLOOKUP('Données projet'!$B$12,Paramètres!$A$1:$I$89,3,0)*VLOOKUP('Données projet'!$B$12,Paramètres!$A$1:$I$89,5,0)</f>
        <v>2.0572770154103635E-13</v>
      </c>
      <c r="CA168" s="14">
        <f t="shared" si="170"/>
        <v>2.8416956338469711E-12</v>
      </c>
      <c r="CB168" s="22">
        <f t="shared" si="171"/>
        <v>5.3075956424674458E-12</v>
      </c>
      <c r="CC168" s="62">
        <f t="shared" si="119"/>
        <v>293.3333333333386</v>
      </c>
      <c r="CD168" s="62">
        <f ca="1">AVERAGE(OFFSET($CC$3,0,0,'Données projet'!$E$12+1,1))-AVERAGE(OFFSET($H$3,0,0,'Données projet'!$E$12+1,1))</f>
        <v>400.94769567485071</v>
      </c>
      <c r="CE168" s="62">
        <f t="shared" si="148"/>
        <v>564.51639723182689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0.70262608149645789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0.70262608149645789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6.7984728957526396E-14</v>
      </c>
      <c r="CV168" s="14">
        <f t="shared" si="173"/>
        <v>1.0682447123141398E-12</v>
      </c>
      <c r="CW168" s="22">
        <f t="shared" si="174"/>
        <v>1.978932943548152E-12</v>
      </c>
      <c r="CX168" s="62">
        <f t="shared" si="122"/>
        <v>293.3333333333353</v>
      </c>
      <c r="CY168" s="62">
        <f ca="1">AVERAGE(OFFSET($CX$3,0,0,'Données projet'!$E$13+1,1))-AVERAGE(OFFSET($H$3,0,0,'Données projet'!$E$13+1,1))</f>
        <v>306.16494073060517</v>
      </c>
      <c r="CZ168" s="62">
        <f t="shared" si="150"/>
        <v>196.38263807065425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3.9234940882909653E-20</v>
      </c>
      <c r="DI168" s="24">
        <f t="shared" si="175"/>
        <v>3.9234940882909653E-20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-2.8421709430404007E-13</v>
      </c>
      <c r="DP168" s="18">
        <f>DO168*VLOOKUP('Données projet'!$B$14,Paramètres!$A$1:$I$89,3,0)*VLOOKUP('Données projet'!$B$14,Paramètres!$A$1:$I$89,5,0)</f>
        <v>-2.4829205358400943E-13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321.71797077705293</v>
      </c>
      <c r="DU168" s="62">
        <f t="shared" si="152"/>
        <v>326.2054715914793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112.55049000000021</v>
      </c>
      <c r="D169" s="12">
        <f t="shared" si="140"/>
        <v>29.931095921951108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838.64161538271344</v>
      </c>
      <c r="H169" s="70">
        <f t="shared" si="110"/>
        <v>504.82209548073189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351.29864784976206</v>
      </c>
      <c r="T169" s="62">
        <f t="shared" si="142"/>
        <v>231.29412958540718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320.21110531585362</v>
      </c>
      <c r="AO169" s="62">
        <f t="shared" si="144"/>
        <v>247.46523907978428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306.16494073060517</v>
      </c>
      <c r="BJ169" s="62">
        <f t="shared" si="146"/>
        <v>196.38263807065425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2.7743292757758724E-20</v>
      </c>
      <c r="BS169" s="24">
        <f t="shared" si="169"/>
        <v>2.7743292757758724E-20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2.2737367544323206E-13</v>
      </c>
      <c r="BZ169" s="14">
        <f>BY169*VLOOKUP('Données projet'!$B$12,Paramètres!$A$1:$I$89,3,0)*VLOOKUP('Données projet'!$B$12,Paramètres!$A$1:$I$89,5,0)</f>
        <v>2.0572770154103635E-13</v>
      </c>
      <c r="CA169" s="14">
        <f t="shared" si="170"/>
        <v>2.8416956338469711E-12</v>
      </c>
      <c r="CB169" s="22">
        <f t="shared" si="171"/>
        <v>5.3075956424674458E-12</v>
      </c>
      <c r="CC169" s="62">
        <f t="shared" si="119"/>
        <v>293.3333333333386</v>
      </c>
      <c r="CD169" s="62">
        <f ca="1">AVERAGE(OFFSET($CC$3,0,0,'Données projet'!$E$12+1,1))-AVERAGE(OFFSET($H$3,0,0,'Données projet'!$E$12+1,1))</f>
        <v>400.94769567485071</v>
      </c>
      <c r="CE169" s="62">
        <f t="shared" si="148"/>
        <v>564.51639723182689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0.68884801259790529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0.68884801259790529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6.7984728957526396E-14</v>
      </c>
      <c r="CV169" s="14">
        <f t="shared" si="173"/>
        <v>1.0682447123141398E-12</v>
      </c>
      <c r="CW169" s="22">
        <f t="shared" si="174"/>
        <v>1.978932943548152E-12</v>
      </c>
      <c r="CX169" s="62">
        <f t="shared" si="122"/>
        <v>293.3333333333353</v>
      </c>
      <c r="CY169" s="62">
        <f ca="1">AVERAGE(OFFSET($CX$3,0,0,'Données projet'!$E$13+1,1))-AVERAGE(OFFSET($H$3,0,0,'Données projet'!$E$13+1,1))</f>
        <v>306.16494073060517</v>
      </c>
      <c r="CZ169" s="62">
        <f t="shared" si="150"/>
        <v>196.38263807065425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2.7743292757758724E-20</v>
      </c>
      <c r="DI169" s="24">
        <f t="shared" si="175"/>
        <v>2.7743292757758724E-20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-2.8421709430404007E-13</v>
      </c>
      <c r="DP169" s="18">
        <f>DO169*VLOOKUP('Données projet'!$B$14,Paramètres!$A$1:$I$89,3,0)*VLOOKUP('Données projet'!$B$14,Paramètres!$A$1:$I$89,5,0)</f>
        <v>-2.4829205358400943E-13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321.71797077705293</v>
      </c>
      <c r="DU169" s="62">
        <f t="shared" si="152"/>
        <v>326.2054715914793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113.22850500000021</v>
      </c>
      <c r="D170" s="12">
        <f t="shared" si="140"/>
        <v>30.090360166857842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843.56981164001536</v>
      </c>
      <c r="H170" s="70">
        <f t="shared" si="110"/>
        <v>506.28035683227779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351.29864784976206</v>
      </c>
      <c r="T170" s="62">
        <f t="shared" si="142"/>
        <v>231.29412958540718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320.21110531585362</v>
      </c>
      <c r="AO170" s="62">
        <f t="shared" si="144"/>
        <v>247.46523907978428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306.16494073060517</v>
      </c>
      <c r="BJ170" s="62">
        <f t="shared" si="146"/>
        <v>196.38263807065425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1.9617470441454827E-20</v>
      </c>
      <c r="BS170" s="24">
        <f t="shared" si="169"/>
        <v>1.9617470441454827E-20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2.2737367544323206E-13</v>
      </c>
      <c r="BZ170" s="14">
        <f>BY170*VLOOKUP('Données projet'!$B$12,Paramètres!$A$1:$I$89,3,0)*VLOOKUP('Données projet'!$B$12,Paramètres!$A$1:$I$89,5,0)</f>
        <v>2.0572770154103635E-13</v>
      </c>
      <c r="CA170" s="14">
        <f t="shared" si="170"/>
        <v>2.8416956338469711E-12</v>
      </c>
      <c r="CB170" s="22">
        <f t="shared" si="171"/>
        <v>5.3075956424674458E-12</v>
      </c>
      <c r="CC170" s="62">
        <f t="shared" si="119"/>
        <v>293.3333333333386</v>
      </c>
      <c r="CD170" s="62">
        <f ca="1">AVERAGE(OFFSET($CC$3,0,0,'Données projet'!$E$12+1,1))-AVERAGE(OFFSET($H$3,0,0,'Données projet'!$E$12+1,1))</f>
        <v>400.94769567485071</v>
      </c>
      <c r="CE170" s="62">
        <f t="shared" si="148"/>
        <v>564.51639723182689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0.67534012322666115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0.67534012322666115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6.7984728957526396E-14</v>
      </c>
      <c r="CV170" s="14">
        <f t="shared" si="173"/>
        <v>1.0682447123141398E-12</v>
      </c>
      <c r="CW170" s="22">
        <f t="shared" si="174"/>
        <v>1.978932943548152E-12</v>
      </c>
      <c r="CX170" s="62">
        <f t="shared" si="122"/>
        <v>293.3333333333353</v>
      </c>
      <c r="CY170" s="62">
        <f ca="1">AVERAGE(OFFSET($CX$3,0,0,'Données projet'!$E$13+1,1))-AVERAGE(OFFSET($H$3,0,0,'Données projet'!$E$13+1,1))</f>
        <v>306.16494073060517</v>
      </c>
      <c r="CZ170" s="62">
        <f t="shared" si="150"/>
        <v>196.38263807065425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1.9617470441454827E-20</v>
      </c>
      <c r="DI170" s="24">
        <f t="shared" si="175"/>
        <v>1.9617470441454827E-20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-2.8421709430404007E-13</v>
      </c>
      <c r="DP170" s="18">
        <f>DO170*VLOOKUP('Données projet'!$B$14,Paramètres!$A$1:$I$89,3,0)*VLOOKUP('Données projet'!$B$14,Paramètres!$A$1:$I$89,5,0)</f>
        <v>-2.4829205358400943E-13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321.71797077705293</v>
      </c>
      <c r="DU170" s="62">
        <f t="shared" si="152"/>
        <v>326.2054715914793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113.90652000000021</v>
      </c>
      <c r="D171" s="12">
        <f t="shared" si="140"/>
        <v>30.249513441608361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848.49735473087151</v>
      </c>
      <c r="H171" s="70">
        <f t="shared" si="110"/>
        <v>507.73842491080165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351.29864784976206</v>
      </c>
      <c r="T171" s="62">
        <f t="shared" si="142"/>
        <v>231.29412958540718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320.21110531585362</v>
      </c>
      <c r="AO171" s="62">
        <f t="shared" si="144"/>
        <v>247.46523907978428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306.16494073060517</v>
      </c>
      <c r="BJ171" s="62">
        <f t="shared" si="146"/>
        <v>196.38263807065425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1.3871646378879362E-20</v>
      </c>
      <c r="BS171" s="24">
        <f t="shared" si="169"/>
        <v>1.3871646378879362E-20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2.2737367544323206E-13</v>
      </c>
      <c r="BZ171" s="14">
        <f>BY171*VLOOKUP('Données projet'!$B$12,Paramètres!$A$1:$I$89,3,0)*VLOOKUP('Données projet'!$B$12,Paramètres!$A$1:$I$89,5,0)</f>
        <v>2.0572770154103635E-13</v>
      </c>
      <c r="CA171" s="14">
        <f t="shared" si="170"/>
        <v>2.8416956338469711E-12</v>
      </c>
      <c r="CB171" s="22">
        <f t="shared" si="171"/>
        <v>5.3075956424674458E-12</v>
      </c>
      <c r="CC171" s="62">
        <f t="shared" si="119"/>
        <v>293.3333333333386</v>
      </c>
      <c r="CD171" s="62">
        <f ca="1">AVERAGE(OFFSET($CC$3,0,0,'Données projet'!$E$12+1,1))-AVERAGE(OFFSET($H$3,0,0,'Données projet'!$E$12+1,1))</f>
        <v>400.94769567485071</v>
      </c>
      <c r="CE171" s="62">
        <f t="shared" si="148"/>
        <v>564.51639723182689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0.66209711532698812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0.66209711532698812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6.7984728957526396E-14</v>
      </c>
      <c r="CV171" s="14">
        <f t="shared" si="173"/>
        <v>1.0682447123141398E-12</v>
      </c>
      <c r="CW171" s="22">
        <f t="shared" si="174"/>
        <v>1.978932943548152E-12</v>
      </c>
      <c r="CX171" s="62">
        <f t="shared" si="122"/>
        <v>293.3333333333353</v>
      </c>
      <c r="CY171" s="62">
        <f ca="1">AVERAGE(OFFSET($CX$3,0,0,'Données projet'!$E$13+1,1))-AVERAGE(OFFSET($H$3,0,0,'Données projet'!$E$13+1,1))</f>
        <v>306.16494073060517</v>
      </c>
      <c r="CZ171" s="62">
        <f t="shared" si="150"/>
        <v>196.38263807065425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1.3871646378879362E-20</v>
      </c>
      <c r="DI171" s="24">
        <f t="shared" si="175"/>
        <v>1.3871646378879362E-20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-2.8421709430404007E-13</v>
      </c>
      <c r="DP171" s="18">
        <f>DO171*VLOOKUP('Données projet'!$B$14,Paramètres!$A$1:$I$89,3,0)*VLOOKUP('Données projet'!$B$14,Paramètres!$A$1:$I$89,5,0)</f>
        <v>-2.4829205358400943E-13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321.71797077705293</v>
      </c>
      <c r="DU171" s="62">
        <f t="shared" si="152"/>
        <v>326.2054715914793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114.58453500000022</v>
      </c>
      <c r="D172" s="12">
        <f t="shared" si="140"/>
        <v>30.408556483379076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853.42424899427635</v>
      </c>
      <c r="H172" s="70">
        <f t="shared" si="110"/>
        <v>509.19630100021891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351.29864784976206</v>
      </c>
      <c r="T172" s="62">
        <f t="shared" si="142"/>
        <v>231.29412958540718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320.21110531585362</v>
      </c>
      <c r="AO172" s="62">
        <f t="shared" si="144"/>
        <v>247.46523907978428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306.16494073060517</v>
      </c>
      <c r="BJ172" s="62">
        <f t="shared" si="146"/>
        <v>196.38263807065425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9.8087352207274133E-21</v>
      </c>
      <c r="BS172" s="24">
        <f t="shared" si="169"/>
        <v>9.8087352207274133E-21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2.2737367544323206E-13</v>
      </c>
      <c r="BZ172" s="14">
        <f>BY172*VLOOKUP('Données projet'!$B$12,Paramètres!$A$1:$I$89,3,0)*VLOOKUP('Données projet'!$B$12,Paramètres!$A$1:$I$89,5,0)</f>
        <v>2.0572770154103635E-13</v>
      </c>
      <c r="CA172" s="14">
        <f t="shared" si="170"/>
        <v>2.8416956338469711E-12</v>
      </c>
      <c r="CB172" s="22">
        <f t="shared" si="171"/>
        <v>5.3075956424674458E-12</v>
      </c>
      <c r="CC172" s="62">
        <f t="shared" si="119"/>
        <v>293.3333333333386</v>
      </c>
      <c r="CD172" s="62">
        <f ca="1">AVERAGE(OFFSET($CC$3,0,0,'Données projet'!$E$12+1,1))-AVERAGE(OFFSET($H$3,0,0,'Données projet'!$E$12+1,1))</f>
        <v>400.94769567485071</v>
      </c>
      <c r="CE172" s="62">
        <f t="shared" si="148"/>
        <v>564.51639723182689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0.64911379473479036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0.64911379473479036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6.7984728957526396E-14</v>
      </c>
      <c r="CV172" s="14">
        <f t="shared" si="173"/>
        <v>1.0682447123141398E-12</v>
      </c>
      <c r="CW172" s="22">
        <f t="shared" si="174"/>
        <v>1.978932943548152E-12</v>
      </c>
      <c r="CX172" s="62">
        <f t="shared" si="122"/>
        <v>293.3333333333353</v>
      </c>
      <c r="CY172" s="62">
        <f ca="1">AVERAGE(OFFSET($CX$3,0,0,'Données projet'!$E$13+1,1))-AVERAGE(OFFSET($H$3,0,0,'Données projet'!$E$13+1,1))</f>
        <v>306.16494073060517</v>
      </c>
      <c r="CZ172" s="62">
        <f t="shared" si="150"/>
        <v>196.38263807065425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9.8087352207274133E-21</v>
      </c>
      <c r="DI172" s="24">
        <f t="shared" si="175"/>
        <v>9.8087352207274133E-21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-2.8421709430404007E-13</v>
      </c>
      <c r="DP172" s="18">
        <f>DO172*VLOOKUP('Données projet'!$B$14,Paramètres!$A$1:$I$89,3,0)*VLOOKUP('Données projet'!$B$14,Paramètres!$A$1:$I$89,5,0)</f>
        <v>-2.4829205358400943E-13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321.71797077705293</v>
      </c>
      <c r="DU172" s="62">
        <f t="shared" si="152"/>
        <v>326.2054715914793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115.26255000000022</v>
      </c>
      <c r="D173" s="12">
        <f t="shared" si="140"/>
        <v>30.567490020117752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858.3504987149048</v>
      </c>
      <c r="H173" s="70">
        <f t="shared" si="110"/>
        <v>510.6539863683721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351.29864784976206</v>
      </c>
      <c r="T173" s="62">
        <f t="shared" si="142"/>
        <v>231.29412958540718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320.21110531585362</v>
      </c>
      <c r="AO173" s="62">
        <f t="shared" si="144"/>
        <v>247.46523907978428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306.16494073060517</v>
      </c>
      <c r="BJ173" s="62">
        <f t="shared" si="146"/>
        <v>196.38263807065425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6.935823189439681E-21</v>
      </c>
      <c r="BS173" s="24">
        <f t="shared" si="169"/>
        <v>6.935823189439681E-21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2.2737367544323206E-13</v>
      </c>
      <c r="BZ173" s="14">
        <f>BY173*VLOOKUP('Données projet'!$B$12,Paramètres!$A$1:$I$89,3,0)*VLOOKUP('Données projet'!$B$12,Paramètres!$A$1:$I$89,5,0)</f>
        <v>2.0572770154103635E-13</v>
      </c>
      <c r="CA173" s="14">
        <f t="shared" si="170"/>
        <v>2.8416956338469711E-12</v>
      </c>
      <c r="CB173" s="22">
        <f t="shared" si="171"/>
        <v>5.3075956424674458E-12</v>
      </c>
      <c r="CC173" s="62">
        <f t="shared" si="119"/>
        <v>293.3333333333386</v>
      </c>
      <c r="CD173" s="62">
        <f ca="1">AVERAGE(OFFSET($CC$3,0,0,'Données projet'!$E$12+1,1))-AVERAGE(OFFSET($H$3,0,0,'Données projet'!$E$12+1,1))</f>
        <v>400.94769567485071</v>
      </c>
      <c r="CE173" s="62">
        <f t="shared" si="148"/>
        <v>564.51639723182689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0.63638506914036208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0.63638506914036208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6.7984728957526396E-14</v>
      </c>
      <c r="CV173" s="14">
        <f t="shared" si="173"/>
        <v>1.0682447123141398E-12</v>
      </c>
      <c r="CW173" s="22">
        <f t="shared" si="174"/>
        <v>1.978932943548152E-12</v>
      </c>
      <c r="CX173" s="62">
        <f t="shared" si="122"/>
        <v>293.3333333333353</v>
      </c>
      <c r="CY173" s="62">
        <f ca="1">AVERAGE(OFFSET($CX$3,0,0,'Données projet'!$E$13+1,1))-AVERAGE(OFFSET($H$3,0,0,'Données projet'!$E$13+1,1))</f>
        <v>306.16494073060517</v>
      </c>
      <c r="CZ173" s="62">
        <f t="shared" si="150"/>
        <v>196.38263807065425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6.935823189439681E-21</v>
      </c>
      <c r="DI173" s="24">
        <f t="shared" si="175"/>
        <v>6.935823189439681E-21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-2.8421709430404007E-13</v>
      </c>
      <c r="DP173" s="18">
        <f>DO173*VLOOKUP('Données projet'!$B$14,Paramètres!$A$1:$I$89,3,0)*VLOOKUP('Données projet'!$B$14,Paramètres!$A$1:$I$89,5,0)</f>
        <v>-2.4829205358400943E-13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321.71797077705293</v>
      </c>
      <c r="DU173" s="62">
        <f t="shared" si="152"/>
        <v>326.2054715914793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115.94056500000022</v>
      </c>
      <c r="D174" s="12">
        <f t="shared" si="140"/>
        <v>30.726314770712538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863.27610812410774</v>
      </c>
      <c r="H174" s="70">
        <f t="shared" si="110"/>
        <v>512.11148226732485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351.29864784976206</v>
      </c>
      <c r="T174" s="62">
        <f t="shared" si="142"/>
        <v>231.29412958540718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320.21110531585362</v>
      </c>
      <c r="AO174" s="62">
        <f t="shared" si="144"/>
        <v>247.46523907978428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306.16494073060517</v>
      </c>
      <c r="BJ174" s="62">
        <f t="shared" si="146"/>
        <v>196.38263807065425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4.9043676103637067E-21</v>
      </c>
      <c r="BS174" s="24">
        <f t="shared" si="169"/>
        <v>4.9043676103637067E-21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2.2737367544323206E-13</v>
      </c>
      <c r="BZ174" s="14">
        <f>BY174*VLOOKUP('Données projet'!$B$12,Paramètres!$A$1:$I$89,3,0)*VLOOKUP('Données projet'!$B$12,Paramètres!$A$1:$I$89,5,0)</f>
        <v>2.0572770154103635E-13</v>
      </c>
      <c r="CA174" s="14">
        <f t="shared" si="170"/>
        <v>2.8416956338469711E-12</v>
      </c>
      <c r="CB174" s="22">
        <f t="shared" si="171"/>
        <v>5.3075956424674458E-12</v>
      </c>
      <c r="CC174" s="62">
        <f t="shared" si="119"/>
        <v>293.3333333333386</v>
      </c>
      <c r="CD174" s="62">
        <f ca="1">AVERAGE(OFFSET($CC$3,0,0,'Données projet'!$E$12+1,1))-AVERAGE(OFFSET($H$3,0,0,'Données projet'!$E$12+1,1))</f>
        <v>400.94769567485071</v>
      </c>
      <c r="CE174" s="62">
        <f t="shared" si="148"/>
        <v>564.51639723182689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0.62390594609108452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0.62390594609108452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6.7984728957526396E-14</v>
      </c>
      <c r="CV174" s="14">
        <f t="shared" si="173"/>
        <v>1.0682447123141398E-12</v>
      </c>
      <c r="CW174" s="22">
        <f t="shared" si="174"/>
        <v>1.978932943548152E-12</v>
      </c>
      <c r="CX174" s="62">
        <f t="shared" si="122"/>
        <v>293.3333333333353</v>
      </c>
      <c r="CY174" s="62">
        <f ca="1">AVERAGE(OFFSET($CX$3,0,0,'Données projet'!$E$13+1,1))-AVERAGE(OFFSET($H$3,0,0,'Données projet'!$E$13+1,1))</f>
        <v>306.16494073060517</v>
      </c>
      <c r="CZ174" s="62">
        <f t="shared" si="150"/>
        <v>196.38263807065425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4.9043676103637067E-21</v>
      </c>
      <c r="DI174" s="24">
        <f t="shared" si="175"/>
        <v>4.9043676103637067E-21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-2.8421709430404007E-13</v>
      </c>
      <c r="DP174" s="18">
        <f>DO174*VLOOKUP('Données projet'!$B$14,Paramètres!$A$1:$I$89,3,0)*VLOOKUP('Données projet'!$B$14,Paramètres!$A$1:$I$89,5,0)</f>
        <v>-2.4829205358400943E-13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321.71797077705293</v>
      </c>
      <c r="DU174" s="62">
        <f t="shared" si="152"/>
        <v>326.2054715914793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116.61858000000022</v>
      </c>
      <c r="D175" s="12">
        <f t="shared" si="140"/>
        <v>30.88503144515709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868.20108140088212</v>
      </c>
      <c r="H175" s="70">
        <f t="shared" si="110"/>
        <v>513.56878993364899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351.29864784976206</v>
      </c>
      <c r="T175" s="62">
        <f t="shared" si="142"/>
        <v>231.29412958540718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320.21110531585362</v>
      </c>
      <c r="AO175" s="62">
        <f t="shared" si="144"/>
        <v>247.46523907978428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306.16494073060517</v>
      </c>
      <c r="BJ175" s="62">
        <f t="shared" si="146"/>
        <v>196.38263807065425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3.4679115947198405E-21</v>
      </c>
      <c r="BS175" s="24">
        <f t="shared" si="169"/>
        <v>3.4679115947198405E-21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2.2737367544323206E-13</v>
      </c>
      <c r="BZ175" s="14">
        <f>BY175*VLOOKUP('Données projet'!$B$12,Paramètres!$A$1:$I$89,3,0)*VLOOKUP('Données projet'!$B$12,Paramètres!$A$1:$I$89,5,0)</f>
        <v>2.0572770154103635E-13</v>
      </c>
      <c r="CA175" s="14">
        <f t="shared" si="170"/>
        <v>2.8416956338469711E-12</v>
      </c>
      <c r="CB175" s="22">
        <f t="shared" si="171"/>
        <v>5.3075956424674458E-12</v>
      </c>
      <c r="CC175" s="62">
        <f t="shared" si="119"/>
        <v>293.3333333333386</v>
      </c>
      <c r="CD175" s="62">
        <f ca="1">AVERAGE(OFFSET($CC$3,0,0,'Données projet'!$E$12+1,1))-AVERAGE(OFFSET($H$3,0,0,'Données projet'!$E$12+1,1))</f>
        <v>400.94769567485071</v>
      </c>
      <c r="CE175" s="62">
        <f t="shared" si="148"/>
        <v>564.51639723182689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0.61167153103328975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0.61167153103328975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6.7984728957526396E-14</v>
      </c>
      <c r="CV175" s="14">
        <f t="shared" si="173"/>
        <v>1.0682447123141398E-12</v>
      </c>
      <c r="CW175" s="22">
        <f t="shared" si="174"/>
        <v>1.978932943548152E-12</v>
      </c>
      <c r="CX175" s="62">
        <f t="shared" si="122"/>
        <v>293.3333333333353</v>
      </c>
      <c r="CY175" s="62">
        <f ca="1">AVERAGE(OFFSET($CX$3,0,0,'Données projet'!$E$13+1,1))-AVERAGE(OFFSET($H$3,0,0,'Données projet'!$E$13+1,1))</f>
        <v>306.16494073060517</v>
      </c>
      <c r="CZ175" s="62">
        <f t="shared" si="150"/>
        <v>196.38263807065425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3.4679115947198405E-21</v>
      </c>
      <c r="DI175" s="24">
        <f t="shared" si="175"/>
        <v>3.4679115947198405E-21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-2.8421709430404007E-13</v>
      </c>
      <c r="DP175" s="18">
        <f>DO175*VLOOKUP('Données projet'!$B$14,Paramètres!$A$1:$I$89,3,0)*VLOOKUP('Données projet'!$B$14,Paramètres!$A$1:$I$89,5,0)</f>
        <v>-2.4829205358400943E-13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321.71797077705293</v>
      </c>
      <c r="DU175" s="62">
        <f t="shared" si="152"/>
        <v>326.2054715914793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117.29659500000022</v>
      </c>
      <c r="D176" s="12">
        <f t="shared" si="140"/>
        <v>31.043640744711595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873.1254226728214</v>
      </c>
      <c r="H176" s="70">
        <f t="shared" si="110"/>
        <v>515.02591058870644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351.29864784976206</v>
      </c>
      <c r="T176" s="62">
        <f t="shared" si="142"/>
        <v>231.29412958540718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320.21110531585362</v>
      </c>
      <c r="AO176" s="62">
        <f t="shared" si="144"/>
        <v>247.46523907978428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306.16494073060517</v>
      </c>
      <c r="BJ176" s="62">
        <f t="shared" si="146"/>
        <v>196.38263807065425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2.4521838051818533E-21</v>
      </c>
      <c r="BS176" s="24">
        <f t="shared" si="169"/>
        <v>2.4521838051818533E-21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2.2737367544323206E-13</v>
      </c>
      <c r="BZ176" s="14">
        <f>BY176*VLOOKUP('Données projet'!$B$12,Paramètres!$A$1:$I$89,3,0)*VLOOKUP('Données projet'!$B$12,Paramètres!$A$1:$I$89,5,0)</f>
        <v>2.0572770154103635E-13</v>
      </c>
      <c r="CA176" s="14">
        <f t="shared" si="170"/>
        <v>2.8416956338469711E-12</v>
      </c>
      <c r="CB176" s="22">
        <f t="shared" si="171"/>
        <v>5.3075956424674458E-12</v>
      </c>
      <c r="CC176" s="62">
        <f t="shared" si="119"/>
        <v>293.3333333333386</v>
      </c>
      <c r="CD176" s="62">
        <f ca="1">AVERAGE(OFFSET($CC$3,0,0,'Données projet'!$E$12+1,1))-AVERAGE(OFFSET($H$3,0,0,'Données projet'!$E$12+1,1))</f>
        <v>400.94769567485071</v>
      </c>
      <c r="CE176" s="62">
        <f t="shared" si="148"/>
        <v>564.51639723182689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0.59967702539252199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0.59967702539252199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6.7984728957526396E-14</v>
      </c>
      <c r="CV176" s="14">
        <f t="shared" si="173"/>
        <v>1.0682447123141398E-12</v>
      </c>
      <c r="CW176" s="22">
        <f t="shared" si="174"/>
        <v>1.978932943548152E-12</v>
      </c>
      <c r="CX176" s="62">
        <f t="shared" si="122"/>
        <v>293.3333333333353</v>
      </c>
      <c r="CY176" s="62">
        <f ca="1">AVERAGE(OFFSET($CX$3,0,0,'Données projet'!$E$13+1,1))-AVERAGE(OFFSET($H$3,0,0,'Données projet'!$E$13+1,1))</f>
        <v>306.16494073060517</v>
      </c>
      <c r="CZ176" s="62">
        <f t="shared" si="150"/>
        <v>196.38263807065425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2.4521838051818533E-21</v>
      </c>
      <c r="DI176" s="24">
        <f t="shared" si="175"/>
        <v>2.4521838051818533E-21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-2.8421709430404007E-13</v>
      </c>
      <c r="DP176" s="18">
        <f>DO176*VLOOKUP('Données projet'!$B$14,Paramètres!$A$1:$I$89,3,0)*VLOOKUP('Données projet'!$B$14,Paramètres!$A$1:$I$89,5,0)</f>
        <v>-2.4829205358400943E-13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321.71797077705293</v>
      </c>
      <c r="DU176" s="62">
        <f t="shared" si="152"/>
        <v>326.2054715914793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117.97461000000023</v>
      </c>
      <c r="D177" s="12">
        <f t="shared" si="140"/>
        <v>31.202143362060159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878.04913601703959</v>
      </c>
      <c r="H177" s="70">
        <f t="shared" si="110"/>
        <v>516.48284543892191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351.29864784976206</v>
      </c>
      <c r="T177" s="62">
        <f t="shared" si="142"/>
        <v>231.29412958540718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320.21110531585362</v>
      </c>
      <c r="AO177" s="62">
        <f t="shared" si="144"/>
        <v>247.46523907978428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306.16494073060517</v>
      </c>
      <c r="BJ177" s="62">
        <f t="shared" si="146"/>
        <v>196.38263807065425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1.7339557973599202E-21</v>
      </c>
      <c r="BS177" s="24">
        <f t="shared" si="169"/>
        <v>1.7339557973599202E-21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2.2737367544323206E-13</v>
      </c>
      <c r="BZ177" s="14">
        <f>BY177*VLOOKUP('Données projet'!$B$12,Paramètres!$A$1:$I$89,3,0)*VLOOKUP('Données projet'!$B$12,Paramètres!$A$1:$I$89,5,0)</f>
        <v>2.0572770154103635E-13</v>
      </c>
      <c r="CA177" s="14">
        <f t="shared" si="170"/>
        <v>2.8416956338469711E-12</v>
      </c>
      <c r="CB177" s="22">
        <f t="shared" si="171"/>
        <v>5.3075956424674458E-12</v>
      </c>
      <c r="CC177" s="62">
        <f t="shared" si="119"/>
        <v>293.3333333333386</v>
      </c>
      <c r="CD177" s="62">
        <f ca="1">AVERAGE(OFFSET($CC$3,0,0,'Données projet'!$E$12+1,1))-AVERAGE(OFFSET($H$3,0,0,'Données projet'!$E$12+1,1))</f>
        <v>400.94769567485071</v>
      </c>
      <c r="CE177" s="62">
        <f t="shared" si="148"/>
        <v>564.51639723182689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0.58791772469144365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0.58791772469144365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6.7984728957526396E-14</v>
      </c>
      <c r="CV177" s="14">
        <f t="shared" si="173"/>
        <v>1.0682447123141398E-12</v>
      </c>
      <c r="CW177" s="22">
        <f t="shared" si="174"/>
        <v>1.978932943548152E-12</v>
      </c>
      <c r="CX177" s="62">
        <f t="shared" si="122"/>
        <v>293.3333333333353</v>
      </c>
      <c r="CY177" s="62">
        <f ca="1">AVERAGE(OFFSET($CX$3,0,0,'Données projet'!$E$13+1,1))-AVERAGE(OFFSET($H$3,0,0,'Données projet'!$E$13+1,1))</f>
        <v>306.16494073060517</v>
      </c>
      <c r="CZ177" s="62">
        <f t="shared" si="150"/>
        <v>196.38263807065425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1.7339557973599202E-21</v>
      </c>
      <c r="DI177" s="24">
        <f t="shared" si="175"/>
        <v>1.7339557973599202E-21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-2.8421709430404007E-13</v>
      </c>
      <c r="DP177" s="18">
        <f>DO177*VLOOKUP('Données projet'!$B$14,Paramètres!$A$1:$I$89,3,0)*VLOOKUP('Données projet'!$B$14,Paramètres!$A$1:$I$89,5,0)</f>
        <v>-2.4829205358400943E-13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321.71797077705293</v>
      </c>
      <c r="DU177" s="62">
        <f t="shared" si="152"/>
        <v>326.2054715914793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118.65262500000023</v>
      </c>
      <c r="D178" s="12">
        <f t="shared" si="140"/>
        <v>31.360539981464328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882.9722254610765</v>
      </c>
      <c r="H178" s="70">
        <f t="shared" si="110"/>
        <v>517.93959567605077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351.29864784976206</v>
      </c>
      <c r="T178" s="62">
        <f t="shared" si="142"/>
        <v>231.29412958540718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320.21110531585362</v>
      </c>
      <c r="AO178" s="62">
        <f t="shared" si="144"/>
        <v>247.46523907978428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306.16494073060517</v>
      </c>
      <c r="BJ178" s="62">
        <f t="shared" si="146"/>
        <v>196.38263807065425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1.2260919025909267E-21</v>
      </c>
      <c r="BS178" s="24">
        <f t="shared" si="169"/>
        <v>1.2260919025909267E-21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2.2737367544323206E-13</v>
      </c>
      <c r="BZ178" s="14">
        <f>BY178*VLOOKUP('Données projet'!$B$12,Paramètres!$A$1:$I$89,3,0)*VLOOKUP('Données projet'!$B$12,Paramètres!$A$1:$I$89,5,0)</f>
        <v>2.0572770154103635E-13</v>
      </c>
      <c r="CA178" s="14">
        <f t="shared" si="170"/>
        <v>2.8416956338469711E-12</v>
      </c>
      <c r="CB178" s="22">
        <f t="shared" si="171"/>
        <v>5.3075956424674458E-12</v>
      </c>
      <c r="CC178" s="62">
        <f t="shared" si="119"/>
        <v>293.3333333333386</v>
      </c>
      <c r="CD178" s="62">
        <f ca="1">AVERAGE(OFFSET($CC$3,0,0,'Données projet'!$E$12+1,1))-AVERAGE(OFFSET($H$3,0,0,'Données projet'!$E$12+1,1))</f>
        <v>400.94769567485071</v>
      </c>
      <c r="CE178" s="62">
        <f t="shared" si="148"/>
        <v>564.51639723182689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0.57638901670464826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0.57638901670464826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6.7984728957526396E-14</v>
      </c>
      <c r="CV178" s="14">
        <f t="shared" si="173"/>
        <v>1.0682447123141398E-12</v>
      </c>
      <c r="CW178" s="22">
        <f t="shared" si="174"/>
        <v>1.978932943548152E-12</v>
      </c>
      <c r="CX178" s="62">
        <f t="shared" si="122"/>
        <v>293.3333333333353</v>
      </c>
      <c r="CY178" s="62">
        <f ca="1">AVERAGE(OFFSET($CX$3,0,0,'Données projet'!$E$13+1,1))-AVERAGE(OFFSET($H$3,0,0,'Données projet'!$E$13+1,1))</f>
        <v>306.16494073060517</v>
      </c>
      <c r="CZ178" s="62">
        <f t="shared" si="150"/>
        <v>196.38263807065425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1.2260919025909267E-21</v>
      </c>
      <c r="DI178" s="24">
        <f t="shared" si="175"/>
        <v>1.2260919025909267E-21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-2.8421709430404007E-13</v>
      </c>
      <c r="DP178" s="18">
        <f>DO178*VLOOKUP('Données projet'!$B$14,Paramètres!$A$1:$I$89,3,0)*VLOOKUP('Données projet'!$B$14,Paramètres!$A$1:$I$89,5,0)</f>
        <v>-2.4829205358400943E-13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321.71797077705293</v>
      </c>
      <c r="DU178" s="62">
        <f t="shared" si="152"/>
        <v>326.2054715914793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119.33064000000023</v>
      </c>
      <c r="D179" s="12">
        <f t="shared" si="140"/>
        <v>31.518831278912899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887.89469498377821</v>
      </c>
      <c r="H179" s="70">
        <f t="shared" si="110"/>
        <v>519.39616247744038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351.29864784976206</v>
      </c>
      <c r="T179" s="62">
        <f t="shared" si="142"/>
        <v>231.29412958540718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320.21110531585362</v>
      </c>
      <c r="AO179" s="62">
        <f t="shared" si="144"/>
        <v>247.46523907978428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306.16494073060517</v>
      </c>
      <c r="BJ179" s="62">
        <f t="shared" si="146"/>
        <v>196.38263807065425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8.6697789867996012E-22</v>
      </c>
      <c r="BS179" s="24">
        <f t="shared" si="169"/>
        <v>8.6697789867996012E-22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2.2737367544323206E-13</v>
      </c>
      <c r="BZ179" s="14">
        <f>BY179*VLOOKUP('Données projet'!$B$12,Paramètres!$A$1:$I$89,3,0)*VLOOKUP('Données projet'!$B$12,Paramètres!$A$1:$I$89,5,0)</f>
        <v>2.0572770154103635E-13</v>
      </c>
      <c r="CA179" s="14">
        <f t="shared" si="170"/>
        <v>2.8416956338469711E-12</v>
      </c>
      <c r="CB179" s="22">
        <f t="shared" si="171"/>
        <v>5.3075956424674458E-12</v>
      </c>
      <c r="CC179" s="62">
        <f t="shared" si="119"/>
        <v>293.3333333333386</v>
      </c>
      <c r="CD179" s="62">
        <f ca="1">AVERAGE(OFFSET($CC$3,0,0,'Données projet'!$E$12+1,1))-AVERAGE(OFFSET($H$3,0,0,'Données projet'!$E$12+1,1))</f>
        <v>400.94769567485071</v>
      </c>
      <c r="CE179" s="62">
        <f t="shared" si="148"/>
        <v>564.51639723182689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0.56508637964965636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0.56508637964965636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6.7984728957526396E-14</v>
      </c>
      <c r="CV179" s="14">
        <f t="shared" si="173"/>
        <v>1.0682447123141398E-12</v>
      </c>
      <c r="CW179" s="22">
        <f t="shared" si="174"/>
        <v>1.978932943548152E-12</v>
      </c>
      <c r="CX179" s="62">
        <f t="shared" si="122"/>
        <v>293.3333333333353</v>
      </c>
      <c r="CY179" s="62">
        <f ca="1">AVERAGE(OFFSET($CX$3,0,0,'Données projet'!$E$13+1,1))-AVERAGE(OFFSET($H$3,0,0,'Données projet'!$E$13+1,1))</f>
        <v>306.16494073060517</v>
      </c>
      <c r="CZ179" s="62">
        <f t="shared" si="150"/>
        <v>196.38263807065425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8.6697789867996012E-22</v>
      </c>
      <c r="DI179" s="24">
        <f t="shared" si="175"/>
        <v>8.6697789867996012E-22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-2.8421709430404007E-13</v>
      </c>
      <c r="DP179" s="18">
        <f>DO179*VLOOKUP('Données projet'!$B$14,Paramètres!$A$1:$I$89,3,0)*VLOOKUP('Données projet'!$B$14,Paramètres!$A$1:$I$89,5,0)</f>
        <v>-2.4829205358400943E-13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321.71797077705293</v>
      </c>
      <c r="DU179" s="62">
        <f t="shared" si="152"/>
        <v>326.2054715914793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120.00865500000023</v>
      </c>
      <c r="D180" s="12">
        <f t="shared" si="140"/>
        <v>31.677017922268522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892.81654851616076</v>
      </c>
      <c r="H180" s="70">
        <f t="shared" si="110"/>
        <v>520.85254700628479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351.29864784976206</v>
      </c>
      <c r="T180" s="62">
        <f t="shared" si="142"/>
        <v>231.29412958540718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320.21110531585362</v>
      </c>
      <c r="AO180" s="62">
        <f t="shared" si="144"/>
        <v>247.46523907978428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306.16494073060517</v>
      </c>
      <c r="BJ180" s="62">
        <f t="shared" si="146"/>
        <v>196.38263807065425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6.1304595129546333E-22</v>
      </c>
      <c r="BS180" s="24">
        <f t="shared" si="169"/>
        <v>6.1304595129546333E-22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2.2737367544323206E-13</v>
      </c>
      <c r="BZ180" s="14">
        <f>BY180*VLOOKUP('Données projet'!$B$12,Paramètres!$A$1:$I$89,3,0)*VLOOKUP('Données projet'!$B$12,Paramètres!$A$1:$I$89,5,0)</f>
        <v>2.0572770154103635E-13</v>
      </c>
      <c r="CA180" s="14">
        <f t="shared" si="170"/>
        <v>2.8416956338469711E-12</v>
      </c>
      <c r="CB180" s="22">
        <f t="shared" si="171"/>
        <v>5.3075956424674458E-12</v>
      </c>
      <c r="CC180" s="62">
        <f t="shared" si="119"/>
        <v>293.3333333333386</v>
      </c>
      <c r="CD180" s="62">
        <f ca="1">AVERAGE(OFFSET($CC$3,0,0,'Données projet'!$E$12+1,1))-AVERAGE(OFFSET($H$3,0,0,'Données projet'!$E$12+1,1))</f>
        <v>400.94769567485071</v>
      </c>
      <c r="CE180" s="62">
        <f t="shared" si="148"/>
        <v>564.51639723182689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0.55400538041338498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0.55400538041338498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6.7984728957526396E-14</v>
      </c>
      <c r="CV180" s="14">
        <f t="shared" si="173"/>
        <v>1.0682447123141398E-12</v>
      </c>
      <c r="CW180" s="22">
        <f t="shared" si="174"/>
        <v>1.978932943548152E-12</v>
      </c>
      <c r="CX180" s="62">
        <f t="shared" si="122"/>
        <v>293.3333333333353</v>
      </c>
      <c r="CY180" s="62">
        <f ca="1">AVERAGE(OFFSET($CX$3,0,0,'Données projet'!$E$13+1,1))-AVERAGE(OFFSET($H$3,0,0,'Données projet'!$E$13+1,1))</f>
        <v>306.16494073060517</v>
      </c>
      <c r="CZ180" s="62">
        <f t="shared" si="150"/>
        <v>196.38263807065425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6.1304595129546333E-22</v>
      </c>
      <c r="DI180" s="24">
        <f t="shared" si="175"/>
        <v>6.1304595129546333E-22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-2.8421709430404007E-13</v>
      </c>
      <c r="DP180" s="18">
        <f>DO180*VLOOKUP('Données projet'!$B$14,Paramètres!$A$1:$I$89,3,0)*VLOOKUP('Données projet'!$B$14,Paramètres!$A$1:$I$89,5,0)</f>
        <v>-2.4829205358400943E-13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321.71797077705293</v>
      </c>
      <c r="DU180" s="62">
        <f t="shared" si="152"/>
        <v>326.2054715914793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120.68667000000023</v>
      </c>
      <c r="D181" s="12">
        <f t="shared" si="140"/>
        <v>31.83510057141071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897.73778994225222</v>
      </c>
      <c r="H181" s="70">
        <f t="shared" si="110"/>
        <v>522.30875041187403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351.29864784976206</v>
      </c>
      <c r="T181" s="62">
        <f t="shared" si="142"/>
        <v>231.29412958540718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320.21110531585362</v>
      </c>
      <c r="AO181" s="62">
        <f t="shared" si="144"/>
        <v>247.46523907978428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306.16494073060517</v>
      </c>
      <c r="BJ181" s="62">
        <f t="shared" si="146"/>
        <v>196.38263807065425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4.3348894933998006E-22</v>
      </c>
      <c r="BS181" s="24">
        <f t="shared" si="169"/>
        <v>4.3348894933998006E-22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2.2737367544323206E-13</v>
      </c>
      <c r="BZ181" s="14">
        <f>BY181*VLOOKUP('Données projet'!$B$12,Paramètres!$A$1:$I$89,3,0)*VLOOKUP('Données projet'!$B$12,Paramètres!$A$1:$I$89,5,0)</f>
        <v>2.0572770154103635E-13</v>
      </c>
      <c r="CA181" s="14">
        <f t="shared" si="170"/>
        <v>2.8416956338469711E-12</v>
      </c>
      <c r="CB181" s="22">
        <f t="shared" si="171"/>
        <v>5.3075956424674458E-12</v>
      </c>
      <c r="CC181" s="62">
        <f t="shared" si="119"/>
        <v>293.3333333333386</v>
      </c>
      <c r="CD181" s="62">
        <f ca="1">AVERAGE(OFFSET($CC$3,0,0,'Données projet'!$E$12+1,1))-AVERAGE(OFFSET($H$3,0,0,'Données projet'!$E$12+1,1))</f>
        <v>400.94769567485071</v>
      </c>
      <c r="CE181" s="62">
        <f t="shared" si="148"/>
        <v>564.51639723182689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0.54314167281339476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0.54314167281339476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6.7984728957526396E-14</v>
      </c>
      <c r="CV181" s="14">
        <f t="shared" si="173"/>
        <v>1.0682447123141398E-12</v>
      </c>
      <c r="CW181" s="22">
        <f t="shared" si="174"/>
        <v>1.978932943548152E-12</v>
      </c>
      <c r="CX181" s="62">
        <f t="shared" si="122"/>
        <v>293.3333333333353</v>
      </c>
      <c r="CY181" s="62">
        <f ca="1">AVERAGE(OFFSET($CX$3,0,0,'Données projet'!$E$13+1,1))-AVERAGE(OFFSET($H$3,0,0,'Données projet'!$E$13+1,1))</f>
        <v>306.16494073060517</v>
      </c>
      <c r="CZ181" s="62">
        <f t="shared" si="150"/>
        <v>196.38263807065425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4.3348894933998006E-22</v>
      </c>
      <c r="DI181" s="24">
        <f t="shared" si="175"/>
        <v>4.3348894933998006E-22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-2.8421709430404007E-13</v>
      </c>
      <c r="DP181" s="18">
        <f>DO181*VLOOKUP('Données projet'!$B$14,Paramètres!$A$1:$I$89,3,0)*VLOOKUP('Données projet'!$B$14,Paramètres!$A$1:$I$89,5,0)</f>
        <v>-2.4829205358400943E-13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321.71797077705293</v>
      </c>
      <c r="DU181" s="62">
        <f t="shared" si="152"/>
        <v>326.2054715914793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121.36468500000024</v>
      </c>
      <c r="D182" s="12">
        <f t="shared" si="140"/>
        <v>31.993079878375394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902.65842309991274</v>
      </c>
      <c r="H182" s="70">
        <f t="shared" si="110"/>
        <v>523.76477382983762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351.29864784976206</v>
      </c>
      <c r="T182" s="62">
        <f t="shared" si="142"/>
        <v>231.29412958540718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320.21110531585362</v>
      </c>
      <c r="AO182" s="62">
        <f t="shared" si="144"/>
        <v>247.46523907978428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306.16494073060517</v>
      </c>
      <c r="BJ182" s="62">
        <f t="shared" si="146"/>
        <v>196.38263807065425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3.0652297564773167E-22</v>
      </c>
      <c r="BS182" s="24">
        <f t="shared" si="169"/>
        <v>3.0652297564773167E-22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2.2737367544323206E-13</v>
      </c>
      <c r="BZ182" s="14">
        <f>BY182*VLOOKUP('Données projet'!$B$12,Paramètres!$A$1:$I$89,3,0)*VLOOKUP('Données projet'!$B$12,Paramètres!$A$1:$I$89,5,0)</f>
        <v>2.0572770154103635E-13</v>
      </c>
      <c r="CA182" s="14">
        <f t="shared" si="170"/>
        <v>2.8416956338469711E-12</v>
      </c>
      <c r="CB182" s="22">
        <f t="shared" si="171"/>
        <v>5.3075956424674458E-12</v>
      </c>
      <c r="CC182" s="62">
        <f t="shared" si="119"/>
        <v>293.3333333333386</v>
      </c>
      <c r="CD182" s="62">
        <f ca="1">AVERAGE(OFFSET($CC$3,0,0,'Données projet'!$E$12+1,1))-AVERAGE(OFFSET($H$3,0,0,'Données projet'!$E$12+1,1))</f>
        <v>400.94769567485071</v>
      </c>
      <c r="CE182" s="62">
        <f t="shared" si="148"/>
        <v>564.51639723182689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0.53249099589323301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0.53249099589323301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6.7984728957526396E-14</v>
      </c>
      <c r="CV182" s="14">
        <f t="shared" si="173"/>
        <v>1.0682447123141398E-12</v>
      </c>
      <c r="CW182" s="22">
        <f t="shared" si="174"/>
        <v>1.978932943548152E-12</v>
      </c>
      <c r="CX182" s="62">
        <f t="shared" si="122"/>
        <v>293.3333333333353</v>
      </c>
      <c r="CY182" s="62">
        <f ca="1">AVERAGE(OFFSET($CX$3,0,0,'Données projet'!$E$13+1,1))-AVERAGE(OFFSET($H$3,0,0,'Données projet'!$E$13+1,1))</f>
        <v>306.16494073060517</v>
      </c>
      <c r="CZ182" s="62">
        <f t="shared" si="150"/>
        <v>196.38263807065425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3.0652297564773167E-22</v>
      </c>
      <c r="DI182" s="24">
        <f t="shared" si="175"/>
        <v>3.0652297564773167E-22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-2.8421709430404007E-13</v>
      </c>
      <c r="DP182" s="18">
        <f>DO182*VLOOKUP('Données projet'!$B$14,Paramètres!$A$1:$I$89,3,0)*VLOOKUP('Données projet'!$B$14,Paramètres!$A$1:$I$89,5,0)</f>
        <v>-2.4829205358400943E-13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321.71797077705293</v>
      </c>
      <c r="DU182" s="62">
        <f t="shared" si="152"/>
        <v>326.2054715914793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122.04270000000024</v>
      </c>
      <c r="D183" s="12">
        <f t="shared" si="140"/>
        <v>32.150956487491761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907.57845178164155</v>
      </c>
      <c r="H183" s="70">
        <f t="shared" si="110"/>
        <v>525.22061838238187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351.29864784976206</v>
      </c>
      <c r="T183" s="62">
        <f t="shared" si="142"/>
        <v>231.29412958540718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320.21110531585362</v>
      </c>
      <c r="AO183" s="62">
        <f t="shared" si="144"/>
        <v>247.46523907978428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306.16494073060517</v>
      </c>
      <c r="BJ183" s="62">
        <f t="shared" si="146"/>
        <v>196.38263807065425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2.1674447466999003E-22</v>
      </c>
      <c r="BS183" s="24">
        <f t="shared" si="169"/>
        <v>2.1674447466999003E-22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2.2737367544323206E-13</v>
      </c>
      <c r="BZ183" s="14">
        <f>BY183*VLOOKUP('Données projet'!$B$12,Paramètres!$A$1:$I$89,3,0)*VLOOKUP('Données projet'!$B$12,Paramètres!$A$1:$I$89,5,0)</f>
        <v>2.0572770154103635E-13</v>
      </c>
      <c r="CA183" s="14">
        <f t="shared" si="170"/>
        <v>2.8416956338469711E-12</v>
      </c>
      <c r="CB183" s="22">
        <f t="shared" si="171"/>
        <v>5.3075956424674458E-12</v>
      </c>
      <c r="CC183" s="62">
        <f t="shared" si="119"/>
        <v>293.3333333333386</v>
      </c>
      <c r="CD183" s="62">
        <f ca="1">AVERAGE(OFFSET($CC$3,0,0,'Données projet'!$E$12+1,1))-AVERAGE(OFFSET($H$3,0,0,'Données projet'!$E$12+1,1))</f>
        <v>400.94769567485071</v>
      </c>
      <c r="CE183" s="62">
        <f t="shared" si="148"/>
        <v>564.51639723182689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0.52204917225120406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0.52204917225120406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6.7984728957526396E-14</v>
      </c>
      <c r="CV183" s="14">
        <f t="shared" si="173"/>
        <v>1.0682447123141398E-12</v>
      </c>
      <c r="CW183" s="22">
        <f t="shared" si="174"/>
        <v>1.978932943548152E-12</v>
      </c>
      <c r="CX183" s="62">
        <f t="shared" si="122"/>
        <v>293.3333333333353</v>
      </c>
      <c r="CY183" s="62">
        <f ca="1">AVERAGE(OFFSET($CX$3,0,0,'Données projet'!$E$13+1,1))-AVERAGE(OFFSET($H$3,0,0,'Données projet'!$E$13+1,1))</f>
        <v>306.16494073060517</v>
      </c>
      <c r="CZ183" s="62">
        <f t="shared" si="150"/>
        <v>196.38263807065425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2.1674447466999003E-22</v>
      </c>
      <c r="DI183" s="24">
        <f t="shared" si="175"/>
        <v>2.1674447466999003E-22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-2.8421709430404007E-13</v>
      </c>
      <c r="DP183" s="18">
        <f>DO183*VLOOKUP('Données projet'!$B$14,Paramètres!$A$1:$I$89,3,0)*VLOOKUP('Données projet'!$B$14,Paramètres!$A$1:$I$89,5,0)</f>
        <v>-2.4829205358400943E-13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321.71797077705293</v>
      </c>
      <c r="DU183" s="62">
        <f t="shared" si="152"/>
        <v>326.2054715914793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122.72071500000024</v>
      </c>
      <c r="D184" s="12">
        <f t="shared" si="140"/>
        <v>32.308731035515322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912.49787973535911</v>
      </c>
      <c r="H184" s="70">
        <f t="shared" si="110"/>
        <v>526.6762851785229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351.29864784976206</v>
      </c>
      <c r="T184" s="62">
        <f t="shared" si="142"/>
        <v>231.29412958540718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320.21110531585362</v>
      </c>
      <c r="AO184" s="62">
        <f t="shared" si="144"/>
        <v>247.46523907978428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306.16494073060517</v>
      </c>
      <c r="BJ184" s="62">
        <f t="shared" si="146"/>
        <v>196.38263807065425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1.5326148782386583E-22</v>
      </c>
      <c r="BS184" s="24">
        <f t="shared" si="169"/>
        <v>1.5326148782386583E-22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2.2737367544323206E-13</v>
      </c>
      <c r="BZ184" s="14">
        <f>BY184*VLOOKUP('Données projet'!$B$12,Paramètres!$A$1:$I$89,3,0)*VLOOKUP('Données projet'!$B$12,Paramètres!$A$1:$I$89,5,0)</f>
        <v>2.0572770154103635E-13</v>
      </c>
      <c r="CA184" s="14">
        <f t="shared" si="170"/>
        <v>2.8416956338469711E-12</v>
      </c>
      <c r="CB184" s="22">
        <f t="shared" si="171"/>
        <v>5.3075956424674458E-12</v>
      </c>
      <c r="CC184" s="62">
        <f t="shared" si="119"/>
        <v>293.3333333333386</v>
      </c>
      <c r="CD184" s="62">
        <f ca="1">AVERAGE(OFFSET($CC$3,0,0,'Données projet'!$E$12+1,1))-AVERAGE(OFFSET($H$3,0,0,'Données projet'!$E$12+1,1))</f>
        <v>400.94769567485071</v>
      </c>
      <c r="CE184" s="62">
        <f t="shared" si="148"/>
        <v>564.51639723182689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0.51181210640191177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0.51181210640191177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6.7984728957526396E-14</v>
      </c>
      <c r="CV184" s="14">
        <f t="shared" si="173"/>
        <v>1.0682447123141398E-12</v>
      </c>
      <c r="CW184" s="22">
        <f t="shared" si="174"/>
        <v>1.978932943548152E-12</v>
      </c>
      <c r="CX184" s="62">
        <f t="shared" si="122"/>
        <v>293.3333333333353</v>
      </c>
      <c r="CY184" s="62">
        <f ca="1">AVERAGE(OFFSET($CX$3,0,0,'Données projet'!$E$13+1,1))-AVERAGE(OFFSET($H$3,0,0,'Données projet'!$E$13+1,1))</f>
        <v>306.16494073060517</v>
      </c>
      <c r="CZ184" s="62">
        <f t="shared" si="150"/>
        <v>196.38263807065425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1.5326148782386583E-22</v>
      </c>
      <c r="DI184" s="24">
        <f t="shared" si="175"/>
        <v>1.5326148782386583E-22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-2.8421709430404007E-13</v>
      </c>
      <c r="DP184" s="18">
        <f>DO184*VLOOKUP('Données projet'!$B$14,Paramètres!$A$1:$I$89,3,0)*VLOOKUP('Données projet'!$B$14,Paramètres!$A$1:$I$89,5,0)</f>
        <v>-2.4829205358400943E-13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321.71797077705293</v>
      </c>
      <c r="DU184" s="62">
        <f t="shared" si="152"/>
        <v>326.2054715914793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123.39873000000024</v>
      </c>
      <c r="D185" s="12">
        <f t="shared" si="140"/>
        <v>32.466404151758425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917.41671066517608</v>
      </c>
      <c r="H185" s="70">
        <f t="shared" si="110"/>
        <v>528.13177531431302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351.29864784976206</v>
      </c>
      <c r="T185" s="62">
        <f t="shared" si="142"/>
        <v>231.29412958540718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320.21110531585362</v>
      </c>
      <c r="AO185" s="62">
        <f t="shared" si="144"/>
        <v>247.46523907978428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306.16494073060517</v>
      </c>
      <c r="BJ185" s="62">
        <f t="shared" si="146"/>
        <v>196.38263807065425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1.0837223733499501E-22</v>
      </c>
      <c r="BS185" s="24">
        <f t="shared" si="169"/>
        <v>1.0837223733499501E-22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2.2737367544323206E-13</v>
      </c>
      <c r="BZ185" s="14">
        <f>BY185*VLOOKUP('Données projet'!$B$12,Paramètres!$A$1:$I$89,3,0)*VLOOKUP('Données projet'!$B$12,Paramètres!$A$1:$I$89,5,0)</f>
        <v>2.0572770154103635E-13</v>
      </c>
      <c r="CA185" s="14">
        <f t="shared" si="170"/>
        <v>2.8416956338469711E-12</v>
      </c>
      <c r="CB185" s="22">
        <f t="shared" si="171"/>
        <v>5.3075956424674458E-12</v>
      </c>
      <c r="CC185" s="62">
        <f t="shared" si="119"/>
        <v>293.3333333333386</v>
      </c>
      <c r="CD185" s="62">
        <f ca="1">AVERAGE(OFFSET($CC$3,0,0,'Données projet'!$E$12+1,1))-AVERAGE(OFFSET($H$3,0,0,'Données projet'!$E$12+1,1))</f>
        <v>400.94769567485071</v>
      </c>
      <c r="CE185" s="62">
        <f t="shared" si="148"/>
        <v>564.51639723182689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0.50177578316993054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0.50177578316993054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6.7984728957526396E-14</v>
      </c>
      <c r="CV185" s="14">
        <f t="shared" si="173"/>
        <v>1.0682447123141398E-12</v>
      </c>
      <c r="CW185" s="22">
        <f t="shared" si="174"/>
        <v>1.978932943548152E-12</v>
      </c>
      <c r="CX185" s="62">
        <f t="shared" si="122"/>
        <v>293.3333333333353</v>
      </c>
      <c r="CY185" s="62">
        <f ca="1">AVERAGE(OFFSET($CX$3,0,0,'Données projet'!$E$13+1,1))-AVERAGE(OFFSET($H$3,0,0,'Données projet'!$E$13+1,1))</f>
        <v>306.16494073060517</v>
      </c>
      <c r="CZ185" s="62">
        <f t="shared" si="150"/>
        <v>196.38263807065425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1.0837223733499501E-22</v>
      </c>
      <c r="DI185" s="24">
        <f t="shared" si="175"/>
        <v>1.0837223733499501E-22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-2.8421709430404007E-13</v>
      </c>
      <c r="DP185" s="18">
        <f>DO185*VLOOKUP('Données projet'!$B$14,Paramètres!$A$1:$I$89,3,0)*VLOOKUP('Données projet'!$B$14,Paramètres!$A$1:$I$89,5,0)</f>
        <v>-2.4829205358400943E-13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321.71797077705293</v>
      </c>
      <c r="DU185" s="62">
        <f t="shared" si="152"/>
        <v>326.2054715914793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124.07674500000024</v>
      </c>
      <c r="D186" s="12">
        <f t="shared" si="140"/>
        <v>32.623976458217648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922.33494823214198</v>
      </c>
      <c r="H186" s="70">
        <f t="shared" si="110"/>
        <v>529.58708987306284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351.29864784976206</v>
      </c>
      <c r="T186" s="62">
        <f t="shared" si="142"/>
        <v>231.29412958540718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320.21110531585362</v>
      </c>
      <c r="AO186" s="62">
        <f t="shared" si="144"/>
        <v>247.46523907978428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306.16494073060517</v>
      </c>
      <c r="BJ186" s="62">
        <f t="shared" si="146"/>
        <v>196.38263807065425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7.6630743911932916E-23</v>
      </c>
      <c r="BS186" s="24">
        <f t="shared" si="169"/>
        <v>7.6630743911932916E-23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2.2737367544323206E-13</v>
      </c>
      <c r="BZ186" s="14">
        <f>BY186*VLOOKUP('Données projet'!$B$12,Paramètres!$A$1:$I$89,3,0)*VLOOKUP('Données projet'!$B$12,Paramètres!$A$1:$I$89,5,0)</f>
        <v>2.0572770154103635E-13</v>
      </c>
      <c r="CA186" s="14">
        <f t="shared" si="170"/>
        <v>2.8416956338469711E-12</v>
      </c>
      <c r="CB186" s="22">
        <f t="shared" si="171"/>
        <v>5.3075956424674458E-12</v>
      </c>
      <c r="CC186" s="62">
        <f t="shared" si="119"/>
        <v>293.3333333333386</v>
      </c>
      <c r="CD186" s="62">
        <f ca="1">AVERAGE(OFFSET($CC$3,0,0,'Données projet'!$E$12+1,1))-AVERAGE(OFFSET($H$3,0,0,'Données projet'!$E$12+1,1))</f>
        <v>400.94769567485071</v>
      </c>
      <c r="CE186" s="62">
        <f t="shared" si="148"/>
        <v>564.51639723182689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0.49193626611497571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0.49193626611497571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6.7984728957526396E-14</v>
      </c>
      <c r="CV186" s="14">
        <f t="shared" si="173"/>
        <v>1.0682447123141398E-12</v>
      </c>
      <c r="CW186" s="22">
        <f t="shared" si="174"/>
        <v>1.978932943548152E-12</v>
      </c>
      <c r="CX186" s="62">
        <f t="shared" si="122"/>
        <v>293.3333333333353</v>
      </c>
      <c r="CY186" s="62">
        <f ca="1">AVERAGE(OFFSET($CX$3,0,0,'Données projet'!$E$13+1,1))-AVERAGE(OFFSET($H$3,0,0,'Données projet'!$E$13+1,1))</f>
        <v>306.16494073060517</v>
      </c>
      <c r="CZ186" s="62">
        <f t="shared" si="150"/>
        <v>196.38263807065425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7.6630743911932916E-23</v>
      </c>
      <c r="DI186" s="24">
        <f t="shared" si="175"/>
        <v>7.6630743911932916E-23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-2.8421709430404007E-13</v>
      </c>
      <c r="DP186" s="18">
        <f>DO186*VLOOKUP('Données projet'!$B$14,Paramètres!$A$1:$I$89,3,0)*VLOOKUP('Données projet'!$B$14,Paramètres!$A$1:$I$89,5,0)</f>
        <v>-2.4829205358400943E-13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321.71797077705293</v>
      </c>
      <c r="DU186" s="62">
        <f t="shared" si="152"/>
        <v>326.2054715914793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124.75476000000025</v>
      </c>
      <c r="D187" s="12">
        <f t="shared" si="140"/>
        <v>32.781448569698334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927.25259605498024</v>
      </c>
      <c r="H187" s="70">
        <f t="shared" si="110"/>
        <v>531.04222992555833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351.29864784976206</v>
      </c>
      <c r="T187" s="62">
        <f t="shared" si="142"/>
        <v>231.29412958540718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320.21110531585362</v>
      </c>
      <c r="AO187" s="62">
        <f t="shared" si="144"/>
        <v>247.46523907978428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306.16494073060517</v>
      </c>
      <c r="BJ187" s="62">
        <f t="shared" si="146"/>
        <v>196.38263807065425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5.4186118667497507E-23</v>
      </c>
      <c r="BS187" s="24">
        <f t="shared" si="169"/>
        <v>5.4186118667497507E-23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2.2737367544323206E-13</v>
      </c>
      <c r="BZ187" s="14">
        <f>BY187*VLOOKUP('Données projet'!$B$12,Paramètres!$A$1:$I$89,3,0)*VLOOKUP('Données projet'!$B$12,Paramètres!$A$1:$I$89,5,0)</f>
        <v>2.0572770154103635E-13</v>
      </c>
      <c r="CA187" s="14">
        <f t="shared" si="170"/>
        <v>2.8416956338469711E-12</v>
      </c>
      <c r="CB187" s="22">
        <f t="shared" si="171"/>
        <v>5.3075956424674458E-12</v>
      </c>
      <c r="CC187" s="62">
        <f t="shared" si="119"/>
        <v>293.3333333333386</v>
      </c>
      <c r="CD187" s="62">
        <f ca="1">AVERAGE(OFFSET($CC$3,0,0,'Données projet'!$E$12+1,1))-AVERAGE(OFFSET($H$3,0,0,'Données projet'!$E$12+1,1))</f>
        <v>400.94769567485071</v>
      </c>
      <c r="CE187" s="62">
        <f t="shared" si="148"/>
        <v>564.51639723182689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0.48228969598795574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0.48228969598795574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6.7984728957526396E-14</v>
      </c>
      <c r="CV187" s="14">
        <f t="shared" si="173"/>
        <v>1.0682447123141398E-12</v>
      </c>
      <c r="CW187" s="22">
        <f t="shared" si="174"/>
        <v>1.978932943548152E-12</v>
      </c>
      <c r="CX187" s="62">
        <f t="shared" si="122"/>
        <v>293.3333333333353</v>
      </c>
      <c r="CY187" s="62">
        <f ca="1">AVERAGE(OFFSET($CX$3,0,0,'Données projet'!$E$13+1,1))-AVERAGE(OFFSET($H$3,0,0,'Données projet'!$E$13+1,1))</f>
        <v>306.16494073060517</v>
      </c>
      <c r="CZ187" s="62">
        <f t="shared" si="150"/>
        <v>196.38263807065425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5.4186118667497507E-23</v>
      </c>
      <c r="DI187" s="24">
        <f t="shared" si="175"/>
        <v>5.4186118667497507E-23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-2.8421709430404007E-13</v>
      </c>
      <c r="DP187" s="18">
        <f>DO187*VLOOKUP('Données projet'!$B$14,Paramètres!$A$1:$I$89,3,0)*VLOOKUP('Données projet'!$B$14,Paramètres!$A$1:$I$89,5,0)</f>
        <v>-2.4829205358400943E-13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321.71797077705293</v>
      </c>
      <c r="DU187" s="62">
        <f t="shared" si="152"/>
        <v>326.2054715914793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125.43277500000025</v>
      </c>
      <c r="D188" s="12">
        <f t="shared" si="140"/>
        <v>32.938821093936376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932.16965771080243</v>
      </c>
      <c r="H188" s="70">
        <f t="shared" si="110"/>
        <v>532.49719653027296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351.29864784976206</v>
      </c>
      <c r="T188" s="62">
        <f t="shared" si="142"/>
        <v>231.29412958540718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320.21110531585362</v>
      </c>
      <c r="AO188" s="62">
        <f t="shared" si="144"/>
        <v>247.46523907978428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306.16494073060517</v>
      </c>
      <c r="BJ188" s="62">
        <f t="shared" si="146"/>
        <v>196.38263807065425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3.8315371955966458E-23</v>
      </c>
      <c r="BS188" s="24">
        <f t="shared" si="169"/>
        <v>3.8315371955966458E-23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2.2737367544323206E-13</v>
      </c>
      <c r="BZ188" s="14">
        <f>BY188*VLOOKUP('Données projet'!$B$12,Paramètres!$A$1:$I$89,3,0)*VLOOKUP('Données projet'!$B$12,Paramètres!$A$1:$I$89,5,0)</f>
        <v>2.0572770154103635E-13</v>
      </c>
      <c r="CA188" s="14">
        <f t="shared" si="170"/>
        <v>2.8416956338469711E-12</v>
      </c>
      <c r="CB188" s="22">
        <f t="shared" si="171"/>
        <v>5.3075956424674458E-12</v>
      </c>
      <c r="CC188" s="62">
        <f t="shared" si="119"/>
        <v>293.3333333333386</v>
      </c>
      <c r="CD188" s="62">
        <f ca="1">AVERAGE(OFFSET($CC$3,0,0,'Données projet'!$E$12+1,1))-AVERAGE(OFFSET($H$3,0,0,'Données projet'!$E$12+1,1))</f>
        <v>400.94769567485071</v>
      </c>
      <c r="CE188" s="62">
        <f t="shared" si="148"/>
        <v>564.51639723182689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0.47283228921729981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0.47283228921729981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6.7984728957526396E-14</v>
      </c>
      <c r="CV188" s="14">
        <f t="shared" si="173"/>
        <v>1.0682447123141398E-12</v>
      </c>
      <c r="CW188" s="22">
        <f t="shared" si="174"/>
        <v>1.978932943548152E-12</v>
      </c>
      <c r="CX188" s="62">
        <f t="shared" si="122"/>
        <v>293.3333333333353</v>
      </c>
      <c r="CY188" s="62">
        <f ca="1">AVERAGE(OFFSET($CX$3,0,0,'Données projet'!$E$13+1,1))-AVERAGE(OFFSET($H$3,0,0,'Données projet'!$E$13+1,1))</f>
        <v>306.16494073060517</v>
      </c>
      <c r="CZ188" s="62">
        <f t="shared" si="150"/>
        <v>196.38263807065425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3.8315371955966458E-23</v>
      </c>
      <c r="DI188" s="24">
        <f t="shared" si="175"/>
        <v>3.8315371955966458E-23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-2.8421709430404007E-13</v>
      </c>
      <c r="DP188" s="18">
        <f>DO188*VLOOKUP('Données projet'!$B$14,Paramètres!$A$1:$I$89,3,0)*VLOOKUP('Données projet'!$B$14,Paramètres!$A$1:$I$89,5,0)</f>
        <v>-2.4829205358400943E-13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321.71797077705293</v>
      </c>
      <c r="DU188" s="62">
        <f t="shared" si="152"/>
        <v>326.2054715914793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126.11079000000025</v>
      </c>
      <c r="D189" s="12">
        <f t="shared" si="140"/>
        <v>33.096094631717293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937.08613673581101</v>
      </c>
      <c r="H189" s="70">
        <f t="shared" si="110"/>
        <v>533.9519907335748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351.29864784976206</v>
      </c>
      <c r="T189" s="62">
        <f t="shared" si="142"/>
        <v>231.29412958540718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320.21110531585362</v>
      </c>
      <c r="AO189" s="62">
        <f t="shared" si="144"/>
        <v>247.46523907978428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306.16494073060517</v>
      </c>
      <c r="BJ189" s="62">
        <f t="shared" si="146"/>
        <v>196.38263807065425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2.7093059333748754E-23</v>
      </c>
      <c r="BS189" s="24">
        <f t="shared" si="169"/>
        <v>2.7093059333748754E-23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2.2737367544323206E-13</v>
      </c>
      <c r="BZ189" s="14">
        <f>BY189*VLOOKUP('Données projet'!$B$12,Paramètres!$A$1:$I$89,3,0)*VLOOKUP('Données projet'!$B$12,Paramètres!$A$1:$I$89,5,0)</f>
        <v>2.0572770154103635E-13</v>
      </c>
      <c r="CA189" s="14">
        <f t="shared" si="170"/>
        <v>2.8416956338469711E-12</v>
      </c>
      <c r="CB189" s="22">
        <f t="shared" si="171"/>
        <v>5.3075956424674458E-12</v>
      </c>
      <c r="CC189" s="62">
        <f t="shared" si="119"/>
        <v>293.3333333333386</v>
      </c>
      <c r="CD189" s="62">
        <f ca="1">AVERAGE(OFFSET($CC$3,0,0,'Données projet'!$E$12+1,1))-AVERAGE(OFFSET($H$3,0,0,'Données projet'!$E$12+1,1))</f>
        <v>400.94769567485071</v>
      </c>
      <c r="CE189" s="62">
        <f t="shared" si="148"/>
        <v>564.51639723182689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0.46356033642496791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0.46356033642496791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6.7984728957526396E-14</v>
      </c>
      <c r="CV189" s="14">
        <f t="shared" si="173"/>
        <v>1.0682447123141398E-12</v>
      </c>
      <c r="CW189" s="22">
        <f t="shared" si="174"/>
        <v>1.978932943548152E-12</v>
      </c>
      <c r="CX189" s="62">
        <f t="shared" si="122"/>
        <v>293.3333333333353</v>
      </c>
      <c r="CY189" s="62">
        <f ca="1">AVERAGE(OFFSET($CX$3,0,0,'Données projet'!$E$13+1,1))-AVERAGE(OFFSET($H$3,0,0,'Données projet'!$E$13+1,1))</f>
        <v>306.16494073060517</v>
      </c>
      <c r="CZ189" s="62">
        <f t="shared" si="150"/>
        <v>196.38263807065425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2.7093059333748754E-23</v>
      </c>
      <c r="DI189" s="24">
        <f t="shared" si="175"/>
        <v>2.7093059333748754E-23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-2.8421709430404007E-13</v>
      </c>
      <c r="DP189" s="18">
        <f>DO189*VLOOKUP('Données projet'!$B$14,Paramètres!$A$1:$I$89,3,0)*VLOOKUP('Données projet'!$B$14,Paramètres!$A$1:$I$89,5,0)</f>
        <v>-2.4829205358400943E-13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321.71797077705293</v>
      </c>
      <c r="DU189" s="62">
        <f t="shared" si="152"/>
        <v>326.2054715914793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126.78880500000025</v>
      </c>
      <c r="D190" s="12">
        <f t="shared" si="140"/>
        <v>33.253269776992511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942.00203662598369</v>
      </c>
      <c r="H190" s="70">
        <f t="shared" si="110"/>
        <v>535.40661356992905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351.29864784976206</v>
      </c>
      <c r="T190" s="62">
        <f t="shared" si="142"/>
        <v>231.29412958540718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320.21110531585362</v>
      </c>
      <c r="AO190" s="62">
        <f t="shared" si="144"/>
        <v>247.46523907978428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306.16494073060517</v>
      </c>
      <c r="BJ190" s="62">
        <f t="shared" si="146"/>
        <v>196.38263807065425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1.9157685977983229E-23</v>
      </c>
      <c r="BS190" s="24">
        <f t="shared" si="169"/>
        <v>1.9157685977983229E-23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2.2737367544323206E-13</v>
      </c>
      <c r="BZ190" s="14">
        <f>BY190*VLOOKUP('Données projet'!$B$12,Paramètres!$A$1:$I$89,3,0)*VLOOKUP('Données projet'!$B$12,Paramètres!$A$1:$I$89,5,0)</f>
        <v>2.0572770154103635E-13</v>
      </c>
      <c r="CA190" s="14">
        <f t="shared" si="170"/>
        <v>2.8416956338469711E-12</v>
      </c>
      <c r="CB190" s="22">
        <f t="shared" si="171"/>
        <v>5.3075956424674458E-12</v>
      </c>
      <c r="CC190" s="62">
        <f t="shared" si="119"/>
        <v>293.3333333333386</v>
      </c>
      <c r="CD190" s="62">
        <f ca="1">AVERAGE(OFFSET($CC$3,0,0,'Données projet'!$E$12+1,1))-AVERAGE(OFFSET($H$3,0,0,'Données projet'!$E$12+1,1))</f>
        <v>400.94769567485071</v>
      </c>
      <c r="CE190" s="62">
        <f t="shared" si="148"/>
        <v>564.51639723182689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0.45447020097156088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0.45447020097156088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6.7984728957526396E-14</v>
      </c>
      <c r="CV190" s="14">
        <f t="shared" si="173"/>
        <v>1.0682447123141398E-12</v>
      </c>
      <c r="CW190" s="22">
        <f t="shared" si="174"/>
        <v>1.978932943548152E-12</v>
      </c>
      <c r="CX190" s="62">
        <f t="shared" si="122"/>
        <v>293.3333333333353</v>
      </c>
      <c r="CY190" s="62">
        <f ca="1">AVERAGE(OFFSET($CX$3,0,0,'Données projet'!$E$13+1,1))-AVERAGE(OFFSET($H$3,0,0,'Données projet'!$E$13+1,1))</f>
        <v>306.16494073060517</v>
      </c>
      <c r="CZ190" s="62">
        <f t="shared" si="150"/>
        <v>196.38263807065425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1.9157685977983229E-23</v>
      </c>
      <c r="DI190" s="24">
        <f t="shared" si="175"/>
        <v>1.9157685977983229E-23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-2.8421709430404007E-13</v>
      </c>
      <c r="DP190" s="18">
        <f>DO190*VLOOKUP('Données projet'!$B$14,Paramètres!$A$1:$I$89,3,0)*VLOOKUP('Données projet'!$B$14,Paramètres!$A$1:$I$89,5,0)</f>
        <v>-2.4829205358400943E-13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321.71797077705293</v>
      </c>
      <c r="DU190" s="62">
        <f t="shared" si="152"/>
        <v>326.2054715914793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127.46682000000025</v>
      </c>
      <c r="D191" s="12">
        <f t="shared" si="140"/>
        <v>33.410347116993421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946.91736083774356</v>
      </c>
      <c r="H191" s="70">
        <f t="shared" si="110"/>
        <v>536.86106606209728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351.29864784976206</v>
      </c>
      <c r="T191" s="62">
        <f t="shared" si="142"/>
        <v>231.29412958540718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320.21110531585362</v>
      </c>
      <c r="AO191" s="62">
        <f t="shared" si="144"/>
        <v>247.46523907978428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306.16494073060517</v>
      </c>
      <c r="BJ191" s="62">
        <f t="shared" si="146"/>
        <v>196.38263807065425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1.3546529666874377E-23</v>
      </c>
      <c r="BS191" s="24">
        <f t="shared" si="169"/>
        <v>1.3546529666874377E-23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2.2737367544323206E-13</v>
      </c>
      <c r="BZ191" s="14">
        <f>BY191*VLOOKUP('Données projet'!$B$12,Paramètres!$A$1:$I$89,3,0)*VLOOKUP('Données projet'!$B$12,Paramètres!$A$1:$I$89,5,0)</f>
        <v>2.0572770154103635E-13</v>
      </c>
      <c r="CA191" s="14">
        <f t="shared" si="170"/>
        <v>2.8416956338469711E-12</v>
      </c>
      <c r="CB191" s="22">
        <f t="shared" si="171"/>
        <v>5.3075956424674458E-12</v>
      </c>
      <c r="CC191" s="62">
        <f t="shared" si="119"/>
        <v>293.3333333333386</v>
      </c>
      <c r="CD191" s="62">
        <f ca="1">AVERAGE(OFFSET($CC$3,0,0,'Données projet'!$E$12+1,1))-AVERAGE(OFFSET($H$3,0,0,'Données projet'!$E$12+1,1))</f>
        <v>400.94769567485071</v>
      </c>
      <c r="CE191" s="62">
        <f t="shared" si="148"/>
        <v>564.51639723182689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0.44555831752996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0.44555831752996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6.7984728957526396E-14</v>
      </c>
      <c r="CV191" s="14">
        <f t="shared" si="173"/>
        <v>1.0682447123141398E-12</v>
      </c>
      <c r="CW191" s="22">
        <f t="shared" si="174"/>
        <v>1.978932943548152E-12</v>
      </c>
      <c r="CX191" s="62">
        <f t="shared" si="122"/>
        <v>293.3333333333353</v>
      </c>
      <c r="CY191" s="62">
        <f ca="1">AVERAGE(OFFSET($CX$3,0,0,'Données projet'!$E$13+1,1))-AVERAGE(OFFSET($H$3,0,0,'Données projet'!$E$13+1,1))</f>
        <v>306.16494073060517</v>
      </c>
      <c r="CZ191" s="62">
        <f t="shared" si="150"/>
        <v>196.38263807065425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1.3546529666874377E-23</v>
      </c>
      <c r="DI191" s="24">
        <f t="shared" si="175"/>
        <v>1.3546529666874377E-23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-2.8421709430404007E-13</v>
      </c>
      <c r="DP191" s="18">
        <f>DO191*VLOOKUP('Données projet'!$B$14,Paramètres!$A$1:$I$89,3,0)*VLOOKUP('Données projet'!$B$14,Paramètres!$A$1:$I$89,5,0)</f>
        <v>-2.4829205358400943E-13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321.71797077705293</v>
      </c>
      <c r="DU191" s="62">
        <f t="shared" si="152"/>
        <v>326.2054715914793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128.14483500000026</v>
      </c>
      <c r="D192" s="12">
        <f t="shared" si="140"/>
        <v>33.567327232342627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951.83211278861472</v>
      </c>
      <c r="H192" s="70">
        <f t="shared" si="110"/>
        <v>538.31534922133051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351.29864784976206</v>
      </c>
      <c r="T192" s="62">
        <f t="shared" si="142"/>
        <v>231.29412958540718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320.21110531585362</v>
      </c>
      <c r="AO192" s="62">
        <f t="shared" si="144"/>
        <v>247.46523907978428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306.16494073060517</v>
      </c>
      <c r="BJ192" s="62">
        <f t="shared" si="146"/>
        <v>196.38263807065425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9.5788429889916146E-24</v>
      </c>
      <c r="BS192" s="24">
        <f t="shared" si="169"/>
        <v>9.5788429889916146E-24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2.2737367544323206E-13</v>
      </c>
      <c r="BZ192" s="14">
        <f>BY192*VLOOKUP('Données projet'!$B$12,Paramètres!$A$1:$I$89,3,0)*VLOOKUP('Données projet'!$B$12,Paramètres!$A$1:$I$89,5,0)</f>
        <v>2.0572770154103635E-13</v>
      </c>
      <c r="CA192" s="14">
        <f t="shared" si="170"/>
        <v>2.8416956338469711E-12</v>
      </c>
      <c r="CB192" s="22">
        <f t="shared" si="171"/>
        <v>5.3075956424674458E-12</v>
      </c>
      <c r="CC192" s="62">
        <f t="shared" si="119"/>
        <v>293.3333333333386</v>
      </c>
      <c r="CD192" s="62">
        <f ca="1">AVERAGE(OFFSET($CC$3,0,0,'Données projet'!$E$12+1,1))-AVERAGE(OFFSET($H$3,0,0,'Données projet'!$E$12+1,1))</f>
        <v>400.94769567485071</v>
      </c>
      <c r="CE192" s="62">
        <f t="shared" si="148"/>
        <v>564.51639723182689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0.43682119068693676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0.43682119068693676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6.7984728957526396E-14</v>
      </c>
      <c r="CV192" s="14">
        <f t="shared" si="173"/>
        <v>1.0682447123141398E-12</v>
      </c>
      <c r="CW192" s="22">
        <f t="shared" si="174"/>
        <v>1.978932943548152E-12</v>
      </c>
      <c r="CX192" s="62">
        <f t="shared" si="122"/>
        <v>293.3333333333353</v>
      </c>
      <c r="CY192" s="62">
        <f ca="1">AVERAGE(OFFSET($CX$3,0,0,'Données projet'!$E$13+1,1))-AVERAGE(OFFSET($H$3,0,0,'Données projet'!$E$13+1,1))</f>
        <v>306.16494073060517</v>
      </c>
      <c r="CZ192" s="62">
        <f t="shared" si="150"/>
        <v>196.38263807065425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9.5788429889916146E-24</v>
      </c>
      <c r="DI192" s="24">
        <f t="shared" si="175"/>
        <v>9.5788429889916146E-24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-2.8421709430404007E-13</v>
      </c>
      <c r="DP192" s="18">
        <f>DO192*VLOOKUP('Données projet'!$B$14,Paramètres!$A$1:$I$89,3,0)*VLOOKUP('Données projet'!$B$14,Paramètres!$A$1:$I$89,5,0)</f>
        <v>-2.4829205358400943E-13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321.71797077705293</v>
      </c>
      <c r="DU192" s="62">
        <f t="shared" si="152"/>
        <v>326.2054715914793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128.82285000000024</v>
      </c>
      <c r="D193" s="12">
        <f t="shared" si="140"/>
        <v>33.724210697162803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956.74629585786317</v>
      </c>
      <c r="H193" s="70">
        <f t="shared" si="110"/>
        <v>539.76946404755904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351.29864784976206</v>
      </c>
      <c r="T193" s="62">
        <f t="shared" si="142"/>
        <v>231.29412958540718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320.21110531585362</v>
      </c>
      <c r="AO193" s="62">
        <f t="shared" si="144"/>
        <v>247.46523907978428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306.16494073060517</v>
      </c>
      <c r="BJ193" s="62">
        <f t="shared" si="146"/>
        <v>196.38263807065425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6.7732648334371884E-24</v>
      </c>
      <c r="BS193" s="24">
        <f t="shared" si="169"/>
        <v>6.7732648334371884E-24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2.2737367544323206E-13</v>
      </c>
      <c r="BZ193" s="14">
        <f>BY193*VLOOKUP('Données projet'!$B$12,Paramètres!$A$1:$I$89,3,0)*VLOOKUP('Données projet'!$B$12,Paramètres!$A$1:$I$89,5,0)</f>
        <v>2.0572770154103635E-13</v>
      </c>
      <c r="CA193" s="14">
        <f t="shared" si="170"/>
        <v>2.8416956338469711E-12</v>
      </c>
      <c r="CB193" s="22">
        <f t="shared" si="171"/>
        <v>5.3075956424674458E-12</v>
      </c>
      <c r="CC193" s="62">
        <f t="shared" si="119"/>
        <v>293.3333333333386</v>
      </c>
      <c r="CD193" s="62">
        <f ca="1">AVERAGE(OFFSET($CC$3,0,0,'Données projet'!$E$12+1,1))-AVERAGE(OFFSET($H$3,0,0,'Données projet'!$E$12+1,1))</f>
        <v>400.94769567485071</v>
      </c>
      <c r="CE193" s="62">
        <f t="shared" si="148"/>
        <v>564.51639723182689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0.42825539357218401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0.42825539357218401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6.7984728957526396E-14</v>
      </c>
      <c r="CV193" s="14">
        <f t="shared" si="173"/>
        <v>1.0682447123141398E-12</v>
      </c>
      <c r="CW193" s="22">
        <f t="shared" si="174"/>
        <v>1.978932943548152E-12</v>
      </c>
      <c r="CX193" s="62">
        <f t="shared" si="122"/>
        <v>293.3333333333353</v>
      </c>
      <c r="CY193" s="62">
        <f ca="1">AVERAGE(OFFSET($CX$3,0,0,'Données projet'!$E$13+1,1))-AVERAGE(OFFSET($H$3,0,0,'Données projet'!$E$13+1,1))</f>
        <v>306.16494073060517</v>
      </c>
      <c r="CZ193" s="62">
        <f t="shared" si="150"/>
        <v>196.38263807065425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6.7732648334371884E-24</v>
      </c>
      <c r="DI193" s="24">
        <f t="shared" si="175"/>
        <v>6.7732648334371884E-24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-2.8421709430404007E-13</v>
      </c>
      <c r="DP193" s="18">
        <f>DO193*VLOOKUP('Données projet'!$B$14,Paramètres!$A$1:$I$89,3,0)*VLOOKUP('Données projet'!$B$14,Paramètres!$A$1:$I$89,5,0)</f>
        <v>-2.4829205358400943E-13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321.71797077705293</v>
      </c>
      <c r="DU193" s="62">
        <f t="shared" si="152"/>
        <v>326.2054715914793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129.50086500000023</v>
      </c>
      <c r="D194" s="12">
        <f t="shared" si="140"/>
        <v>33.88099807918352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961.65991338712536</v>
      </c>
      <c r="H194" s="70">
        <f t="shared" si="110"/>
        <v>541.22341152957836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351.29864784976206</v>
      </c>
      <c r="T194" s="62">
        <f t="shared" si="142"/>
        <v>231.29412958540718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320.21110531585362</v>
      </c>
      <c r="AO194" s="62">
        <f t="shared" si="144"/>
        <v>247.46523907978428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306.16494073060517</v>
      </c>
      <c r="BJ194" s="62">
        <f t="shared" si="146"/>
        <v>196.38263807065425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4.7894214944958073E-24</v>
      </c>
      <c r="BS194" s="24">
        <f t="shared" si="169"/>
        <v>4.7894214944958073E-24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2.2737367544323206E-13</v>
      </c>
      <c r="BZ194" s="14">
        <f>BY194*VLOOKUP('Données projet'!$B$12,Paramètres!$A$1:$I$89,3,0)*VLOOKUP('Données projet'!$B$12,Paramètres!$A$1:$I$89,5,0)</f>
        <v>2.0572770154103635E-13</v>
      </c>
      <c r="CA194" s="14">
        <f t="shared" si="170"/>
        <v>2.8416956338469711E-12</v>
      </c>
      <c r="CB194" s="22">
        <f t="shared" si="171"/>
        <v>5.3075956424674458E-12</v>
      </c>
      <c r="CC194" s="62">
        <f t="shared" si="119"/>
        <v>293.3333333333386</v>
      </c>
      <c r="CD194" s="62">
        <f ca="1">AVERAGE(OFFSET($CC$3,0,0,'Données projet'!$E$12+1,1))-AVERAGE(OFFSET($H$3,0,0,'Données projet'!$E$12+1,1))</f>
        <v>400.94769567485071</v>
      </c>
      <c r="CE194" s="62">
        <f t="shared" si="148"/>
        <v>564.51639723182689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0.41985756651423123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0.41985756651423123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6.7984728957526396E-14</v>
      </c>
      <c r="CV194" s="14">
        <f t="shared" si="173"/>
        <v>1.0682447123141398E-12</v>
      </c>
      <c r="CW194" s="22">
        <f t="shared" si="174"/>
        <v>1.978932943548152E-12</v>
      </c>
      <c r="CX194" s="62">
        <f t="shared" si="122"/>
        <v>293.3333333333353</v>
      </c>
      <c r="CY194" s="62">
        <f ca="1">AVERAGE(OFFSET($CX$3,0,0,'Données projet'!$E$13+1,1))-AVERAGE(OFFSET($H$3,0,0,'Données projet'!$E$13+1,1))</f>
        <v>306.16494073060517</v>
      </c>
      <c r="CZ194" s="62">
        <f t="shared" si="150"/>
        <v>196.38263807065425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4.7894214944958073E-24</v>
      </c>
      <c r="DI194" s="24">
        <f t="shared" si="175"/>
        <v>4.7894214944958073E-24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-2.8421709430404007E-13</v>
      </c>
      <c r="DP194" s="18">
        <f>DO194*VLOOKUP('Données projet'!$B$14,Paramètres!$A$1:$I$89,3,0)*VLOOKUP('Données projet'!$B$14,Paramètres!$A$1:$I$89,5,0)</f>
        <v>-2.4829205358400943E-13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321.71797077705293</v>
      </c>
      <c r="DU194" s="62">
        <f t="shared" si="152"/>
        <v>326.2054715914793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130.17888000000022</v>
      </c>
      <c r="D195" s="12">
        <f t="shared" si="140"/>
        <v>34.037689939845251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966.57296868102037</v>
      </c>
      <c r="H195" s="70">
        <f t="shared" si="110"/>
        <v>542.67719264523089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351.29864784976206</v>
      </c>
      <c r="T195" s="62">
        <f t="shared" si="142"/>
        <v>231.29412958540718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320.21110531585362</v>
      </c>
      <c r="AO195" s="62">
        <f t="shared" si="144"/>
        <v>247.46523907978428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306.16494073060517</v>
      </c>
      <c r="BJ195" s="62">
        <f t="shared" si="146"/>
        <v>196.38263807065425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3.3866324167185942E-24</v>
      </c>
      <c r="BS195" s="24">
        <f t="shared" si="169"/>
        <v>3.3866324167185942E-24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2.2737367544323206E-13</v>
      </c>
      <c r="BZ195" s="14">
        <f>BY195*VLOOKUP('Données projet'!$B$12,Paramètres!$A$1:$I$89,3,0)*VLOOKUP('Données projet'!$B$12,Paramètres!$A$1:$I$89,5,0)</f>
        <v>2.0572770154103635E-13</v>
      </c>
      <c r="CA195" s="14">
        <f t="shared" si="170"/>
        <v>2.8416956338469711E-12</v>
      </c>
      <c r="CB195" s="22">
        <f t="shared" si="171"/>
        <v>5.3075956424674458E-12</v>
      </c>
      <c r="CC195" s="62">
        <f t="shared" si="119"/>
        <v>293.3333333333386</v>
      </c>
      <c r="CD195" s="62">
        <f ca="1">AVERAGE(OFFSET($CC$3,0,0,'Données projet'!$E$12+1,1))-AVERAGE(OFFSET($H$3,0,0,'Données projet'!$E$12+1,1))</f>
        <v>400.94769567485071</v>
      </c>
      <c r="CE195" s="62">
        <f t="shared" si="148"/>
        <v>564.51639723182689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0.41162441572271613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0.41162441572271613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6.7984728957526396E-14</v>
      </c>
      <c r="CV195" s="14">
        <f t="shared" si="173"/>
        <v>1.0682447123141398E-12</v>
      </c>
      <c r="CW195" s="22">
        <f t="shared" si="174"/>
        <v>1.978932943548152E-12</v>
      </c>
      <c r="CX195" s="62">
        <f t="shared" si="122"/>
        <v>293.3333333333353</v>
      </c>
      <c r="CY195" s="62">
        <f ca="1">AVERAGE(OFFSET($CX$3,0,0,'Données projet'!$E$13+1,1))-AVERAGE(OFFSET($H$3,0,0,'Données projet'!$E$13+1,1))</f>
        <v>306.16494073060517</v>
      </c>
      <c r="CZ195" s="62">
        <f t="shared" si="150"/>
        <v>196.38263807065425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3.3866324167185942E-24</v>
      </c>
      <c r="DI195" s="24">
        <f t="shared" si="175"/>
        <v>3.3866324167185942E-24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-2.8421709430404007E-13</v>
      </c>
      <c r="DP195" s="18">
        <f>DO195*VLOOKUP('Données projet'!$B$14,Paramètres!$A$1:$I$89,3,0)*VLOOKUP('Données projet'!$B$14,Paramètres!$A$1:$I$89,5,0)</f>
        <v>-2.4829205358400943E-13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321.71797077705293</v>
      </c>
      <c r="DU195" s="62">
        <f t="shared" si="152"/>
        <v>326.2054715914793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130.85689500000021</v>
      </c>
      <c r="D196" s="12">
        <f t="shared" si="140"/>
        <v>34.194286834401616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971.48546500775126</v>
      </c>
      <c r="H196" s="70">
        <f t="shared" ref="H196:H203" si="192">(B196+E196+F196)*44/12+(C196+D196)*0.475*44/12</f>
        <v>544.13080836158315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351.29864784976206</v>
      </c>
      <c r="T196" s="62">
        <f t="shared" si="142"/>
        <v>231.29412958540718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320.21110531585362</v>
      </c>
      <c r="AO196" s="62">
        <f t="shared" si="144"/>
        <v>247.46523907978428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306.16494073060517</v>
      </c>
      <c r="BJ196" s="62">
        <f t="shared" si="146"/>
        <v>196.38263807065425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2.3947107472479036E-24</v>
      </c>
      <c r="BS196" s="24">
        <f t="shared" si="169"/>
        <v>2.3947107472479036E-24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2.2737367544323206E-13</v>
      </c>
      <c r="BZ196" s="14">
        <f>BY196*VLOOKUP('Données projet'!$B$12,Paramètres!$A$1:$I$89,3,0)*VLOOKUP('Données projet'!$B$12,Paramètres!$A$1:$I$89,5,0)</f>
        <v>2.0572770154103635E-13</v>
      </c>
      <c r="CA196" s="14">
        <f t="shared" si="170"/>
        <v>2.8416956338469711E-12</v>
      </c>
      <c r="CB196" s="22">
        <f t="shared" si="171"/>
        <v>5.3075956424674458E-12</v>
      </c>
      <c r="CC196" s="62">
        <f t="shared" ref="CC196:CC203" si="195">CB196+(BT196+BU196)*44/12</f>
        <v>293.3333333333386</v>
      </c>
      <c r="CD196" s="62">
        <f ca="1">AVERAGE(OFFSET($CC$3,0,0,'Données projet'!$E$12+1,1))-AVERAGE(OFFSET($H$3,0,0,'Données projet'!$E$12+1,1))</f>
        <v>400.94769567485071</v>
      </c>
      <c r="CE196" s="62">
        <f t="shared" si="148"/>
        <v>564.51639723182689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0.40355271199649656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0.40355271199649656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6.7984728957526396E-14</v>
      </c>
      <c r="CV196" s="14">
        <f t="shared" si="173"/>
        <v>1.0682447123141398E-12</v>
      </c>
      <c r="CW196" s="22">
        <f t="shared" si="174"/>
        <v>1.978932943548152E-12</v>
      </c>
      <c r="CX196" s="62">
        <f t="shared" ref="CX196:CX203" si="196">CW196+(CO196+CP196)*44/12</f>
        <v>293.3333333333353</v>
      </c>
      <c r="CY196" s="62">
        <f ca="1">AVERAGE(OFFSET($CX$3,0,0,'Données projet'!$E$13+1,1))-AVERAGE(OFFSET($H$3,0,0,'Données projet'!$E$13+1,1))</f>
        <v>306.16494073060517</v>
      </c>
      <c r="CZ196" s="62">
        <f t="shared" si="150"/>
        <v>196.38263807065425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2.3947107472479036E-24</v>
      </c>
      <c r="DI196" s="24">
        <f t="shared" si="175"/>
        <v>2.3947107472479036E-24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-2.8421709430404007E-13</v>
      </c>
      <c r="DP196" s="18">
        <f>DO196*VLOOKUP('Données projet'!$B$14,Paramètres!$A$1:$I$89,3,0)*VLOOKUP('Données projet'!$B$14,Paramètres!$A$1:$I$89,5,0)</f>
        <v>-2.4829205358400943E-13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321.71797077705293</v>
      </c>
      <c r="DU196" s="62">
        <f t="shared" si="152"/>
        <v>326.2054715914793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131.5349100000002</v>
      </c>
      <c r="D197" s="12">
        <f t="shared" ref="D197:D203" si="202">IFERROR(EXP(-1.0587+0.8836*LN(C197)+0.284),0)</f>
        <v>34.350789312019181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976.39740559969289</v>
      </c>
      <c r="H197" s="70">
        <f t="shared" si="192"/>
        <v>545.58425963510035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351.29864784976206</v>
      </c>
      <c r="T197" s="62">
        <f t="shared" ref="T197:T203" si="204">$T$3</f>
        <v>231.29412958540718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320.21110531585362</v>
      </c>
      <c r="AO197" s="62">
        <f t="shared" ref="AO197:AO203" si="205">$AO$3</f>
        <v>247.46523907978428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306.16494073060517</v>
      </c>
      <c r="BJ197" s="62">
        <f t="shared" ref="BJ197:BJ203" si="206">$BJ$3</f>
        <v>196.38263807065425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1.6933162083592971E-24</v>
      </c>
      <c r="BS197" s="24">
        <f t="shared" si="169"/>
        <v>1.6933162083592971E-24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2.2737367544323206E-13</v>
      </c>
      <c r="BZ197" s="14">
        <f>BY197*VLOOKUP('Données projet'!$B$12,Paramètres!$A$1:$I$89,3,0)*VLOOKUP('Données projet'!$B$12,Paramètres!$A$1:$I$89,5,0)</f>
        <v>2.0572770154103635E-13</v>
      </c>
      <c r="CA197" s="14">
        <f t="shared" si="170"/>
        <v>2.8416956338469711E-12</v>
      </c>
      <c r="CB197" s="22">
        <f t="shared" si="171"/>
        <v>5.3075956424674458E-12</v>
      </c>
      <c r="CC197" s="62">
        <f t="shared" si="195"/>
        <v>293.3333333333386</v>
      </c>
      <c r="CD197" s="62">
        <f ca="1">AVERAGE(OFFSET($CC$3,0,0,'Données projet'!$E$12+1,1))-AVERAGE(OFFSET($H$3,0,0,'Données projet'!$E$12+1,1))</f>
        <v>400.94769567485071</v>
      </c>
      <c r="CE197" s="62">
        <f t="shared" ref="CE197:CE203" si="207">$CE$3</f>
        <v>564.51639723182689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0.39563928945709498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0.39563928945709498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6.7984728957526396E-14</v>
      </c>
      <c r="CV197" s="14">
        <f t="shared" si="173"/>
        <v>1.0682447123141398E-12</v>
      </c>
      <c r="CW197" s="22">
        <f t="shared" si="174"/>
        <v>1.978932943548152E-12</v>
      </c>
      <c r="CX197" s="62">
        <f t="shared" si="196"/>
        <v>293.3333333333353</v>
      </c>
      <c r="CY197" s="62">
        <f ca="1">AVERAGE(OFFSET($CX$3,0,0,'Données projet'!$E$13+1,1))-AVERAGE(OFFSET($H$3,0,0,'Données projet'!$E$13+1,1))</f>
        <v>306.16494073060517</v>
      </c>
      <c r="CZ197" s="62">
        <f t="shared" ref="CZ197:CZ203" si="208">$CZ$3</f>
        <v>196.38263807065425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1.6933162083592971E-24</v>
      </c>
      <c r="DI197" s="24">
        <f t="shared" si="175"/>
        <v>1.6933162083592971E-24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-2.8421709430404007E-13</v>
      </c>
      <c r="DP197" s="18">
        <f>DO197*VLOOKUP('Données projet'!$B$14,Paramètres!$A$1:$I$89,3,0)*VLOOKUP('Données projet'!$B$14,Paramètres!$A$1:$I$89,5,0)</f>
        <v>-2.4829205358400943E-13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321.71797077705293</v>
      </c>
      <c r="DU197" s="62">
        <f t="shared" ref="DU197:DU203" si="209">$DU$3</f>
        <v>326.2054715914793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132.21292500000018</v>
      </c>
      <c r="D198" s="12">
        <f t="shared" si="202"/>
        <v>34.507197915875203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981.30879365396822</v>
      </c>
      <c r="H198" s="70">
        <f t="shared" si="192"/>
        <v>547.03754741181626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351.29864784976206</v>
      </c>
      <c r="T198" s="62">
        <f t="shared" si="204"/>
        <v>231.29412958540718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320.21110531585362</v>
      </c>
      <c r="AO198" s="62">
        <f t="shared" si="205"/>
        <v>247.46523907978428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306.16494073060517</v>
      </c>
      <c r="BJ198" s="62">
        <f t="shared" si="206"/>
        <v>196.38263807065425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1.1973553736239518E-24</v>
      </c>
      <c r="BS198" s="24">
        <f t="shared" si="169"/>
        <v>1.1973553736239518E-24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2.2737367544323206E-13</v>
      </c>
      <c r="BZ198" s="14">
        <f>BY198*VLOOKUP('Données projet'!$B$12,Paramètres!$A$1:$I$89,3,0)*VLOOKUP('Données projet'!$B$12,Paramètres!$A$1:$I$89,5,0)</f>
        <v>2.0572770154103635E-13</v>
      </c>
      <c r="CA198" s="14">
        <f t="shared" si="170"/>
        <v>2.8416956338469711E-12</v>
      </c>
      <c r="CB198" s="22">
        <f t="shared" si="171"/>
        <v>5.3075956424674458E-12</v>
      </c>
      <c r="CC198" s="62">
        <f t="shared" si="195"/>
        <v>293.3333333333386</v>
      </c>
      <c r="CD198" s="62">
        <f ca="1">AVERAGE(OFFSET($CC$3,0,0,'Données projet'!$E$12+1,1))-AVERAGE(OFFSET($H$3,0,0,'Données projet'!$E$12+1,1))</f>
        <v>400.94769567485071</v>
      </c>
      <c r="CE198" s="62">
        <f t="shared" si="207"/>
        <v>564.51639723182689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0.38788104430697995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0.38788104430697995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6.7984728957526396E-14</v>
      </c>
      <c r="CV198" s="14">
        <f t="shared" si="173"/>
        <v>1.0682447123141398E-12</v>
      </c>
      <c r="CW198" s="22">
        <f t="shared" si="174"/>
        <v>1.978932943548152E-12</v>
      </c>
      <c r="CX198" s="62">
        <f t="shared" si="196"/>
        <v>293.3333333333353</v>
      </c>
      <c r="CY198" s="62">
        <f ca="1">AVERAGE(OFFSET($CX$3,0,0,'Données projet'!$E$13+1,1))-AVERAGE(OFFSET($H$3,0,0,'Données projet'!$E$13+1,1))</f>
        <v>306.16494073060517</v>
      </c>
      <c r="CZ198" s="62">
        <f t="shared" si="208"/>
        <v>196.38263807065425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1.1973553736239518E-24</v>
      </c>
      <c r="DI198" s="24">
        <f t="shared" si="175"/>
        <v>1.1973553736239518E-24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-2.8421709430404007E-13</v>
      </c>
      <c r="DP198" s="18">
        <f>DO198*VLOOKUP('Données projet'!$B$14,Paramètres!$A$1:$I$89,3,0)*VLOOKUP('Données projet'!$B$14,Paramètres!$A$1:$I$89,5,0)</f>
        <v>-2.4829205358400943E-13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321.71797077705293</v>
      </c>
      <c r="DU198" s="62">
        <f t="shared" si="209"/>
        <v>326.2054715914793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132.89094000000017</v>
      </c>
      <c r="D199" s="12">
        <f t="shared" si="202"/>
        <v>34.663513183253386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986.21963233300983</v>
      </c>
      <c r="H199" s="70">
        <f t="shared" si="192"/>
        <v>548.49067262749986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351.29864784976206</v>
      </c>
      <c r="T199" s="62">
        <f t="shared" si="204"/>
        <v>231.29412958540718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320.21110531585362</v>
      </c>
      <c r="AO199" s="62">
        <f t="shared" si="205"/>
        <v>247.46523907978428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306.16494073060517</v>
      </c>
      <c r="BJ199" s="62">
        <f t="shared" si="206"/>
        <v>196.38263807065425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8.4665810417964855E-25</v>
      </c>
      <c r="BS199" s="24">
        <f t="shared" si="169"/>
        <v>8.4665810417964855E-25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2.2737367544323206E-13</v>
      </c>
      <c r="BZ199" s="14">
        <f>BY199*VLOOKUP('Données projet'!$B$12,Paramètres!$A$1:$I$89,3,0)*VLOOKUP('Données projet'!$B$12,Paramètres!$A$1:$I$89,5,0)</f>
        <v>2.0572770154103635E-13</v>
      </c>
      <c r="CA199" s="14">
        <f t="shared" si="170"/>
        <v>2.8416956338469711E-12</v>
      </c>
      <c r="CB199" s="22">
        <f t="shared" si="171"/>
        <v>5.3075956424674458E-12</v>
      </c>
      <c r="CC199" s="62">
        <f t="shared" si="195"/>
        <v>293.3333333333386</v>
      </c>
      <c r="CD199" s="62">
        <f ca="1">AVERAGE(OFFSET($CC$3,0,0,'Données projet'!$E$12+1,1))-AVERAGE(OFFSET($H$3,0,0,'Données projet'!$E$12+1,1))</f>
        <v>400.94769567485071</v>
      </c>
      <c r="CE199" s="62">
        <f t="shared" si="207"/>
        <v>564.51639723182689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0.38027493361219639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0.38027493361219639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6.7984728957526396E-14</v>
      </c>
      <c r="CV199" s="14">
        <f t="shared" si="173"/>
        <v>1.0682447123141398E-12</v>
      </c>
      <c r="CW199" s="22">
        <f t="shared" si="174"/>
        <v>1.978932943548152E-12</v>
      </c>
      <c r="CX199" s="62">
        <f t="shared" si="196"/>
        <v>293.3333333333353</v>
      </c>
      <c r="CY199" s="62">
        <f ca="1">AVERAGE(OFFSET($CX$3,0,0,'Données projet'!$E$13+1,1))-AVERAGE(OFFSET($H$3,0,0,'Données projet'!$E$13+1,1))</f>
        <v>306.16494073060517</v>
      </c>
      <c r="CZ199" s="62">
        <f t="shared" si="208"/>
        <v>196.38263807065425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8.4665810417964855E-25</v>
      </c>
      <c r="DI199" s="24">
        <f t="shared" si="175"/>
        <v>8.4665810417964855E-25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-2.8421709430404007E-13</v>
      </c>
      <c r="DP199" s="18">
        <f>DO199*VLOOKUP('Données projet'!$B$14,Paramètres!$A$1:$I$89,3,0)*VLOOKUP('Données projet'!$B$14,Paramètres!$A$1:$I$89,5,0)</f>
        <v>-2.4829205358400943E-13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321.71797077705293</v>
      </c>
      <c r="DU199" s="62">
        <f t="shared" si="209"/>
        <v>326.2054715914793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133.56895500000016</v>
      </c>
      <c r="D200" s="12">
        <f t="shared" si="202"/>
        <v>34.819735645637444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991.12992476511261</v>
      </c>
      <c r="H200" s="70">
        <f t="shared" si="192"/>
        <v>549.94363620781883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351.29864784976206</v>
      </c>
      <c r="T200" s="62">
        <f t="shared" si="204"/>
        <v>231.29412958540718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320.21110531585362</v>
      </c>
      <c r="AO200" s="62">
        <f t="shared" si="205"/>
        <v>247.46523907978428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306.16494073060517</v>
      </c>
      <c r="BJ200" s="62">
        <f t="shared" si="206"/>
        <v>196.38263807065425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5.9867768681197591E-25</v>
      </c>
      <c r="BS200" s="24">
        <f t="shared" si="169"/>
        <v>5.9867768681197591E-25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2.2737367544323206E-13</v>
      </c>
      <c r="BZ200" s="14">
        <f>BY200*VLOOKUP('Données projet'!$B$12,Paramètres!$A$1:$I$89,3,0)*VLOOKUP('Données projet'!$B$12,Paramètres!$A$1:$I$89,5,0)</f>
        <v>2.0572770154103635E-13</v>
      </c>
      <c r="CA200" s="14">
        <f t="shared" si="170"/>
        <v>2.8416956338469711E-12</v>
      </c>
      <c r="CB200" s="22">
        <f t="shared" si="171"/>
        <v>5.3075956424674458E-12</v>
      </c>
      <c r="CC200" s="62">
        <f t="shared" si="195"/>
        <v>293.3333333333386</v>
      </c>
      <c r="CD200" s="62">
        <f ca="1">AVERAGE(OFFSET($CC$3,0,0,'Données projet'!$E$12+1,1))-AVERAGE(OFFSET($H$3,0,0,'Données projet'!$E$12+1,1))</f>
        <v>400.94769567485071</v>
      </c>
      <c r="CE200" s="62">
        <f t="shared" si="207"/>
        <v>564.51639723182689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0.37281797410886808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0.37281797410886808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6.7984728957526396E-14</v>
      </c>
      <c r="CV200" s="14">
        <f t="shared" si="173"/>
        <v>1.0682447123141398E-12</v>
      </c>
      <c r="CW200" s="22">
        <f t="shared" si="174"/>
        <v>1.978932943548152E-12</v>
      </c>
      <c r="CX200" s="62">
        <f t="shared" si="196"/>
        <v>293.3333333333353</v>
      </c>
      <c r="CY200" s="62">
        <f ca="1">AVERAGE(OFFSET($CX$3,0,0,'Données projet'!$E$13+1,1))-AVERAGE(OFFSET($H$3,0,0,'Données projet'!$E$13+1,1))</f>
        <v>306.16494073060517</v>
      </c>
      <c r="CZ200" s="62">
        <f t="shared" si="208"/>
        <v>196.38263807065425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5.9867768681197591E-25</v>
      </c>
      <c r="DI200" s="24">
        <f t="shared" si="175"/>
        <v>5.9867768681197591E-25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-2.8421709430404007E-13</v>
      </c>
      <c r="DP200" s="18">
        <f>DO200*VLOOKUP('Données projet'!$B$14,Paramètres!$A$1:$I$89,3,0)*VLOOKUP('Données projet'!$B$14,Paramètres!$A$1:$I$89,5,0)</f>
        <v>-2.4829205358400943E-13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321.71797077705293</v>
      </c>
      <c r="DU200" s="62">
        <f t="shared" si="209"/>
        <v>326.2054715914793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134.24697000000015</v>
      </c>
      <c r="D201" s="12">
        <f t="shared" si="202"/>
        <v>34.975865828802924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996.03967404497223</v>
      </c>
      <c r="H201" s="70">
        <f t="shared" si="192"/>
        <v>551.39643906849869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351.29864784976206</v>
      </c>
      <c r="T201" s="62">
        <f t="shared" si="204"/>
        <v>231.29412958540718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320.21110531585362</v>
      </c>
      <c r="AO201" s="62">
        <f t="shared" si="205"/>
        <v>247.46523907978428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306.16494073060517</v>
      </c>
      <c r="BJ201" s="62">
        <f t="shared" si="206"/>
        <v>196.38263807065425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4.2332905208982428E-25</v>
      </c>
      <c r="BS201" s="24">
        <f t="shared" si="169"/>
        <v>4.2332905208982428E-25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2.2737367544323206E-13</v>
      </c>
      <c r="BZ201" s="14">
        <f>BY201*VLOOKUP('Données projet'!$B$12,Paramètres!$A$1:$I$89,3,0)*VLOOKUP('Données projet'!$B$12,Paramètres!$A$1:$I$89,5,0)</f>
        <v>2.0572770154103635E-13</v>
      </c>
      <c r="CA201" s="14">
        <f t="shared" si="170"/>
        <v>2.8416956338469711E-12</v>
      </c>
      <c r="CB201" s="22">
        <f t="shared" si="171"/>
        <v>5.3075956424674458E-12</v>
      </c>
      <c r="CC201" s="62">
        <f t="shared" si="195"/>
        <v>293.3333333333386</v>
      </c>
      <c r="CD201" s="62">
        <f ca="1">AVERAGE(OFFSET($CC$3,0,0,'Données projet'!$E$12+1,1))-AVERAGE(OFFSET($H$3,0,0,'Données projet'!$E$12+1,1))</f>
        <v>400.94769567485071</v>
      </c>
      <c r="CE201" s="62">
        <f t="shared" si="207"/>
        <v>564.51639723182689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0.36550724103310384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0.36550724103310384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6.7984728957526396E-14</v>
      </c>
      <c r="CV201" s="14">
        <f t="shared" si="173"/>
        <v>1.0682447123141398E-12</v>
      </c>
      <c r="CW201" s="22">
        <f t="shared" si="174"/>
        <v>1.978932943548152E-12</v>
      </c>
      <c r="CX201" s="62">
        <f t="shared" si="196"/>
        <v>293.3333333333353</v>
      </c>
      <c r="CY201" s="62">
        <f ca="1">AVERAGE(OFFSET($CX$3,0,0,'Données projet'!$E$13+1,1))-AVERAGE(OFFSET($H$3,0,0,'Données projet'!$E$13+1,1))</f>
        <v>306.16494073060517</v>
      </c>
      <c r="CZ201" s="62">
        <f t="shared" si="208"/>
        <v>196.38263807065425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4.2332905208982428E-25</v>
      </c>
      <c r="DI201" s="24">
        <f t="shared" si="175"/>
        <v>4.2332905208982428E-25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-2.8421709430404007E-13</v>
      </c>
      <c r="DP201" s="18">
        <f>DO201*VLOOKUP('Données projet'!$B$14,Paramètres!$A$1:$I$89,3,0)*VLOOKUP('Données projet'!$B$14,Paramètres!$A$1:$I$89,5,0)</f>
        <v>-2.4829205358400943E-13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321.71797077705293</v>
      </c>
      <c r="DU201" s="62">
        <f t="shared" si="209"/>
        <v>326.2054715914793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134.92498500000013</v>
      </c>
      <c r="D202" s="12">
        <f t="shared" si="202"/>
        <v>35.131904252907034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1000.9488832342167</v>
      </c>
      <c r="H202" s="70">
        <f t="shared" si="192"/>
        <v>552.84908211548009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351.29864784976206</v>
      </c>
      <c r="T202" s="62">
        <f t="shared" si="204"/>
        <v>231.29412958540718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320.21110531585362</v>
      </c>
      <c r="AO202" s="62">
        <f t="shared" si="205"/>
        <v>247.46523907978428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306.16494073060517</v>
      </c>
      <c r="BJ202" s="62">
        <f t="shared" si="206"/>
        <v>196.38263807065425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2.9933884340598795E-25</v>
      </c>
      <c r="BS202" s="24">
        <f t="shared" si="169"/>
        <v>2.9933884340598795E-25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2.2737367544323206E-13</v>
      </c>
      <c r="BZ202" s="14">
        <f>BY202*VLOOKUP('Données projet'!$B$12,Paramètres!$A$1:$I$89,3,0)*VLOOKUP('Données projet'!$B$12,Paramètres!$A$1:$I$89,5,0)</f>
        <v>2.0572770154103635E-13</v>
      </c>
      <c r="CA202" s="14">
        <f t="shared" si="170"/>
        <v>2.8416956338469711E-12</v>
      </c>
      <c r="CB202" s="22">
        <f t="shared" si="171"/>
        <v>5.3075956424674458E-12</v>
      </c>
      <c r="CC202" s="62">
        <f t="shared" si="195"/>
        <v>293.3333333333386</v>
      </c>
      <c r="CD202" s="62">
        <f ca="1">AVERAGE(OFFSET($CC$3,0,0,'Données projet'!$E$12+1,1))-AVERAGE(OFFSET($H$3,0,0,'Données projet'!$E$12+1,1))</f>
        <v>400.94769567485071</v>
      </c>
      <c r="CE202" s="62">
        <f t="shared" si="207"/>
        <v>564.51639723182689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0.35833986697384845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0.35833986697384845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6.7984728957526396E-14</v>
      </c>
      <c r="CV202" s="14">
        <f t="shared" si="173"/>
        <v>1.0682447123141398E-12</v>
      </c>
      <c r="CW202" s="22">
        <f t="shared" si="174"/>
        <v>1.978932943548152E-12</v>
      </c>
      <c r="CX202" s="62">
        <f t="shared" si="196"/>
        <v>293.3333333333353</v>
      </c>
      <c r="CY202" s="62">
        <f ca="1">AVERAGE(OFFSET($CX$3,0,0,'Données projet'!$E$13+1,1))-AVERAGE(OFFSET($H$3,0,0,'Données projet'!$E$13+1,1))</f>
        <v>306.16494073060517</v>
      </c>
      <c r="CZ202" s="62">
        <f t="shared" si="208"/>
        <v>196.38263807065425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2.9933884340598795E-25</v>
      </c>
      <c r="DI202" s="24">
        <f t="shared" si="175"/>
        <v>2.9933884340598795E-25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-2.8421709430404007E-13</v>
      </c>
      <c r="DP202" s="18">
        <f>DO202*VLOOKUP('Données projet'!$B$14,Paramètres!$A$1:$I$89,3,0)*VLOOKUP('Données projet'!$B$14,Paramètres!$A$1:$I$89,5,0)</f>
        <v>-2.4829205358400943E-13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321.71797077705293</v>
      </c>
      <c r="DU202" s="62">
        <f t="shared" si="209"/>
        <v>326.2054715914793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135.60300000000012</v>
      </c>
      <c r="D203" s="12">
        <f t="shared" si="202"/>
        <v>35.287851432576517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1005.8575553619206</v>
      </c>
      <c r="H203" s="70">
        <f t="shared" si="192"/>
        <v>554.30156624507094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351.29864784976206</v>
      </c>
      <c r="T203" s="62">
        <f t="shared" si="204"/>
        <v>231.29412958540718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320.21110531585362</v>
      </c>
      <c r="AO203" s="62">
        <f t="shared" si="205"/>
        <v>247.46523907978428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306.16494073060517</v>
      </c>
      <c r="BJ203" s="62">
        <f t="shared" si="206"/>
        <v>196.38263807065425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2.1166452604491214E-25</v>
      </c>
      <c r="BS203" s="24">
        <f t="shared" si="169"/>
        <v>2.1166452604491214E-25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2.2737367544323206E-13</v>
      </c>
      <c r="BZ203" s="14">
        <f>BY203*VLOOKUP('Données projet'!$B$12,Paramètres!$A$1:$I$89,3,0)*VLOOKUP('Données projet'!$B$12,Paramètres!$A$1:$I$89,5,0)</f>
        <v>2.0572770154103635E-13</v>
      </c>
      <c r="CA203" s="14">
        <f t="shared" si="170"/>
        <v>2.8416956338469711E-12</v>
      </c>
      <c r="CB203" s="22">
        <f t="shared" si="171"/>
        <v>5.3075956424674458E-12</v>
      </c>
      <c r="CC203" s="62">
        <f t="shared" si="195"/>
        <v>293.3333333333386</v>
      </c>
      <c r="CD203" s="62">
        <f ca="1">AVERAGE(OFFSET($CC$3,0,0,'Données projet'!$E$12+1,1))-AVERAGE(OFFSET($H$3,0,0,'Données projet'!$E$12+1,1))</f>
        <v>400.94769567485071</v>
      </c>
      <c r="CE203" s="62">
        <f t="shared" si="207"/>
        <v>564.51639723182689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0.35131304074822856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0.35131304074822856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6.7984728957526396E-14</v>
      </c>
      <c r="CV203" s="14">
        <f t="shared" si="173"/>
        <v>1.0682447123141398E-12</v>
      </c>
      <c r="CW203" s="22">
        <f t="shared" si="174"/>
        <v>1.978932943548152E-12</v>
      </c>
      <c r="CX203" s="62">
        <f t="shared" si="196"/>
        <v>293.3333333333353</v>
      </c>
      <c r="CY203" s="62">
        <f ca="1">AVERAGE(OFFSET($CX$3,0,0,'Données projet'!$E$13+1,1))-AVERAGE(OFFSET($H$3,0,0,'Données projet'!$E$13+1,1))</f>
        <v>306.16494073060517</v>
      </c>
      <c r="CZ203" s="62">
        <f t="shared" si="208"/>
        <v>196.38263807065425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2.1166452604491214E-25</v>
      </c>
      <c r="DI203" s="24">
        <f t="shared" si="175"/>
        <v>2.1166452604491214E-25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-2.8421709430404007E-13</v>
      </c>
      <c r="DP203" s="18">
        <f>DO203*VLOOKUP('Données projet'!$B$14,Paramètres!$A$1:$I$89,3,0)*VLOOKUP('Données projet'!$B$14,Paramètres!$A$1:$I$89,5,0)</f>
        <v>-2.4829205358400943E-13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321.71797077705293</v>
      </c>
      <c r="DU203" s="62">
        <f t="shared" si="209"/>
        <v>326.2054715914793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1.226147171351889</v>
      </c>
      <c r="BV205" s="88">
        <f>EXP(LN('Données projet'!B114)/'Données projet'!A114)</f>
        <v>2.1016324782757847</v>
      </c>
      <c r="CQ205" s="88">
        <f>EXP(LN('Données projet'!B140)/'Données projet'!A140)</f>
        <v>1.226147171351889</v>
      </c>
      <c r="DL205" s="88">
        <f>EXP(LN('Données projet'!B166)/'Données projet'!A166)</f>
        <v>1.2709816152101407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0.37966</v>
      </c>
      <c r="C6" s="156">
        <f ca="1">IF(OR('Données projet'!B9="",'Données projet'!C9="",'Données projet'!C9=0%),0,Calculateur!S3)</f>
        <v>351.29864784976206</v>
      </c>
      <c r="D6" s="156">
        <f>IF(OR('Données projet'!B9="",'Données projet'!C9="",'Données projet'!C9=0%),0,Calculateur!T3)</f>
        <v>231.29412958540718</v>
      </c>
      <c r="E6" s="156">
        <f ca="1">MIN(C6,D6)</f>
        <v>231.29412958540718</v>
      </c>
      <c r="F6" s="156">
        <f ca="1">E6*B6</f>
        <v>87.813129238395689</v>
      </c>
      <c r="G6" s="156">
        <f ca="1">F6*(100%-'Données projet'!$C$24)*(100%-'Données projet'!$C$25)*(100%-'Données projet'!$C$26)*(100%-'Données projet'!$C$27)</f>
        <v>79.031816314556124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5.8847300000000002</v>
      </c>
      <c r="K6" s="160">
        <f>J6*(100%-'Données projet'!$C$24)*(100%-'Données projet'!$C$25)*(100%-'Données projet'!$C$26)*(100%-'Données projet'!$C$27)</f>
        <v>5.2962570000000007</v>
      </c>
      <c r="L6" s="161">
        <f ca="1">G6+I6+K6</f>
        <v>84.328073314556121</v>
      </c>
      <c r="M6" s="25">
        <f ca="1">L6/B6</f>
        <v>222.11471662686645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1.36981</v>
      </c>
      <c r="C7" s="156">
        <f ca="1">IF(OR('Données projet'!B10="",'Données projet'!C10="",'Données projet'!C10=0%),0,Calculateur!AN3)</f>
        <v>320.21110531585362</v>
      </c>
      <c r="D7" s="156">
        <f>IF(OR('Données projet'!B10="",'Données projet'!C10="",'Données projet'!C10=0%),0,Calculateur!AO3)</f>
        <v>247.46523907978428</v>
      </c>
      <c r="E7" s="156">
        <f t="shared" ref="E7:E15" ca="1" si="0">MIN(C7,D7)</f>
        <v>247.46523907978428</v>
      </c>
      <c r="F7" s="156">
        <f t="shared" ref="F7:F15" ca="1" si="1">E7*B7</f>
        <v>338.9803591438793</v>
      </c>
      <c r="G7" s="156">
        <f ca="1">F7*(100%-'Données projet'!$C$24)*(100%-'Données projet'!$C$25)*(100%-'Données projet'!$C$26)*(100%-'Données projet'!$C$27)</f>
        <v>305.08232322949135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305.08232322949135</v>
      </c>
      <c r="M7" s="25">
        <f ca="1">L7/B7</f>
        <v>222.71871517180583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noir d'Autriche</v>
      </c>
      <c r="B8" s="163">
        <f>'Données projet'!D11</f>
        <v>1.1598899999999999</v>
      </c>
      <c r="C8" s="156">
        <f ca="1">IF(OR('Données projet'!B11="",'Données projet'!C11="",'Données projet'!C11=0%),0,Calculateur!BI3)</f>
        <v>306.16494073060517</v>
      </c>
      <c r="D8" s="156">
        <f>IF(OR('Données projet'!B11="",'Données projet'!C11="",'Données projet'!C11=0%),0,Calculateur!BJ3)</f>
        <v>196.38263807065425</v>
      </c>
      <c r="E8" s="156">
        <f t="shared" ca="1" si="0"/>
        <v>196.38263807065425</v>
      </c>
      <c r="F8" s="156">
        <f t="shared" ca="1" si="1"/>
        <v>227.78225807177114</v>
      </c>
      <c r="G8" s="156">
        <f ca="1">F8*(100%-'Données projet'!$C$24)*(100%-'Données projet'!$C$25)*(100%-'Données projet'!$C$26)*(100%-'Données projet'!$C$27)</f>
        <v>205.00403226459403</v>
      </c>
      <c r="H8" s="164">
        <f>IF(OR('Données projet'!B11="",'Données projet'!C11="",'Données projet'!C11=0%),0,AVERAGE(Calculateur!$BS$3:$BS$33)*B8)</f>
        <v>0.55774582623200275</v>
      </c>
      <c r="I8" s="158">
        <f>H8*(100%-'Données projet'!$C$24)*(100%-'Données projet'!$C$25)*(100%-'Données projet'!$C$26)*(100%-'Données projet'!$C$27)</f>
        <v>0.50197124360880252</v>
      </c>
      <c r="J8" s="159">
        <f>IF(OR('Données projet'!B11="",'Données projet'!C11="",'Données projet'!C11=0%),0,SUM(Calculateur!$BL$3:$BL$33)*VLOOKUP('Données projet'!$B$11,Paramètres!$A$1:$I$89,9,0)*B8)</f>
        <v>7.4812904999999992</v>
      </c>
      <c r="K8" s="160">
        <f>J8*(100%-'Données projet'!$C$24)*(100%-'Données projet'!$C$25)*(100%-'Données projet'!$C$26)*(100%-'Données projet'!$C$27)</f>
        <v>6.733161449999999</v>
      </c>
      <c r="L8" s="161">
        <f t="shared" ca="1" si="2"/>
        <v>212.23916495820285</v>
      </c>
      <c r="M8" s="25">
        <f ca="1">L8/B8</f>
        <v>182.98214913328235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Robinier faux-acacia</v>
      </c>
      <c r="B9" s="163">
        <f>'Données projet'!D12</f>
        <v>0.24969</v>
      </c>
      <c r="C9" s="156">
        <f ca="1">IF(OR('Données projet'!B12="",'Données projet'!C12="",'Données projet'!C12=0%),0,Calculateur!CD3)</f>
        <v>400.94769567485071</v>
      </c>
      <c r="D9" s="156">
        <f>IF(OR('Données projet'!B12="",'Données projet'!C12="",'Données projet'!C12=0%),0,Calculateur!CE3)</f>
        <v>564.51639723182689</v>
      </c>
      <c r="E9" s="156">
        <f t="shared" ca="1" si="0"/>
        <v>400.94769567485071</v>
      </c>
      <c r="F9" s="156">
        <f t="shared" ca="1" si="1"/>
        <v>100.11263013305347</v>
      </c>
      <c r="G9" s="156">
        <f ca="1">F9*(100%-'Données projet'!$C$24)*(100%-'Données projet'!$C$25)*(100%-'Données projet'!$C$26)*(100%-'Données projet'!$C$27)</f>
        <v>90.101367119748133</v>
      </c>
      <c r="H9" s="164">
        <f>IF(OR('Données projet'!B12="",'Données projet'!C12="",'Données projet'!C12=0%),0,AVERAGE(Calculateur!$CN$3:$CN$33)*B9)</f>
        <v>0.53401120845519756</v>
      </c>
      <c r="I9" s="158">
        <f>H9*(100%-'Données projet'!$C$24)*(100%-'Données projet'!$C$25)*(100%-'Données projet'!$C$26)*(100%-'Données projet'!$C$27)</f>
        <v>0.48061008760967783</v>
      </c>
      <c r="J9" s="159">
        <f>IF(OR('Données projet'!B12="",'Données projet'!C12="",'Données projet'!C12=0%),0,SUM(Calculateur!$CG$3:$CG$33)*VLOOKUP('Données projet'!$B$12,Paramètres!$A$1:$I$89,9,0)*B9)</f>
        <v>8.0525024999999992</v>
      </c>
      <c r="K9" s="160">
        <f>J9*(100%-'Données projet'!$C$24)*(100%-'Données projet'!$C$25)*(100%-'Données projet'!$C$26)*(100%-'Données projet'!$C$27)</f>
        <v>7.2472522499999998</v>
      </c>
      <c r="L9" s="161">
        <f t="shared" ca="1" si="2"/>
        <v>97.829229457357812</v>
      </c>
      <c r="M9" s="25">
        <f ca="1">L9/B9</f>
        <v>391.80275324345314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de Salzmann</v>
      </c>
      <c r="B10" s="163">
        <f>'Données projet'!D13</f>
        <v>0.59982999999999997</v>
      </c>
      <c r="C10" s="156">
        <f ca="1">IF(OR('Données projet'!B13="",'Données projet'!C13="",'Données projet'!C13=0%),0,Calculateur!CY3)</f>
        <v>306.16494073060517</v>
      </c>
      <c r="D10" s="156">
        <f>IF(OR('Données projet'!B13="",'Données projet'!C13="",'Données projet'!C13=0%),0,Calculateur!CZ3)</f>
        <v>196.38263807065425</v>
      </c>
      <c r="E10" s="156">
        <f t="shared" ca="1" si="0"/>
        <v>196.38263807065425</v>
      </c>
      <c r="F10" s="156">
        <f t="shared" ca="1" si="1"/>
        <v>117.79619779392054</v>
      </c>
      <c r="G10" s="156">
        <f ca="1">F10*(100%-'Données projet'!$C$24)*(100%-'Données projet'!$C$25)*(100%-'Données projet'!$C$26)*(100%-'Données projet'!$C$27)</f>
        <v>106.01657801452849</v>
      </c>
      <c r="H10" s="164">
        <f>IF(OR('Données projet'!B13="",'Données projet'!C13="",'Données projet'!C13=0%),0,AVERAGE(Calculateur!$DI$3:$DI$33)*B10)</f>
        <v>0.28843483343139625</v>
      </c>
      <c r="I10" s="158">
        <f>H10*(100%-'Données projet'!$C$24)*(100%-'Données projet'!$C$25)*(100%-'Données projet'!$C$26)*(100%-'Données projet'!$C$27)</f>
        <v>0.25959135008825662</v>
      </c>
      <c r="J10" s="159">
        <f>IF(OR('Données projet'!B13="",'Données projet'!C13="",'Données projet'!C13=0%),0,SUM(Calculateur!$DB$3:$DB$33)*VLOOKUP('Données projet'!$B$13,Paramètres!$A$1:$I$89,9,0)*B10)</f>
        <v>3.8689035000000001</v>
      </c>
      <c r="K10" s="160">
        <f>J10*(100%-'Données projet'!$C$24)*(100%-'Données projet'!$C$25)*(100%-'Données projet'!$C$26)*(100%-'Données projet'!$C$27)</f>
        <v>3.4820131500000002</v>
      </c>
      <c r="L10" s="161">
        <f t="shared" ca="1" si="2"/>
        <v>109.75818251461675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Erable champêtre</v>
      </c>
      <c r="B11" s="163">
        <f>'Données projet'!D14</f>
        <v>0.33988999999999997</v>
      </c>
      <c r="C11" s="156">
        <f ca="1">IF(OR('Données projet'!B14="",'Données projet'!C14="",'Données projet'!C14=0%),0,Calculateur!DT3)</f>
        <v>321.71797077705293</v>
      </c>
      <c r="D11" s="156">
        <f>IF(OR('Données projet'!B14="",'Données projet'!C14="",'Données projet'!C14=0%),0,Calculateur!DU3)</f>
        <v>326.2054715914793</v>
      </c>
      <c r="E11" s="156">
        <f t="shared" ca="1" si="0"/>
        <v>321.71797077705293</v>
      </c>
      <c r="F11" s="156">
        <f t="shared" ca="1" si="1"/>
        <v>109.34872108741251</v>
      </c>
      <c r="G11" s="156">
        <f ca="1">F11*(100%-'Données projet'!$C$24)*(100%-'Données projet'!$C$25)*(100%-'Données projet'!$C$26)*(100%-'Données projet'!$C$27)</f>
        <v>98.413848978671268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11.641232499999999</v>
      </c>
      <c r="K11" s="160">
        <f>J11*(100%-'Données projet'!$C$24)*(100%-'Données projet'!$C$25)*(100%-'Données projet'!$C$26)*(100%-'Données projet'!$C$27)</f>
        <v>10.47710925</v>
      </c>
      <c r="L11" s="161">
        <f t="shared" ca="1" si="2"/>
        <v>108.89095822867127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981.83329546843265</v>
      </c>
      <c r="G16" s="175">
        <f t="shared" ca="1" si="3"/>
        <v>883.64996592158934</v>
      </c>
      <c r="H16" s="176">
        <f t="shared" si="3"/>
        <v>1.3801918681185965</v>
      </c>
      <c r="I16" s="176">
        <f t="shared" si="3"/>
        <v>1.2421726813067369</v>
      </c>
      <c r="J16" s="177">
        <f t="shared" si="3"/>
        <v>36.928659000000003</v>
      </c>
      <c r="K16" s="177">
        <f t="shared" si="3"/>
        <v>33.235793100000002</v>
      </c>
      <c r="L16" s="178">
        <f t="shared" ca="1" si="3"/>
        <v>918.12793170289615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noir d'Autriche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de Salzmann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Erable champêtre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90" zoomScaleNormal="90" workbookViewId="0">
      <selection activeCell="J21" sqref="J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1944.7500778919052</v>
      </c>
      <c r="U10" s="190">
        <f>'Données projet'!D9</f>
        <v>0.37966</v>
      </c>
      <c r="V10" s="189">
        <f>U10*T10</f>
        <v>738.34381457244069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1073.3775350824558</v>
      </c>
      <c r="U11" s="190">
        <f>'Données projet'!D10</f>
        <v>1.36981</v>
      </c>
      <c r="V11" s="189">
        <f t="shared" ref="V11" si="0">U11*T11</f>
        <v>1470.3232813312986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noir d'Autriche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623.59722282175858</v>
      </c>
      <c r="U12" s="190">
        <f>'Données projet'!D11</f>
        <v>1.1598899999999999</v>
      </c>
      <c r="V12" s="189">
        <f t="shared" ref="V12:V19" si="1">U12*T12</f>
        <v>723.30418277872946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1394.1375642618152</v>
      </c>
      <c r="U13" s="190">
        <f>'Données projet'!D12</f>
        <v>0.24969</v>
      </c>
      <c r="V13" s="189">
        <f t="shared" si="1"/>
        <v>348.10220842053263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de Salzmann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623.59722282175858</v>
      </c>
      <c r="U14" s="190">
        <f>'Données projet'!D13</f>
        <v>0.59982999999999997</v>
      </c>
      <c r="V14" s="189">
        <f t="shared" si="1"/>
        <v>374.05232216517544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Erable champêtre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1374.0147742211805</v>
      </c>
      <c r="U15" s="190">
        <f>'Données projet'!D14</f>
        <v>0.33988999999999997</v>
      </c>
      <c r="V15" s="189">
        <f t="shared" si="1"/>
        <v>467.013881610037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3976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1197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>
        <v>3</v>
      </c>
      <c r="I23" s="204">
        <v>203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-21600.125181366755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v>203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203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-21600.125181366755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20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30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40</v>
      </c>
      <c r="D29" s="194">
        <f t="shared" si="2"/>
        <v>1120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50</v>
      </c>
      <c r="D30" s="194">
        <f t="shared" si="2"/>
        <v>1400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60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70</v>
      </c>
      <c r="D32" s="194">
        <f t="shared" si="2"/>
        <v>1960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80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90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100</v>
      </c>
      <c r="D38" s="194">
        <f t="shared" si="2"/>
        <v>2800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110</v>
      </c>
      <c r="D40" s="194">
        <f t="shared" si="2"/>
        <v>2860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331</v>
      </c>
      <c r="C42" s="206">
        <v>200</v>
      </c>
      <c r="D42" s="194">
        <f t="shared" si="2"/>
        <v>66200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88</v>
      </c>
      <c r="C56" s="204">
        <v>15</v>
      </c>
      <c r="D56" s="191">
        <f t="shared" si="4"/>
        <v>1320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102</v>
      </c>
      <c r="C58" s="204">
        <v>18</v>
      </c>
      <c r="D58" s="191">
        <f t="shared" si="4"/>
        <v>1836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113</v>
      </c>
      <c r="C59" s="204">
        <v>20</v>
      </c>
      <c r="D59" s="191">
        <f t="shared" si="4"/>
        <v>2260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124</v>
      </c>
      <c r="C60" s="204">
        <v>25</v>
      </c>
      <c r="D60" s="191">
        <f t="shared" si="4"/>
        <v>3100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135</v>
      </c>
      <c r="C61" s="204">
        <v>30</v>
      </c>
      <c r="D61" s="191">
        <f t="shared" si="4"/>
        <v>4050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723</v>
      </c>
      <c r="C62" s="204">
        <v>50</v>
      </c>
      <c r="D62" s="191">
        <f t="shared" si="4"/>
        <v>36150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noir d'Autriche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</v>
      </c>
      <c r="C85" s="204">
        <v>12</v>
      </c>
      <c r="D85" s="191">
        <f>B85*C85</f>
        <v>36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12</v>
      </c>
      <c r="C86" s="204">
        <v>12</v>
      </c>
      <c r="D86" s="191">
        <f t="shared" ref="D86:D104" si="6">B86*C86</f>
        <v>144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21</v>
      </c>
      <c r="C87" s="204">
        <v>15</v>
      </c>
      <c r="D87" s="191">
        <f t="shared" si="6"/>
        <v>315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25</v>
      </c>
      <c r="C88" s="204">
        <v>17</v>
      </c>
      <c r="D88" s="191">
        <f t="shared" si="6"/>
        <v>425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27</v>
      </c>
      <c r="C89" s="204">
        <v>17</v>
      </c>
      <c r="D89" s="191">
        <f t="shared" si="6"/>
        <v>459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26</v>
      </c>
      <c r="C90" s="204">
        <v>17</v>
      </c>
      <c r="D90" s="191">
        <f t="shared" si="6"/>
        <v>442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24</v>
      </c>
      <c r="C91" s="204">
        <v>30</v>
      </c>
      <c r="D91" s="191">
        <f t="shared" si="6"/>
        <v>720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24</v>
      </c>
      <c r="C92" s="204">
        <v>35</v>
      </c>
      <c r="D92" s="191">
        <f t="shared" si="6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515</v>
      </c>
      <c r="C93" s="204">
        <v>60</v>
      </c>
      <c r="D93" s="191">
        <f t="shared" si="6"/>
        <v>30900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5</v>
      </c>
      <c r="B116" s="193">
        <f>'Données projet'!D114</f>
        <v>8</v>
      </c>
      <c r="C116" s="204">
        <v>8</v>
      </c>
      <c r="D116" s="191">
        <f>B116*C116</f>
        <v>64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10</v>
      </c>
      <c r="B117" s="193">
        <f>'Données projet'!D115</f>
        <v>37</v>
      </c>
      <c r="C117" s="204">
        <v>8</v>
      </c>
      <c r="D117" s="191">
        <f t="shared" ref="D117:D135" si="8">B117*C117</f>
        <v>296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15</v>
      </c>
      <c r="B118" s="193">
        <f>'Données projet'!D116</f>
        <v>29</v>
      </c>
      <c r="C118" s="204">
        <v>9</v>
      </c>
      <c r="D118" s="191">
        <f t="shared" si="8"/>
        <v>261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20</v>
      </c>
      <c r="B119" s="193">
        <f>'Données projet'!D117</f>
        <v>23</v>
      </c>
      <c r="C119" s="204">
        <v>12</v>
      </c>
      <c r="D119" s="191">
        <f t="shared" si="8"/>
        <v>276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25</v>
      </c>
      <c r="B120" s="193">
        <f>'Données projet'!D118</f>
        <v>18</v>
      </c>
      <c r="C120" s="204">
        <v>12</v>
      </c>
      <c r="D120" s="191">
        <f t="shared" si="8"/>
        <v>216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30</v>
      </c>
      <c r="B121" s="193">
        <f>'Données projet'!D119</f>
        <v>14</v>
      </c>
      <c r="C121" s="204">
        <v>13</v>
      </c>
      <c r="D121" s="191">
        <f t="shared" si="8"/>
        <v>182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35</v>
      </c>
      <c r="B122" s="193">
        <f>'Données projet'!D120</f>
        <v>11</v>
      </c>
      <c r="C122" s="204">
        <v>13</v>
      </c>
      <c r="D122" s="191">
        <f t="shared" si="8"/>
        <v>143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40</v>
      </c>
      <c r="B123" s="193">
        <f>'Données projet'!D121</f>
        <v>9</v>
      </c>
      <c r="C123" s="204">
        <v>14</v>
      </c>
      <c r="D123" s="191">
        <f t="shared" si="8"/>
        <v>126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45</v>
      </c>
      <c r="B124" s="193">
        <f>'Données projet'!D122</f>
        <v>378</v>
      </c>
      <c r="C124" s="204">
        <v>14</v>
      </c>
      <c r="D124" s="191">
        <f t="shared" si="8"/>
        <v>5292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de Salzmann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3</v>
      </c>
      <c r="C147" s="204">
        <v>12</v>
      </c>
      <c r="D147" s="194">
        <f>B147*C147</f>
        <v>36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12</v>
      </c>
      <c r="C148" s="204">
        <v>12</v>
      </c>
      <c r="D148" s="194">
        <f t="shared" ref="D148:D166" si="10">B148*C148</f>
        <v>144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40</v>
      </c>
      <c r="B149" s="187">
        <f>'Données projet'!D142</f>
        <v>21</v>
      </c>
      <c r="C149" s="204">
        <v>15</v>
      </c>
      <c r="D149" s="194">
        <f t="shared" si="10"/>
        <v>315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50</v>
      </c>
      <c r="B150" s="187">
        <f>'Données projet'!D143</f>
        <v>25</v>
      </c>
      <c r="C150" s="204">
        <v>17</v>
      </c>
      <c r="D150" s="194">
        <f t="shared" si="10"/>
        <v>425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60</v>
      </c>
      <c r="B151" s="187">
        <f>'Données projet'!D144</f>
        <v>27</v>
      </c>
      <c r="C151" s="204">
        <v>17</v>
      </c>
      <c r="D151" s="194">
        <f t="shared" si="10"/>
        <v>459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70</v>
      </c>
      <c r="B152" s="187">
        <f>'Données projet'!D145</f>
        <v>26</v>
      </c>
      <c r="C152" s="204">
        <v>17</v>
      </c>
      <c r="D152" s="194">
        <f t="shared" si="10"/>
        <v>442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80</v>
      </c>
      <c r="B153" s="187">
        <f>'Données projet'!D146</f>
        <v>24</v>
      </c>
      <c r="C153" s="204">
        <v>30</v>
      </c>
      <c r="D153" s="194">
        <f t="shared" si="10"/>
        <v>720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90</v>
      </c>
      <c r="B154" s="187">
        <f>'Données projet'!D147</f>
        <v>24</v>
      </c>
      <c r="C154" s="204">
        <v>35</v>
      </c>
      <c r="D154" s="194">
        <f t="shared" si="10"/>
        <v>840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100</v>
      </c>
      <c r="B155" s="187">
        <f>'Données projet'!D148</f>
        <v>515</v>
      </c>
      <c r="C155" s="204">
        <v>60</v>
      </c>
      <c r="D155" s="194">
        <f t="shared" si="10"/>
        <v>30900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Erable champêtre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32</v>
      </c>
      <c r="C179" s="206">
        <v>4</v>
      </c>
      <c r="D179" s="191">
        <f t="shared" ref="D179:D197" si="11">B179*C179</f>
        <v>128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35</v>
      </c>
      <c r="C180" s="206">
        <v>8</v>
      </c>
      <c r="D180" s="191">
        <f t="shared" si="11"/>
        <v>280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35</v>
      </c>
      <c r="C181" s="206">
        <v>10</v>
      </c>
      <c r="D181" s="191">
        <f t="shared" si="11"/>
        <v>350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35</v>
      </c>
      <c r="C182" s="206">
        <v>10</v>
      </c>
      <c r="D182" s="191">
        <f t="shared" si="11"/>
        <v>350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35</v>
      </c>
      <c r="C183" s="206">
        <v>10</v>
      </c>
      <c r="D183" s="191">
        <f t="shared" si="11"/>
        <v>350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35</v>
      </c>
      <c r="C184" s="206">
        <v>12</v>
      </c>
      <c r="D184" s="191">
        <f t="shared" si="11"/>
        <v>420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24</v>
      </c>
      <c r="C185" s="206">
        <v>12</v>
      </c>
      <c r="D185" s="191">
        <f t="shared" si="11"/>
        <v>288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19</v>
      </c>
      <c r="C186" s="206">
        <v>12</v>
      </c>
      <c r="D186" s="191">
        <f t="shared" si="11"/>
        <v>228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16</v>
      </c>
      <c r="C187" s="206">
        <v>15</v>
      </c>
      <c r="D187" s="191">
        <f t="shared" si="11"/>
        <v>240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14</v>
      </c>
      <c r="C188" s="206">
        <v>15</v>
      </c>
      <c r="D188" s="191">
        <f t="shared" si="11"/>
        <v>210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13</v>
      </c>
      <c r="C189" s="206">
        <v>17</v>
      </c>
      <c r="D189" s="191">
        <f t="shared" si="11"/>
        <v>221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13</v>
      </c>
      <c r="C190" s="206">
        <v>30</v>
      </c>
      <c r="D190" s="191">
        <f t="shared" si="11"/>
        <v>390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12</v>
      </c>
      <c r="C191" s="206">
        <v>50</v>
      </c>
      <c r="D191" s="191">
        <f t="shared" si="11"/>
        <v>600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329</v>
      </c>
      <c r="C192" s="206">
        <v>70</v>
      </c>
      <c r="D192" s="191">
        <f t="shared" si="11"/>
        <v>23030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  <vt:lpstr>REE!Zone_d_impression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cp:lastPrinted>2023-01-02T14:22:56Z</cp:lastPrinted>
  <dcterms:created xsi:type="dcterms:W3CDTF">2021-02-01T08:22:39Z</dcterms:created>
  <dcterms:modified xsi:type="dcterms:W3CDTF">2024-10-16T13:17:27Z</dcterms:modified>
</cp:coreProperties>
</file>