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V (Poitou Touraine Indre)\SMARVES (86) - LA FOUCHARDIERE\doc fin\"/>
    </mc:Choice>
  </mc:AlternateContent>
  <xr:revisionPtr revIDLastSave="0" documentId="13_ncr:1_{1F92CAA1-5B37-4310-97EF-D962653731B4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<sst xmlns="http://schemas.openxmlformats.org/spreadsheetml/2006/main" count="1170" uniqueCount="324">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</sst>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1.946833208145432</c:v>
                </c:pt>
                <c:pt idx="2">
                  <c:v>2.5486257084303721</c:v>
                </c:pt>
                <c:pt idx="3">
                  <c:v>3.3372043160951712</c:v>
                </c:pt>
                <c:pt idx="4">
                  <c:v>4.3707679157419816</c:v>
                </c:pt>
                <c:pt idx="5">
                  <c:v>5.7257142443535676</c:v>
                </c:pt>
                <c:pt idx="6">
                  <c:v>7.5023496374252856</c:v>
                </c:pt>
                <c:pt idx="7">
                  <c:v>9.8323956465245939</c:v>
                </c:pt>
                <c:pt idx="8">
                  <c:v>12.888859590158242</c:v>
                </c:pt>
                <c:pt idx="9">
                  <c:v>16.899015509818579</c:v>
                </c:pt>
                <c:pt idx="10">
                  <c:v>22.1614783062215</c:v>
                </c:pt>
                <c:pt idx="11">
                  <c:v>29.068665105895235</c:v>
                </c:pt>
                <c:pt idx="12">
                  <c:v>38.136347989832906</c:v>
                </c:pt>
                <c:pt idx="13">
                  <c:v>50.042542529188474</c:v>
                </c:pt>
                <c:pt idx="14">
                  <c:v>65.678688555672892</c:v>
                </c:pt>
                <c:pt idx="15">
                  <c:v>86.217017891534582</c:v>
                </c:pt>
                <c:pt idx="16">
                  <c:v>113.19924044440636</c:v>
                </c:pt>
                <c:pt idx="17">
                  <c:v>148.65331019167186</c:v>
                </c:pt>
                <c:pt idx="18">
                  <c:v>195.24718152298774</c:v>
                </c:pt>
                <c:pt idx="19">
                  <c:v>256.49129958475675</c:v>
                </c:pt>
                <c:pt idx="20">
                  <c:v>337.00530389564602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26" sqref="I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1</v>
      </c>
      <c r="D9" s="36">
        <f t="shared" ref="D9:D18" si="0">C9*$C$5</f>
        <v>3.6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269</v>
      </c>
      <c r="C36" s="63">
        <v>1</v>
      </c>
      <c r="D36" s="63">
        <v>269</v>
      </c>
      <c r="E36" s="54">
        <v>0.8</v>
      </c>
      <c r="F36" s="54">
        <v>0.2</v>
      </c>
      <c r="G36" s="54">
        <v>0</v>
      </c>
      <c r="H36" s="54">
        <v>0</v>
      </c>
      <c r="I36" s="52">
        <f>IFERROR(B36/A36,"")</f>
        <v>13.45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Peuplier Robusta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/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/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/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/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58.329217773430344</v>
      </c>
      <c r="T3" s="62">
        <f>IF('Données projet'!E9&gt;30,$R$33-$H$33,LOOKUP('Données projet'!$E$9,$A$3:$A$203,R3:R203)-LOOKUP('Données projet'!$E$9,$A$3:$A$203,$H$3:$H$203))</f>
        <v>320.26553963066794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13.45</v>
      </c>
      <c r="N4" s="14">
        <f>IF('Données projet'!$A$36&gt;35,N3+M4-V3,IF(A4&lt;'Données projet'!$A$36,$K$205^A4,IF(A4='Données projet'!$A$36,'Données projet'!$B$36,N3+M4-V3)))</f>
        <v>1.3227799820267212</v>
      </c>
      <c r="O4" s="14">
        <f>N4*VLOOKUP('Données projet'!$B$9,Paramètres!$A$1:$I$89,3,0)*VLOOKUP('Données projet'!$B$9,Paramètres!$A$1:$I$89,5,0)</f>
        <v>0.75731799530993837</v>
      </c>
      <c r="P4" s="14">
        <f>EXP(-1.0587+0.8836*LN(O4)+0.284)</f>
        <v>0.36048097587404188</v>
      </c>
      <c r="Q4" s="22">
        <f t="shared" ref="Q4:Q34" si="2">(O4+P4)*0.475*44/12</f>
        <v>1.946833208145432</v>
      </c>
      <c r="R4" s="62">
        <f t="shared" si="0"/>
        <v>259.83572209703431</v>
      </c>
      <c r="S4" s="62">
        <f ca="1">AVERAGE(OFFSET($R$3,0,0,'Données projet'!$E$9+1,1))-AVERAGE(OFFSET($H$3,0,0,'Données projet'!$E$9+1,1))</f>
        <v>58.329217773430344</v>
      </c>
      <c r="T4" s="62">
        <f>$T$3</f>
        <v>320.26553963066794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13.45</v>
      </c>
      <c r="N5" s="14">
        <f>IF('Données projet'!$A$36&gt;35,N4+M5-V4,IF(A5&lt;'Données projet'!$A$36,$K$205^A5,IF(A5='Données projet'!$A$36,'Données projet'!$B$36,N4+M5-V4)))</f>
        <v>1.7497468808506129</v>
      </c>
      <c r="O5" s="14">
        <f>N5*VLOOKUP('Données projet'!$B$9,Paramètres!$A$1:$I$89,3,0)*VLOOKUP('Données projet'!$B$9,Paramètres!$A$1:$I$89,5,0)</f>
        <v>1.0017650842245929</v>
      </c>
      <c r="P5" s="14">
        <f t="shared" ref="P5:P68" si="33">EXP(-1.0587+0.8836*LN(O5)+0.284)</f>
        <v>0.46156068138136269</v>
      </c>
      <c r="Q5" s="22">
        <f t="shared" si="2"/>
        <v>2.5486257084303721</v>
      </c>
      <c r="R5" s="62">
        <f t="shared" si="0"/>
        <v>261.65973681954154</v>
      </c>
      <c r="S5" s="62">
        <f ca="1">AVERAGE(OFFSET($R$3,0,0,'Données projet'!$E$9+1,1))-AVERAGE(OFFSET($H$3,0,0,'Données projet'!$E$9+1,1))</f>
        <v>58.329217773430344</v>
      </c>
      <c r="T5" s="62">
        <f t="shared" ref="T5:T68" si="34">$T$3</f>
        <v>320.26553963066794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13.45</v>
      </c>
      <c r="N6" s="14">
        <f>IF('Données projet'!$A$36&gt;35,N5+M6-V5,IF(A6&lt;'Données projet'!$A$36,$K$205^A6,IF(A6='Données projet'!$A$36,'Données projet'!$B$36,N5+M6-V5)))</f>
        <v>2.3145301476028854</v>
      </c>
      <c r="O6" s="14">
        <f>N6*VLOOKUP('Données projet'!$B$9,Paramètres!$A$1:$I$89,3,0)*VLOOKUP('Données projet'!$B$9,Paramètres!$A$1:$I$89,5,0)</f>
        <v>1.3251148001056039</v>
      </c>
      <c r="P6" s="14">
        <f t="shared" si="33"/>
        <v>0.59098337181506888</v>
      </c>
      <c r="Q6" s="22">
        <f t="shared" si="2"/>
        <v>3.3372043160951712</v>
      </c>
      <c r="R6" s="62">
        <f t="shared" si="0"/>
        <v>263.67053764942847</v>
      </c>
      <c r="S6" s="62">
        <f ca="1">AVERAGE(OFFSET($R$3,0,0,'Données projet'!$E$9+1,1))-AVERAGE(OFFSET($H$3,0,0,'Données projet'!$E$9+1,1))</f>
        <v>58.329217773430344</v>
      </c>
      <c r="T6" s="62">
        <f t="shared" si="34"/>
        <v>320.26553963066794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13.45</v>
      </c>
      <c r="N7" s="14">
        <f>IF('Données projet'!$A$36&gt;35,N6+M7-V6,IF(A7&lt;'Données projet'!$A$36,$K$205^A7,IF(A7='Données projet'!$A$36,'Données projet'!$B$36,N6+M7-V6)))</f>
        <v>3.0616141470464489</v>
      </c>
      <c r="O7" s="14">
        <f>N7*VLOOKUP('Données projet'!$B$9,Paramètres!$A$1:$I$89,3,0)*VLOOKUP('Données projet'!$B$9,Paramètres!$A$1:$I$89,5,0)</f>
        <v>1.7528353314670331</v>
      </c>
      <c r="P7" s="14">
        <f t="shared" si="33"/>
        <v>0.75669648618386598</v>
      </c>
      <c r="Q7" s="22">
        <f t="shared" si="2"/>
        <v>4.3707679157419816</v>
      </c>
      <c r="R7" s="62">
        <f t="shared" si="0"/>
        <v>265.92632347129751</v>
      </c>
      <c r="S7" s="62">
        <f ca="1">AVERAGE(OFFSET($R$3,0,0,'Données projet'!$E$9+1,1))-AVERAGE(OFFSET($H$3,0,0,'Données projet'!$E$9+1,1))</f>
        <v>58.329217773430344</v>
      </c>
      <c r="T7" s="62">
        <f t="shared" si="34"/>
        <v>320.26553963066794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13.45</v>
      </c>
      <c r="N8" s="14">
        <f>IF('Données projet'!$A$36&gt;35,N7+M8-V7,IF(A8&lt;'Données projet'!$A$36,$K$205^A8,IF(A8='Données projet'!$A$36,'Données projet'!$B$36,N7+M8-V7)))</f>
        <v>4.0498419064028566</v>
      </c>
      <c r="O8" s="14">
        <f>N8*VLOOKUP('Données projet'!$B$9,Paramètres!$A$1:$I$89,3,0)*VLOOKUP('Données projet'!$B$9,Paramètres!$A$1:$I$89,5,0)</f>
        <v>2.3186154882537635</v>
      </c>
      <c r="P8" s="14">
        <f t="shared" si="33"/>
        <v>0.96887594391096465</v>
      </c>
      <c r="Q8" s="22">
        <f t="shared" si="2"/>
        <v>5.7257142443535676</v>
      </c>
      <c r="R8" s="62">
        <f t="shared" si="0"/>
        <v>268.50349202213135</v>
      </c>
      <c r="S8" s="62">
        <f ca="1">AVERAGE(OFFSET($R$3,0,0,'Données projet'!$E$9+1,1))-AVERAGE(OFFSET($H$3,0,0,'Données projet'!$E$9+1,1))</f>
        <v>58.329217773430344</v>
      </c>
      <c r="T8" s="62">
        <f t="shared" si="34"/>
        <v>320.26553963066794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13.45</v>
      </c>
      <c r="N9" s="14">
        <f>IF('Données projet'!$A$36&gt;35,N8+M9-V8,IF(A9&lt;'Données projet'!$A$36,$K$205^A9,IF(A9='Données projet'!$A$36,'Données projet'!$B$36,N8+M9-V8)))</f>
        <v>5.3570498041626333</v>
      </c>
      <c r="O9" s="14">
        <f>N9*VLOOKUP('Données projet'!$B$9,Paramètres!$A$1:$I$89,3,0)*VLOOKUP('Données projet'!$B$9,Paramètres!$A$1:$I$89,5,0)</f>
        <v>3.0670181538791912</v>
      </c>
      <c r="P9" s="14">
        <f t="shared" si="33"/>
        <v>1.2405510159343702</v>
      </c>
      <c r="Q9" s="22">
        <f t="shared" si="2"/>
        <v>7.5023496374252856</v>
      </c>
      <c r="R9" s="62">
        <f t="shared" si="0"/>
        <v>271.50234963742531</v>
      </c>
      <c r="S9" s="62">
        <f ca="1">AVERAGE(OFFSET($R$3,0,0,'Données projet'!$E$9+1,1))-AVERAGE(OFFSET($H$3,0,0,'Données projet'!$E$9+1,1))</f>
        <v>58.329217773430344</v>
      </c>
      <c r="T9" s="62">
        <f t="shared" si="34"/>
        <v>320.26553963066794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13.45</v>
      </c>
      <c r="N10" s="14">
        <f>IF('Données projet'!$A$36&gt;35,N9+M10-V9,IF(A10&lt;'Données projet'!$A$36,$K$205^A10,IF(A10='Données projet'!$A$36,'Données projet'!$B$36,N9+M10-V9)))</f>
        <v>7.0861982436664999</v>
      </c>
      <c r="O10" s="14">
        <f>N10*VLOOKUP('Données projet'!$B$9,Paramètres!$A$1:$I$89,3,0)*VLOOKUP('Données projet'!$B$9,Paramètres!$A$1:$I$89,5,0)</f>
        <v>4.0569902184639446</v>
      </c>
      <c r="P10" s="14">
        <f t="shared" si="33"/>
        <v>1.5884044111195541</v>
      </c>
      <c r="Q10" s="22">
        <f t="shared" si="2"/>
        <v>9.8323956465245939</v>
      </c>
      <c r="R10" s="62">
        <f t="shared" si="0"/>
        <v>275.05461786874685</v>
      </c>
      <c r="S10" s="62">
        <f ca="1">AVERAGE(OFFSET($R$3,0,0,'Données projet'!$E$9+1,1))-AVERAGE(OFFSET($H$3,0,0,'Données projet'!$E$9+1,1))</f>
        <v>58.329217773430344</v>
      </c>
      <c r="T10" s="62">
        <f t="shared" si="34"/>
        <v>320.26553963066794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13.45</v>
      </c>
      <c r="N11" s="14">
        <f>IF('Données projet'!$A$36&gt;35,N10+M11-V10,IF(A11&lt;'Données projet'!$A$36,$K$205^A11,IF(A11='Données projet'!$A$36,'Données projet'!$B$36,N10+M11-V10)))</f>
        <v>9.3734811853949545</v>
      </c>
      <c r="O11" s="14">
        <f>N11*VLOOKUP('Données projet'!$B$9,Paramètres!$A$1:$I$89,3,0)*VLOOKUP('Données projet'!$B$9,Paramètres!$A$1:$I$89,5,0)</f>
        <v>5.3665054482623198</v>
      </c>
      <c r="P11" s="14">
        <f t="shared" si="33"/>
        <v>2.0337967087663364</v>
      </c>
      <c r="Q11" s="22">
        <f t="shared" si="2"/>
        <v>12.888859590158242</v>
      </c>
      <c r="R11" s="62">
        <f t="shared" si="0"/>
        <v>279.33330403460269</v>
      </c>
      <c r="S11" s="62">
        <f ca="1">AVERAGE(OFFSET($R$3,0,0,'Données projet'!$E$9+1,1))-AVERAGE(OFFSET($H$3,0,0,'Données projet'!$E$9+1,1))</f>
        <v>58.329217773430344</v>
      </c>
      <c r="T11" s="62">
        <f t="shared" si="34"/>
        <v>320.26553963066794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13.45</v>
      </c>
      <c r="N12" s="14">
        <f>IF('Données projet'!$A$36&gt;35,N11+M12-V11,IF(A12&lt;'Données projet'!$A$36,$K$205^A12,IF(A12='Données projet'!$A$36,'Données projet'!$B$36,N11+M12-V11)))</f>
        <v>12.399053273944547</v>
      </c>
      <c r="O12" s="14">
        <f>N12*VLOOKUP('Données projet'!$B$9,Paramètres!$A$1:$I$89,3,0)*VLOOKUP('Données projet'!$B$9,Paramètres!$A$1:$I$89,5,0)</f>
        <v>7.0987059803987318</v>
      </c>
      <c r="P12" s="14">
        <f t="shared" si="33"/>
        <v>2.6040780443774865</v>
      </c>
      <c r="Q12" s="22">
        <f t="shared" si="2"/>
        <v>16.899015509818579</v>
      </c>
      <c r="R12" s="62">
        <f t="shared" si="0"/>
        <v>284.56568217648527</v>
      </c>
      <c r="S12" s="62">
        <f ca="1">AVERAGE(OFFSET($R$3,0,0,'Données projet'!$E$9+1,1))-AVERAGE(OFFSET($H$3,0,0,'Données projet'!$E$9+1,1))</f>
        <v>58.329217773430344</v>
      </c>
      <c r="T12" s="62">
        <f t="shared" si="34"/>
        <v>320.26553963066794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13.45</v>
      </c>
      <c r="N13" s="14">
        <f>IF('Données projet'!$A$36&gt;35,N12+M13-V12,IF(A13&lt;'Données projet'!$A$36,$K$205^A13,IF(A13='Données projet'!$A$36,'Données projet'!$B$36,N12+M13-V12)))</f>
        <v>16.401219466856727</v>
      </c>
      <c r="O13" s="14">
        <f>N13*VLOOKUP('Données projet'!$B$9,Paramètres!$A$1:$I$89,3,0)*VLOOKUP('Données projet'!$B$9,Paramètres!$A$1:$I$89,5,0)</f>
        <v>9.3900261691648126</v>
      </c>
      <c r="P13" s="14">
        <f t="shared" si="33"/>
        <v>3.3342675951728928</v>
      </c>
      <c r="Q13" s="22">
        <f t="shared" si="2"/>
        <v>22.1614783062215</v>
      </c>
      <c r="R13" s="62">
        <f t="shared" si="0"/>
        <v>291.05036719511037</v>
      </c>
      <c r="S13" s="62">
        <f ca="1">AVERAGE(OFFSET($R$3,0,0,'Données projet'!$E$9+1,1))-AVERAGE(OFFSET($H$3,0,0,'Données projet'!$E$9+1,1))</f>
        <v>58.329217773430344</v>
      </c>
      <c r="T13" s="62">
        <f t="shared" si="34"/>
        <v>320.26553963066794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13.45</v>
      </c>
      <c r="N14" s="14">
        <f>IF('Données projet'!$A$36&gt;35,N13+M14-V13,IF(A14&lt;'Données projet'!$A$36,$K$205^A14,IF(A14='Données projet'!$A$36,'Données projet'!$B$36,N13+M14-V13)))</f>
        <v>21.695204791585052</v>
      </c>
      <c r="O14" s="14">
        <f>N14*VLOOKUP('Données projet'!$B$9,Paramètres!$A$1:$I$89,3,0)*VLOOKUP('Données projet'!$B$9,Paramètres!$A$1:$I$89,5,0)</f>
        <v>12.420938647278273</v>
      </c>
      <c r="P14" s="14">
        <f t="shared" si="33"/>
        <v>4.269203997254877</v>
      </c>
      <c r="Q14" s="22">
        <f t="shared" si="2"/>
        <v>29.068665105895235</v>
      </c>
      <c r="R14" s="62">
        <f t="shared" si="0"/>
        <v>299.17977621700641</v>
      </c>
      <c r="S14" s="62">
        <f ca="1">AVERAGE(OFFSET($R$3,0,0,'Données projet'!$E$9+1,1))-AVERAGE(OFFSET($H$3,0,0,'Données projet'!$E$9+1,1))</f>
        <v>58.329217773430344</v>
      </c>
      <c r="T14" s="62">
        <f t="shared" si="34"/>
        <v>320.26553963066794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13.45</v>
      </c>
      <c r="N15" s="14">
        <f>IF('Données projet'!$A$36&gt;35,N14+M15-V14,IF(A15&lt;'Données projet'!$A$36,$K$205^A15,IF(A15='Données projet'!$A$36,'Données projet'!$B$36,N14+M15-V14)))</f>
        <v>28.697982604278909</v>
      </c>
      <c r="O15" s="14">
        <f>N15*VLOOKUP('Données projet'!$B$9,Paramètres!$A$1:$I$89,3,0)*VLOOKUP('Données projet'!$B$9,Paramètres!$A$1:$I$89,5,0)</f>
        <v>16.430169000601762</v>
      </c>
      <c r="P15" s="14">
        <f t="shared" si="33"/>
        <v>5.4662987447568465</v>
      </c>
      <c r="Q15" s="22">
        <f t="shared" si="2"/>
        <v>38.136347989832906</v>
      </c>
      <c r="R15" s="62">
        <f t="shared" si="0"/>
        <v>309.46968132316624</v>
      </c>
      <c r="S15" s="62">
        <f ca="1">AVERAGE(OFFSET($R$3,0,0,'Données projet'!$E$9+1,1))-AVERAGE(OFFSET($H$3,0,0,'Données projet'!$E$9+1,1))</f>
        <v>58.329217773430344</v>
      </c>
      <c r="T15" s="62">
        <f t="shared" si="34"/>
        <v>320.26553963066794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13.45</v>
      </c>
      <c r="N16" s="14">
        <f>IF('Données projet'!$A$36&gt;35,N15+M16-V15,IF(A16&lt;'Données projet'!$A$36,$K$205^A16,IF(A16='Données projet'!$A$36,'Données projet'!$B$36,N15+M16-V15)))</f>
        <v>37.96111691349121</v>
      </c>
      <c r="O16" s="14">
        <f>N16*VLOOKUP('Données projet'!$B$9,Paramètres!$A$1:$I$89,3,0)*VLOOKUP('Données projet'!$B$9,Paramètres!$A$1:$I$89,5,0)</f>
        <v>21.733498655311987</v>
      </c>
      <c r="P16" s="14">
        <f t="shared" si="33"/>
        <v>6.9990616485282855</v>
      </c>
      <c r="Q16" s="22">
        <f t="shared" si="2"/>
        <v>50.042542529188474</v>
      </c>
      <c r="R16" s="62">
        <f t="shared" si="0"/>
        <v>322.59809808474404</v>
      </c>
      <c r="S16" s="62">
        <f ca="1">AVERAGE(OFFSET($R$3,0,0,'Données projet'!$E$9+1,1))-AVERAGE(OFFSET($H$3,0,0,'Données projet'!$E$9+1,1))</f>
        <v>58.329217773430344</v>
      </c>
      <c r="T16" s="62">
        <f t="shared" si="34"/>
        <v>320.26553963066794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13.45</v>
      </c>
      <c r="N17" s="14">
        <f>IF('Données projet'!$A$36&gt;35,N16+M17-V16,IF(A17&lt;'Données projet'!$A$36,$K$205^A17,IF(A17='Données projet'!$A$36,'Données projet'!$B$36,N16+M17-V16)))</f>
        <v>50.214205548542168</v>
      </c>
      <c r="O17" s="14">
        <f>N17*VLOOKUP('Données projet'!$B$9,Paramètres!$A$1:$I$89,3,0)*VLOOKUP('Données projet'!$B$9,Paramètres!$A$1:$I$89,5,0)</f>
        <v>28.748636960651364</v>
      </c>
      <c r="P17" s="14">
        <f t="shared" si="33"/>
        <v>8.9616148416488617</v>
      </c>
      <c r="Q17" s="22">
        <f t="shared" si="2"/>
        <v>65.678688555672892</v>
      </c>
      <c r="R17" s="62">
        <f t="shared" si="0"/>
        <v>339.45646633345063</v>
      </c>
      <c r="S17" s="62">
        <f ca="1">AVERAGE(OFFSET($R$3,0,0,'Données projet'!$E$9+1,1))-AVERAGE(OFFSET($H$3,0,0,'Données projet'!$E$9+1,1))</f>
        <v>58.329217773430344</v>
      </c>
      <c r="T17" s="62">
        <f t="shared" si="34"/>
        <v>320.26553963066794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13.45</v>
      </c>
      <c r="N18" s="14">
        <f>IF('Données projet'!$A$36&gt;35,N17+M18-V17,IF(A18&lt;'Données projet'!$A$36,$K$205^A18,IF(A18='Données projet'!$A$36,'Données projet'!$B$36,N17+M18-V17)))</f>
        <v>66.422345912986714</v>
      </c>
      <c r="O18" s="14">
        <f>N18*VLOOKUP('Données projet'!$B$9,Paramètres!$A$1:$I$89,3,0)*VLOOKUP('Données projet'!$B$9,Paramètres!$A$1:$I$89,5,0)</f>
        <v>38.028121482103153</v>
      </c>
      <c r="P18" s="14">
        <f t="shared" si="33"/>
        <v>11.474472522605698</v>
      </c>
      <c r="Q18" s="22">
        <f t="shared" si="2"/>
        <v>86.217017891534582</v>
      </c>
      <c r="R18" s="62">
        <f t="shared" si="0"/>
        <v>361.21701789153457</v>
      </c>
      <c r="S18" s="62">
        <f ca="1">AVERAGE(OFFSET($R$3,0,0,'Données projet'!$E$9+1,1))-AVERAGE(OFFSET($H$3,0,0,'Données projet'!$E$9+1,1))</f>
        <v>58.329217773430344</v>
      </c>
      <c r="T18" s="62">
        <f t="shared" si="34"/>
        <v>320.26553963066794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13.45</v>
      </c>
      <c r="N19" s="14">
        <f>IF('Données projet'!$A$36&gt;35,N18+M19-V18,IF(A19&lt;'Données projet'!$A$36,$K$205^A19,IF(A19='Données projet'!$A$36,'Données projet'!$B$36,N18+M19-V18)))</f>
        <v>87.862149532953197</v>
      </c>
      <c r="O19" s="14">
        <f>N19*VLOOKUP('Données projet'!$B$9,Paramètres!$A$1:$I$89,3,0)*VLOOKUP('Données projet'!$B$9,Paramètres!$A$1:$I$89,5,0)</f>
        <v>50.302837850606366</v>
      </c>
      <c r="P19" s="14">
        <f t="shared" si="33"/>
        <v>14.691941351923596</v>
      </c>
      <c r="Q19" s="22">
        <f t="shared" si="2"/>
        <v>113.19924044440636</v>
      </c>
      <c r="R19" s="62">
        <f t="shared" si="0"/>
        <v>389.4214626666286</v>
      </c>
      <c r="S19" s="62">
        <f ca="1">AVERAGE(OFFSET($R$3,0,0,'Données projet'!$E$9+1,1))-AVERAGE(OFFSET($H$3,0,0,'Données projet'!$E$9+1,1))</f>
        <v>58.329217773430344</v>
      </c>
      <c r="T19" s="62">
        <f t="shared" si="34"/>
        <v>320.26553963066794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13.45</v>
      </c>
      <c r="N20" s="14">
        <f>IF('Données projet'!$A$36&gt;35,N19+M20-V19,IF(A20&lt;'Données projet'!$A$36,$K$205^A20,IF(A20='Données projet'!$A$36,'Données projet'!$B$36,N19+M20-V19)))</f>
        <v>116.22229258002892</v>
      </c>
      <c r="O20" s="14">
        <f>N20*VLOOKUP('Données projet'!$B$9,Paramètres!$A$1:$I$89,3,0)*VLOOKUP('Données projet'!$B$9,Paramètres!$A$1:$I$89,5,0)</f>
        <v>66.539586947918153</v>
      </c>
      <c r="P20" s="14">
        <f t="shared" si="33"/>
        <v>18.81159593725231</v>
      </c>
      <c r="Q20" s="22">
        <f t="shared" si="2"/>
        <v>148.65331019167186</v>
      </c>
      <c r="R20" s="62">
        <f t="shared" si="0"/>
        <v>426.09775463611629</v>
      </c>
      <c r="S20" s="62">
        <f ca="1">AVERAGE(OFFSET($R$3,0,0,'Données projet'!$E$9+1,1))-AVERAGE(OFFSET($H$3,0,0,'Données projet'!$E$9+1,1))</f>
        <v>58.329217773430344</v>
      </c>
      <c r="T20" s="62">
        <f t="shared" si="34"/>
        <v>320.26553963066794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13.45</v>
      </c>
      <c r="N21" s="14">
        <f>IF('Données projet'!$A$36&gt;35,N20+M21-V20,IF(A21&lt;'Données projet'!$A$36,$K$205^A21,IF(A21='Données projet'!$A$36,'Données projet'!$B$36,N20+M21-V20)))</f>
        <v>153.73652209011499</v>
      </c>
      <c r="O21" s="14">
        <f>N21*VLOOKUP('Données projet'!$B$9,Paramètres!$A$1:$I$89,3,0)*VLOOKUP('Données projet'!$B$9,Paramètres!$A$1:$I$89,5,0)</f>
        <v>88.017233627032624</v>
      </c>
      <c r="P21" s="14">
        <f t="shared" si="33"/>
        <v>24.086411266548861</v>
      </c>
      <c r="Q21" s="22">
        <f t="shared" si="2"/>
        <v>195.24718152298774</v>
      </c>
      <c r="R21" s="62">
        <f t="shared" si="0"/>
        <v>473.91384818965446</v>
      </c>
      <c r="S21" s="62">
        <f ca="1">AVERAGE(OFFSET($R$3,0,0,'Données projet'!$E$9+1,1))-AVERAGE(OFFSET($H$3,0,0,'Données projet'!$E$9+1,1))</f>
        <v>58.329217773430344</v>
      </c>
      <c r="T21" s="62">
        <f t="shared" si="34"/>
        <v>320.26553963066794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13.45</v>
      </c>
      <c r="N22" s="14">
        <f>IF('Données projet'!$A$36&gt;35,N21+M22-V21,IF(A22&lt;'Données projet'!$A$36,$K$205^A22,IF(A22='Données projet'!$A$36,'Données projet'!$B$36,N21+M22-V21)))</f>
        <v>203.35959392721296</v>
      </c>
      <c r="O22" s="14">
        <f>N22*VLOOKUP('Données projet'!$B$9,Paramètres!$A$1:$I$89,3,0)*VLOOKUP('Données projet'!$B$9,Paramètres!$A$1:$I$89,5,0)</f>
        <v>116.42743471520797</v>
      </c>
      <c r="P22" s="14">
        <f t="shared" si="33"/>
        <v>30.840297103791158</v>
      </c>
      <c r="Q22" s="22">
        <f t="shared" si="2"/>
        <v>256.49129958475675</v>
      </c>
      <c r="R22" s="62">
        <f t="shared" si="0"/>
        <v>536.3801884736456</v>
      </c>
      <c r="S22" s="62">
        <f ca="1">AVERAGE(OFFSET($R$3,0,0,'Données projet'!$E$9+1,1))-AVERAGE(OFFSET($H$3,0,0,'Données projet'!$E$9+1,1))</f>
        <v>58.329217773430344</v>
      </c>
      <c r="T22" s="62">
        <f t="shared" si="34"/>
        <v>320.26553963066794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269</v>
      </c>
      <c r="L23" s="13">
        <f>VLOOKUP(A23,'Données projet'!$A$35:$I$55,9,0)</f>
        <v>13.45</v>
      </c>
      <c r="M23" s="13">
        <f t="array" ref="M23">INDEX(L:L,MIN(IF(ISNUMBER(L23:L219),ROW(L23:L219),"")))</f>
        <v>13.45</v>
      </c>
      <c r="N23" s="14">
        <f>IF('Données projet'!$A$36&gt;35,N22+M23-V22,IF(A23&lt;'Données projet'!$A$36,$K$205^A23,IF(A23='Données projet'!$A$36,'Données projet'!$B$36,N22+M23-V22)))</f>
        <v>269</v>
      </c>
      <c r="O23" s="14">
        <f>N23*VLOOKUP('Données projet'!$B$9,Paramètres!$A$1:$I$89,3,0)*VLOOKUP('Données projet'!$B$9,Paramètres!$A$1:$I$89,5,0)</f>
        <v>154.00788</v>
      </c>
      <c r="P23" s="14">
        <f t="shared" si="33"/>
        <v>39.487988265442723</v>
      </c>
      <c r="Q23" s="22">
        <f t="shared" si="2"/>
        <v>337.00530389564602</v>
      </c>
      <c r="R23" s="62">
        <f t="shared" si="0"/>
        <v>618.11641500675717</v>
      </c>
      <c r="S23" s="62">
        <f ca="1">AVERAGE(OFFSET($R$3,0,0,'Données projet'!$E$9+1,1))-AVERAGE(OFFSET($H$3,0,0,'Données projet'!$E$9+1,1))</f>
        <v>58.329217773430344</v>
      </c>
      <c r="T23" s="62">
        <f t="shared" si="34"/>
        <v>320.26553963066794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269</v>
      </c>
      <c r="W23" s="17">
        <f>IF(ISNA(VLOOKUP(A23,'Données projet'!$A$35:$I$55,5,0)),0%,VLOOKUP(A23,'Données projet'!$A$35:$I$55,5,0)*VLOOKUP('Données projet'!$B$9,Paramètres!$A$1:$I$89,7,0))</f>
        <v>0.48</v>
      </c>
      <c r="X23" s="78">
        <f>IF(ISNA(VLOOKUP(A23,'Données projet'!$A$35:$I$55,6,0)),0%,VLOOKUP(A23,'Données projet'!$A$35:$I$55,6,0)*VLOOKUP('Données projet'!$B$9,Paramètres!$A$1:$I$89,7,0))</f>
        <v>0.12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81.720551786239227</v>
      </c>
      <c r="AA23" s="23">
        <f>EXP(-LN(2)/25)*AA22+(1-EXP(-LN(2)/25))/(LN(2)/25)*Calculateur!V23*Calculateur!X23*VLOOKUP('Données projet'!$B$9,Paramètres!$A$1:$I$89,3,0)*0.475*44/12</f>
        <v>20.349696708971344</v>
      </c>
      <c r="AB23" s="23">
        <f>EXP(-LN(2)/2)*AB22+(1-EXP(-LN(2)/2))/(LN(2)/2)*V23*Y23*VLOOKUP('Données projet'!$B$9,Paramètres!$A$1:$I$89,3,0)*0.475*44/12</f>
        <v>0</v>
      </c>
      <c r="AC23" s="24">
        <f t="shared" si="3"/>
        <v>102.07024849521056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58.329217773430344</v>
      </c>
      <c r="T24" s="62">
        <f t="shared" si="34"/>
        <v>320.26553963066794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80.118061610325924</v>
      </c>
      <c r="AA24" s="23">
        <f>EXP(-LN(2)/25)*AA23+(1-EXP(-LN(2)/25))/(LN(2)/25)*Calculateur!V24*Calculateur!X24*VLOOKUP('Données projet'!$B$9,Paramètres!$A$1:$I$89,3,0)*0.475*44/12</f>
        <v>19.793233182320481</v>
      </c>
      <c r="AB24" s="23">
        <f>EXP(-LN(2)/2)*AB23+(1-EXP(-LN(2)/2))/(LN(2)/2)*V24*Y24*VLOOKUP('Données projet'!$B$9,Paramètres!$A$1:$I$89,3,0)*0.475*44/12</f>
        <v>0</v>
      </c>
      <c r="AC24" s="24">
        <f t="shared" si="3"/>
        <v>99.911294792646402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58.329217773430344</v>
      </c>
      <c r="T25" s="62">
        <f t="shared" si="34"/>
        <v>320.26553963066794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78.546995289339776</v>
      </c>
      <c r="AA25" s="23">
        <f>EXP(-LN(2)/25)*AA24+(1-EXP(-LN(2)/25))/(LN(2)/25)*Calculateur!V25*Calculateur!X25*VLOOKUP('Données projet'!$B$9,Paramètres!$A$1:$I$89,3,0)*0.475*44/12</f>
        <v>19.251986180069032</v>
      </c>
      <c r="AB25" s="23">
        <f>EXP(-LN(2)/2)*AB24+(1-EXP(-LN(2)/2))/(LN(2)/2)*V25*Y25*VLOOKUP('Données projet'!$B$9,Paramètres!$A$1:$I$89,3,0)*0.475*44/12</f>
        <v>0</v>
      </c>
      <c r="AC25" s="24">
        <f t="shared" si="3"/>
        <v>97.798981469408801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58.329217773430344</v>
      </c>
      <c r="T26" s="62">
        <f t="shared" si="34"/>
        <v>320.26553963066794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77.006736620652333</v>
      </c>
      <c r="AA26" s="23">
        <f>EXP(-LN(2)/25)*AA25+(1-EXP(-LN(2)/25))/(LN(2)/25)*Calculateur!V26*Calculateur!X26*VLOOKUP('Données projet'!$B$9,Paramètres!$A$1:$I$89,3,0)*0.475*44/12</f>
        <v>18.725539605557092</v>
      </c>
      <c r="AB26" s="23">
        <f>EXP(-LN(2)/2)*AB25+(1-EXP(-LN(2)/2))/(LN(2)/2)*V26*Y26*VLOOKUP('Données projet'!$B$9,Paramètres!$A$1:$I$89,3,0)*0.475*44/12</f>
        <v>0</v>
      </c>
      <c r="AC26" s="24">
        <f t="shared" si="3"/>
        <v>95.732276226209422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58.329217773430344</v>
      </c>
      <c r="T27" s="62">
        <f t="shared" si="34"/>
        <v>320.26553963066794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75.496681484992834</v>
      </c>
      <c r="AA27" s="23">
        <f>EXP(-LN(2)/25)*AA26+(1-EXP(-LN(2)/25))/(LN(2)/25)*Calculateur!V27*Calculateur!X27*VLOOKUP('Données projet'!$B$9,Paramètres!$A$1:$I$89,3,0)*0.475*44/12</f>
        <v>18.213488740309803</v>
      </c>
      <c r="AB27" s="23">
        <f>EXP(-LN(2)/2)*AB26+(1-EXP(-LN(2)/2))/(LN(2)/2)*V27*Y27*VLOOKUP('Données projet'!$B$9,Paramètres!$A$1:$I$89,3,0)*0.475*44/12</f>
        <v>0</v>
      </c>
      <c r="AC27" s="24">
        <f t="shared" si="3"/>
        <v>93.710170225302633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58.329217773430344</v>
      </c>
      <c r="T28" s="62">
        <f t="shared" si="34"/>
        <v>320.26553963066794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74.016237609500919</v>
      </c>
      <c r="AA28" s="23">
        <f>EXP(-LN(2)/25)*AA27+(1-EXP(-LN(2)/25))/(LN(2)/25)*Calculateur!V28*Calculateur!X28*VLOOKUP('Données projet'!$B$9,Paramètres!$A$1:$I$89,3,0)*0.475*44/12</f>
        <v>17.715439932900285</v>
      </c>
      <c r="AB28" s="23">
        <f>EXP(-LN(2)/2)*AB27+(1-EXP(-LN(2)/2))/(LN(2)/2)*V28*Y28*VLOOKUP('Données projet'!$B$9,Paramètres!$A$1:$I$89,3,0)*0.475*44/12</f>
        <v>0</v>
      </c>
      <c r="AC28" s="24">
        <f t="shared" si="3"/>
        <v>91.731677542401201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58.329217773430344</v>
      </c>
      <c r="T29" s="62">
        <f t="shared" si="34"/>
        <v>320.26553963066794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72.564824335425811</v>
      </c>
      <c r="AA29" s="23">
        <f>EXP(-LN(2)/25)*AA28+(1-EXP(-LN(2)/25))/(LN(2)/25)*Calculateur!V29*Calculateur!X29*VLOOKUP('Données projet'!$B$9,Paramètres!$A$1:$I$89,3,0)*0.475*44/12</f>
        <v>17.23101029632063</v>
      </c>
      <c r="AB29" s="23">
        <f>EXP(-LN(2)/2)*AB28+(1-EXP(-LN(2)/2))/(LN(2)/2)*V29*Y29*VLOOKUP('Données projet'!$B$9,Paramètres!$A$1:$I$89,3,0)*0.475*44/12</f>
        <v>0</v>
      </c>
      <c r="AC29" s="24">
        <f t="shared" si="3"/>
        <v>89.795834631746445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58.329217773430344</v>
      </c>
      <c r="T30" s="62">
        <f t="shared" si="34"/>
        <v>320.26553963066794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71.141872390380627</v>
      </c>
      <c r="AA30" s="23">
        <f>EXP(-LN(2)/25)*AA29+(1-EXP(-LN(2)/25))/(LN(2)/25)*Calculateur!V30*Calculateur!X30*VLOOKUP('Données projet'!$B$9,Paramètres!$A$1:$I$89,3,0)*0.475*44/12</f>
        <v>16.759827413628294</v>
      </c>
      <c r="AB30" s="23">
        <f>EXP(-LN(2)/2)*AB29+(1-EXP(-LN(2)/2))/(LN(2)/2)*V30*Y30*VLOOKUP('Données projet'!$B$9,Paramètres!$A$1:$I$89,3,0)*0.475*44/12</f>
        <v>0</v>
      </c>
      <c r="AC30" s="24">
        <f t="shared" si="3"/>
        <v>87.901699804008928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58.329217773430344</v>
      </c>
      <c r="T31" s="62">
        <f t="shared" si="34"/>
        <v>320.26553963066794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69.746823665062792</v>
      </c>
      <c r="AA31" s="23">
        <f>EXP(-LN(2)/25)*AA30+(1-EXP(-LN(2)/25))/(LN(2)/25)*Calculateur!V31*Calculateur!X31*VLOOKUP('Données projet'!$B$9,Paramètres!$A$1:$I$89,3,0)*0.475*44/12</f>
        <v>16.301529051641609</v>
      </c>
      <c r="AB31" s="23">
        <f>EXP(-LN(2)/2)*AB30+(1-EXP(-LN(2)/2))/(LN(2)/2)*V31*Y31*VLOOKUP('Données projet'!$B$9,Paramètres!$A$1:$I$89,3,0)*0.475*44/12</f>
        <v>0</v>
      </c>
      <c r="AC31" s="24">
        <f t="shared" si="3"/>
        <v>86.0483527167044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58.329217773430344</v>
      </c>
      <c r="T32" s="62">
        <f t="shared" si="34"/>
        <v>320.26553963066794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68.379130994352735</v>
      </c>
      <c r="AA32" s="23">
        <f>EXP(-LN(2)/25)*AA31+(1-EXP(-LN(2)/25))/(LN(2)/25)*Calculateur!V32*Calculateur!X32*VLOOKUP('Données projet'!$B$9,Paramètres!$A$1:$I$89,3,0)*0.475*44/12</f>
        <v>15.855762882464314</v>
      </c>
      <c r="AB32" s="23">
        <f>EXP(-LN(2)/2)*AB31+(1-EXP(-LN(2)/2))/(LN(2)/2)*V32*Y32*VLOOKUP('Données projet'!$B$9,Paramètres!$A$1:$I$89,3,0)*0.475*44/12</f>
        <v>0</v>
      </c>
      <c r="AC32" s="24">
        <f t="shared" si="3"/>
        <v>84.234893876817054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58.329217773430344</v>
      </c>
      <c r="T33" s="62">
        <f t="shared" si="34"/>
        <v>320.26553963066794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67.038257942705144</v>
      </c>
      <c r="AA33" s="23">
        <f>EXP(-LN(2)/25)*AA32+(1-EXP(-LN(2)/25))/(LN(2)/25)*Calculateur!V33*Calculateur!X33*VLOOKUP('Données projet'!$B$9,Paramètres!$A$1:$I$89,3,0)*0.475*44/12</f>
        <v>15.422186212624995</v>
      </c>
      <c r="AB33" s="23">
        <f>EXP(-LN(2)/2)*AB32+(1-EXP(-LN(2)/2))/(LN(2)/2)*V33*Y33*VLOOKUP('Données projet'!$B$9,Paramètres!$A$1:$I$89,3,0)*0.475*44/12</f>
        <v>0</v>
      </c>
      <c r="AC33" s="24">
        <f t="shared" si="3"/>
        <v>82.460444155330137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58.329217773430344</v>
      </c>
      <c r="T34" s="62">
        <f t="shared" si="34"/>
        <v>320.26553963066794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65.723678593748559</v>
      </c>
      <c r="AA34" s="23">
        <f>EXP(-LN(2)/25)*AA33+(1-EXP(-LN(2)/25))/(LN(2)/25)*Calculateur!V34*Calculateur!X34*VLOOKUP('Données projet'!$B$9,Paramètres!$A$1:$I$89,3,0)*0.475*44/12</f>
        <v>15.000465719623239</v>
      </c>
      <c r="AB34" s="23">
        <f>EXP(-LN(2)/2)*AB33+(1-EXP(-LN(2)/2))/(LN(2)/2)*V34*Y34*VLOOKUP('Données projet'!$B$9,Paramètres!$A$1:$I$89,3,0)*0.475*44/12</f>
        <v>0</v>
      </c>
      <c r="AC34" s="24">
        <f t="shared" si="3"/>
        <v>80.724144313371795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58.329217773430344</v>
      </c>
      <c r="T35" s="62">
        <f t="shared" si="34"/>
        <v>320.26553963066794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64.434877344010786</v>
      </c>
      <c r="AA35" s="23">
        <f>EXP(-LN(2)/25)*AA34+(1-EXP(-LN(2)/25))/(LN(2)/25)*Calculateur!V35*Calculateur!X35*VLOOKUP('Données projet'!$B$9,Paramètres!$A$1:$I$89,3,0)*0.475*44/12</f>
        <v>14.590277195679933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79.025154539690718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58.329217773430344</v>
      </c>
      <c r="T36" s="62">
        <f t="shared" si="34"/>
        <v>320.26553963066794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63.171348700689222</v>
      </c>
      <c r="AA36" s="23">
        <f>EXP(-LN(2)/25)*AA35+(1-EXP(-LN(2)/25))/(LN(2)/25)*Calculateur!V36*Calculateur!X36*VLOOKUP('Données projet'!$B$9,Paramètres!$A$1:$I$89,3,0)*0.475*44/12</f>
        <v>14.191305298494735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77.362653999183962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58.329217773430344</v>
      </c>
      <c r="T37" s="62">
        <f t="shared" si="34"/>
        <v>320.26553963066794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61.932597083386824</v>
      </c>
      <c r="AA37" s="23">
        <f>EXP(-LN(2)/25)*AA36+(1-EXP(-LN(2)/25))/(LN(2)/25)*Calculateur!V37*Calculateur!X37*VLOOKUP('Données projet'!$B$9,Paramètres!$A$1:$I$89,3,0)*0.475*44/12</f>
        <v>13.803243308819084</v>
      </c>
      <c r="AB37" s="23">
        <f>EXP(-LN(2)/2)*AB36+(1-EXP(-LN(2)/2))/(LN(2)/2)*V37*Y37*VLOOKUP('Données projet'!$B$9,Paramètres!$A$1:$I$89,3,0)*0.475*44/12</f>
        <v>0</v>
      </c>
      <c r="AC37" s="24">
        <f t="shared" si="3"/>
        <v>75.735840392205915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58.329217773430344</v>
      </c>
      <c r="T38" s="62">
        <f t="shared" si="34"/>
        <v>320.26553963066794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60.718136629735845</v>
      </c>
      <c r="AA38" s="23">
        <f>EXP(-LN(2)/25)*AA37+(1-EXP(-LN(2)/25))/(LN(2)/25)*Calculateur!V38*Calculateur!X38*VLOOKUP('Données projet'!$B$9,Paramètres!$A$1:$I$89,3,0)*0.475*44/12</f>
        <v>13.425792894658409</v>
      </c>
      <c r="AB38" s="23">
        <f>EXP(-LN(2)/2)*AB37+(1-EXP(-LN(2)/2))/(LN(2)/2)*V38*Y38*VLOOKUP('Données projet'!$B$9,Paramètres!$A$1:$I$89,3,0)*0.475*44/12</f>
        <v>0</v>
      </c>
      <c r="AC38" s="24">
        <f t="shared" si="3"/>
        <v>74.143929524394252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58.329217773430344</v>
      </c>
      <c r="T39" s="62">
        <f t="shared" si="34"/>
        <v>320.26553963066794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59.527491004833223</v>
      </c>
      <c r="AA39" s="23">
        <f>EXP(-LN(2)/25)*AA38+(1-EXP(-LN(2)/25))/(LN(2)/25)*Calculateur!V39*Calculateur!X39*VLOOKUP('Données projet'!$B$9,Paramètres!$A$1:$I$89,3,0)*0.475*44/12</f>
        <v>13.058663881922211</v>
      </c>
      <c r="AB39" s="23">
        <f>EXP(-LN(2)/2)*AB38+(1-EXP(-LN(2)/2))/(LN(2)/2)*V39*Y39*VLOOKUP('Données projet'!$B$9,Paramètres!$A$1:$I$89,3,0)*0.475*44/12</f>
        <v>0</v>
      </c>
      <c r="AC39" s="24">
        <f t="shared" si="3"/>
        <v>72.586154886755438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58.329217773430344</v>
      </c>
      <c r="T40" s="62">
        <f t="shared" si="34"/>
        <v>320.26553963066794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58.360193214412824</v>
      </c>
      <c r="AA40" s="23">
        <f>EXP(-LN(2)/25)*AA39+(1-EXP(-LN(2)/25))/(LN(2)/25)*Calculateur!V40*Calculateur!X40*VLOOKUP('Données projet'!$B$9,Paramètres!$A$1:$I$89,3,0)*0.475*44/12</f>
        <v>12.701574031345761</v>
      </c>
      <c r="AB40" s="23">
        <f>EXP(-LN(2)/2)*AB39+(1-EXP(-LN(2)/2))/(LN(2)/2)*V40*Y40*VLOOKUP('Données projet'!$B$9,Paramètres!$A$1:$I$89,3,0)*0.475*44/12</f>
        <v>0</v>
      </c>
      <c r="AC40" s="24">
        <f t="shared" si="3"/>
        <v>71.061767245758588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58.329217773430344</v>
      </c>
      <c r="T41" s="62">
        <f t="shared" si="34"/>
        <v>320.26553963066794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57.215785421681218</v>
      </c>
      <c r="AA41" s="23">
        <f>EXP(-LN(2)/25)*AA40+(1-EXP(-LN(2)/25))/(LN(2)/25)*Calculateur!V41*Calculateur!X41*VLOOKUP('Données projet'!$B$9,Paramètres!$A$1:$I$89,3,0)*0.475*44/12</f>
        <v>12.354248821511863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69.570034243193078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58.329217773430344</v>
      </c>
      <c r="T42" s="62">
        <f t="shared" si="34"/>
        <v>320.26553963066794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56.093818767745248</v>
      </c>
      <c r="AA42" s="23">
        <f>EXP(-LN(2)/25)*AA41+(1-EXP(-LN(2)/25))/(LN(2)/25)*Calculateur!V42*Calculateur!X42*VLOOKUP('Données projet'!$B$9,Paramètres!$A$1:$I$89,3,0)*0.475*44/12</f>
        <v>12.016421237805911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68.110240005551162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58.329217773430344</v>
      </c>
      <c r="T43" s="62">
        <f t="shared" si="34"/>
        <v>320.26553963066794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54.993853195560874</v>
      </c>
      <c r="AA43" s="23">
        <f>EXP(-LN(2)/25)*AA42+(1-EXP(-LN(2)/25))/(LN(2)/25)*Calculateur!V43*Calculateur!X43*VLOOKUP('Données projet'!$B$9,Paramètres!$A$1:$I$89,3,0)*0.475*44/12</f>
        <v>11.687831567141979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66.681684762702858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58.329217773430344</v>
      </c>
      <c r="T44" s="62">
        <f t="shared" si="34"/>
        <v>320.26553963066794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53.915457277334284</v>
      </c>
      <c r="AA44" s="23">
        <f>EXP(-LN(2)/25)*AA43+(1-EXP(-LN(2)/25))/(LN(2)/25)*Calculateur!V44*Calculateur!X44*VLOOKUP('Données projet'!$B$9,Paramètres!$A$1:$I$89,3,0)*0.475*44/12</f>
        <v>11.368227198302133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65.28368447563642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58.329217773430344</v>
      </c>
      <c r="T45" s="62">
        <f t="shared" si="34"/>
        <v>320.26553963066794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52.858208045307556</v>
      </c>
      <c r="AA45" s="23">
        <f>EXP(-LN(2)/25)*AA44+(1-EXP(-LN(2)/25))/(LN(2)/25)*Calculateur!V45*Calculateur!X45*VLOOKUP('Données projet'!$B$9,Paramètres!$A$1:$I$89,3,0)*0.475*44/12</f>
        <v>11.057362427735475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63.915570473043033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58.329217773430344</v>
      </c>
      <c r="T46" s="62">
        <f t="shared" si="34"/>
        <v>320.26553963066794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51.821690825862518</v>
      </c>
      <c r="AA46" s="23">
        <f>EXP(-LN(2)/25)*AA45+(1-EXP(-LN(2)/25))/(LN(2)/25)*Calculateur!V46*Calculateur!X46*VLOOKUP('Données projet'!$B$9,Paramètres!$A$1:$I$89,3,0)*0.475*44/12</f>
        <v>10.754998270667631</v>
      </c>
      <c r="AB46" s="23">
        <f>EXP(-LN(2)/2)*AB45+(1-EXP(-LN(2)/2))/(LN(2)/2)*V46*Y46*VLOOKUP('Données projet'!$B$9,Paramètres!$A$1:$I$89,3,0)*0.475*44/12</f>
        <v>0</v>
      </c>
      <c r="AC46" s="24">
        <f t="shared" si="3"/>
        <v>62.576689096530146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58.329217773430344</v>
      </c>
      <c r="T47" s="62">
        <f t="shared" si="34"/>
        <v>320.26553963066794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50.805499076877716</v>
      </c>
      <c r="AA47" s="23">
        <f>EXP(-LN(2)/25)*AA46+(1-EXP(-LN(2)/25))/(LN(2)/25)*Calculateur!V47*Calculateur!X47*VLOOKUP('Données projet'!$B$9,Paramètres!$A$1:$I$89,3,0)*0.475*44/12</f>
        <v>10.460902277375446</v>
      </c>
      <c r="AB47" s="23">
        <f>EXP(-LN(2)/2)*AB46+(1-EXP(-LN(2)/2))/(LN(2)/2)*V47*Y47*VLOOKUP('Données projet'!$B$9,Paramètres!$A$1:$I$89,3,0)*0.475*44/12</f>
        <v>0</v>
      </c>
      <c r="AC47" s="24">
        <f t="shared" si="3"/>
        <v>61.266401354253162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58.329217773430344</v>
      </c>
      <c r="T48" s="62">
        <f t="shared" si="34"/>
        <v>320.26553963066794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49.80923422827474</v>
      </c>
      <c r="AA48" s="23">
        <f>EXP(-LN(2)/25)*AA47+(1-EXP(-LN(2)/25))/(LN(2)/25)*Calculateur!V48*Calculateur!X48*VLOOKUP('Données projet'!$B$9,Paramètres!$A$1:$I$89,3,0)*0.475*44/12</f>
        <v>10.174848354485672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59.984082582760408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58.329217773430344</v>
      </c>
      <c r="T49" s="62">
        <f t="shared" si="34"/>
        <v>320.26553963066794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48.83250552569131</v>
      </c>
      <c r="AA49" s="23">
        <f>EXP(-LN(2)/25)*AA48+(1-EXP(-LN(2)/25))/(LN(2)/25)*Calculateur!V49*Calculateur!X49*VLOOKUP('Données projet'!$B$9,Paramètres!$A$1:$I$89,3,0)*0.475*44/12</f>
        <v>9.8966165911602406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58.729122116851549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58.329217773430344</v>
      </c>
      <c r="T50" s="62">
        <f t="shared" si="34"/>
        <v>320.26553963066794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47.874929877219863</v>
      </c>
      <c r="AA50" s="23">
        <f>EXP(-LN(2)/25)*AA49+(1-EXP(-LN(2)/25))/(LN(2)/25)*Calculateur!V50*Calculateur!X50*VLOOKUP('Données projet'!$B$9,Paramètres!$A$1:$I$89,3,0)*0.475*44/12</f>
        <v>9.6259930900345161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57.500922967254382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58.329217773430344</v>
      </c>
      <c r="T51" s="62">
        <f t="shared" si="34"/>
        <v>320.26553963066794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46.936131703151467</v>
      </c>
      <c r="AA51" s="23">
        <f>EXP(-LN(2)/25)*AA50+(1-EXP(-LN(2)/25))/(LN(2)/25)*Calculateur!V51*Calculateur!X51*VLOOKUP('Données projet'!$B$9,Paramètres!$A$1:$I$89,3,0)*0.475*44/12</f>
        <v>9.362769802778546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56.298901505930012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58.329217773430344</v>
      </c>
      <c r="T52" s="62">
        <f t="shared" si="34"/>
        <v>320.26553963066794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46.015742788666202</v>
      </c>
      <c r="AA52" s="23">
        <f>EXP(-LN(2)/25)*AA51+(1-EXP(-LN(2)/25))/(LN(2)/25)*Calculateur!V52*Calculateur!X52*VLOOKUP('Données projet'!$B$9,Paramètres!$A$1:$I$89,3,0)*0.475*44/12</f>
        <v>9.1067443701549013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55.122487158821102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58.329217773430344</v>
      </c>
      <c r="T53" s="62">
        <f t="shared" si="34"/>
        <v>320.26553963066794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45.113402139412187</v>
      </c>
      <c r="AA53" s="23">
        <f>EXP(-LN(2)/25)*AA52+(1-EXP(-LN(2)/25))/(LN(2)/25)*Calculateur!V53*Calculateur!X53*VLOOKUP('Données projet'!$B$9,Paramètres!$A$1:$I$89,3,0)*0.475*44/12</f>
        <v>8.8577199664501425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53.971122105862328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58.329217773430344</v>
      </c>
      <c r="T54" s="62">
        <f t="shared" si="34"/>
        <v>320.26553963066794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44.228755839916595</v>
      </c>
      <c r="AA54" s="23">
        <f>EXP(-LN(2)/25)*AA53+(1-EXP(-LN(2)/25))/(LN(2)/25)*Calculateur!V54*Calculateur!X54*VLOOKUP('Données projet'!$B$9,Paramètres!$A$1:$I$89,3,0)*0.475*44/12</f>
        <v>8.6155051481603149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52.844260988076911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58.329217773430344</v>
      </c>
      <c r="T55" s="62">
        <f t="shared" si="34"/>
        <v>320.26553963066794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43.36145691477315</v>
      </c>
      <c r="AA55" s="23">
        <f>EXP(-LN(2)/25)*AA54+(1-EXP(-LN(2)/25))/(LN(2)/25)*Calculateur!V55*Calculateur!X55*VLOOKUP('Données projet'!$B$9,Paramètres!$A$1:$I$89,3,0)*0.475*44/12</f>
        <v>8.3799137068141469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51.741370621587293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58.329217773430344</v>
      </c>
      <c r="T56" s="62">
        <f t="shared" si="34"/>
        <v>320.26553963066794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42.511165192551658</v>
      </c>
      <c r="AA56" s="23">
        <f>EXP(-LN(2)/25)*AA55+(1-EXP(-LN(2)/25))/(LN(2)/25)*Calculateur!V56*Calculateur!X56*VLOOKUP('Données projet'!$B$9,Paramètres!$A$1:$I$89,3,0)*0.475*44/12</f>
        <v>8.1507645258208044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50.661929718372463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58.329217773430344</v>
      </c>
      <c r="T57" s="62">
        <f t="shared" si="34"/>
        <v>320.26553963066794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41.677547172376187</v>
      </c>
      <c r="AA57" s="23">
        <f>EXP(-LN(2)/25)*AA56+(1-EXP(-LN(2)/25))/(LN(2)/25)*Calculateur!V57*Calculateur!X57*VLOOKUP('Données projet'!$B$9,Paramètres!$A$1:$I$89,3,0)*0.475*44/12</f>
        <v>7.9278814412321568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49.605428613608346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58.329217773430344</v>
      </c>
      <c r="T58" s="62">
        <f t="shared" si="34"/>
        <v>320.26553963066794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40.860275893119571</v>
      </c>
      <c r="AA58" s="23">
        <f>EXP(-LN(2)/25)*AA57+(1-EXP(-LN(2)/25))/(LN(2)/25)*Calculateur!V58*Calculateur!X58*VLOOKUP('Données projet'!$B$9,Paramètres!$A$1:$I$89,3,0)*0.475*44/12</f>
        <v>7.7110931063124974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48.571368999432067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58.329217773430344</v>
      </c>
      <c r="T59" s="62">
        <f t="shared" si="34"/>
        <v>320.26553963066794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40.059030805162919</v>
      </c>
      <c r="AA59" s="23">
        <f>EXP(-LN(2)/25)*AA58+(1-EXP(-LN(2)/25))/(LN(2)/25)*Calculateur!V59*Calculateur!X59*VLOOKUP('Données projet'!$B$9,Paramètres!$A$1:$I$89,3,0)*0.475*44/12</f>
        <v>7.5002328598116197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47.559263664974537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58.329217773430344</v>
      </c>
      <c r="T60" s="62">
        <f t="shared" si="34"/>
        <v>320.26553963066794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39.273497644669845</v>
      </c>
      <c r="AA60" s="23">
        <f>EXP(-LN(2)/25)*AA59+(1-EXP(-LN(2)/25))/(LN(2)/25)*Calculateur!V60*Calculateur!X60*VLOOKUP('Données projet'!$B$9,Paramètres!$A$1:$I$89,3,0)*0.475*44/12</f>
        <v>7.2951385978399665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46.568636242509811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58.329217773430344</v>
      </c>
      <c r="T61" s="62">
        <f t="shared" si="34"/>
        <v>320.26553963066794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38.503368310326124</v>
      </c>
      <c r="AA61" s="23">
        <f>EXP(-LN(2)/25)*AA60+(1-EXP(-LN(2)/25))/(LN(2)/25)*Calculateur!V61*Calculateur!X61*VLOOKUP('Données projet'!$B$9,Paramètres!$A$1:$I$89,3,0)*0.475*44/12</f>
        <v>7.0956526492473673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45.599020959573494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58.329217773430344</v>
      </c>
      <c r="T62" s="62">
        <f t="shared" si="34"/>
        <v>320.26553963066794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37.748340742496374</v>
      </c>
      <c r="AA62" s="23">
        <f>EXP(-LN(2)/25)*AA61+(1-EXP(-LN(2)/25))/(LN(2)/25)*Calculateur!V62*Calculateur!X62*VLOOKUP('Données projet'!$B$9,Paramètres!$A$1:$I$89,3,0)*0.475*44/12</f>
        <v>6.9016216544095421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44.64996239690592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58.329217773430344</v>
      </c>
      <c r="T63" s="62">
        <f t="shared" si="34"/>
        <v>320.26553963066794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37.008118804750424</v>
      </c>
      <c r="AA63" s="23">
        <f>EXP(-LN(2)/25)*AA62+(1-EXP(-LN(2)/25))/(LN(2)/25)*Calculateur!V63*Calculateur!X63*VLOOKUP('Données projet'!$B$9,Paramètres!$A$1:$I$89,3,0)*0.475*44/12</f>
        <v>6.7128964473292045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43.721015252079631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58.329217773430344</v>
      </c>
      <c r="T64" s="62">
        <f t="shared" si="34"/>
        <v>320.26553963066794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36.28241216771287</v>
      </c>
      <c r="AA64" s="23">
        <f>EXP(-LN(2)/25)*AA63+(1-EXP(-LN(2)/25))/(LN(2)/25)*Calculateur!V64*Calculateur!X64*VLOOKUP('Données projet'!$B$9,Paramètres!$A$1:$I$89,3,0)*0.475*44/12</f>
        <v>6.5293319409611055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42.811744108673977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58.329217773430344</v>
      </c>
      <c r="T65" s="62">
        <f t="shared" si="34"/>
        <v>320.26553963066794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35.570936195190278</v>
      </c>
      <c r="AA65" s="23">
        <f>EXP(-LN(2)/25)*AA64+(1-EXP(-LN(2)/25))/(LN(2)/25)*Calculateur!V65*Calculateur!X65*VLOOKUP('Données projet'!$B$9,Paramètres!$A$1:$I$89,3,0)*0.475*44/12</f>
        <v>6.3507870156728803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41.921723210863156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58.329217773430344</v>
      </c>
      <c r="T66" s="62">
        <f t="shared" si="34"/>
        <v>320.26553963066794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34.87341183253136</v>
      </c>
      <c r="AA66" s="23">
        <f>EXP(-LN(2)/25)*AA65+(1-EXP(-LN(2)/25))/(LN(2)/25)*Calculateur!V66*Calculateur!X66*VLOOKUP('Données projet'!$B$9,Paramètres!$A$1:$I$89,3,0)*0.475*44/12</f>
        <v>6.1771244107559315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41.05053624328729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58.329217773430344</v>
      </c>
      <c r="T67" s="62">
        <f t="shared" si="34"/>
        <v>320.26553963066794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34.189565497176332</v>
      </c>
      <c r="AA67" s="23">
        <f>EXP(-LN(2)/25)*AA66+(1-EXP(-LN(2)/25))/(LN(2)/25)*Calculateur!V67*Calculateur!X67*VLOOKUP('Données projet'!$B$9,Paramètres!$A$1:$I$89,3,0)*0.475*44/12</f>
        <v>6.0082106189029556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40.197776116079289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58.329217773430344</v>
      </c>
      <c r="T68" s="62">
        <f t="shared" si="34"/>
        <v>320.26553963066794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33.519128971352536</v>
      </c>
      <c r="AA68" s="23">
        <f>EXP(-LN(2)/25)*AA67+(1-EXP(-LN(2)/25))/(LN(2)/25)*Calculateur!V68*Calculateur!X68*VLOOKUP('Données projet'!$B$9,Paramètres!$A$1:$I$89,3,0)*0.475*44/12</f>
        <v>5.8439157835709894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39.363044754923529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58.329217773430344</v>
      </c>
      <c r="T69" s="62">
        <f t="shared" ref="T69:T132" si="88">$T$3</f>
        <v>320.26553963066794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32.861839296874244</v>
      </c>
      <c r="AA69" s="23">
        <f>EXP(-LN(2)/25)*AA68+(1-EXP(-LN(2)/25))/(LN(2)/25)*Calculateur!V69*Calculateur!X69*VLOOKUP('Données projet'!$B$9,Paramètres!$A$1:$I$89,3,0)*0.475*44/12</f>
        <v>5.6841135991510665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38.545952896025312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58.329217773430344</v>
      </c>
      <c r="T70" s="62">
        <f t="shared" si="88"/>
        <v>320.26553963066794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32.217438672005358</v>
      </c>
      <c r="AA70" s="23">
        <f>EXP(-LN(2)/25)*AA69+(1-EXP(-LN(2)/25))/(LN(2)/25)*Calculateur!V70*Calculateur!X70*VLOOKUP('Données projet'!$B$9,Paramètres!$A$1:$I$89,3,0)*0.475*44/12</f>
        <v>5.5286812138677375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37.746119885873092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58.329217773430344</v>
      </c>
      <c r="T71" s="62">
        <f t="shared" si="88"/>
        <v>320.26553963066794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31.585674350344576</v>
      </c>
      <c r="AA71" s="23">
        <f>EXP(-LN(2)/25)*AA70+(1-EXP(-LN(2)/25))/(LN(2)/25)*Calculateur!V71*Calculateur!X71*VLOOKUP('Données projet'!$B$9,Paramètres!$A$1:$I$89,3,0)*0.475*44/12</f>
        <v>5.3774991353338155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36.963173485678389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58.329217773430344</v>
      </c>
      <c r="T72" s="62">
        <f t="shared" si="88"/>
        <v>320.26553963066794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30.966298541693376</v>
      </c>
      <c r="AA72" s="23">
        <f>EXP(-LN(2)/25)*AA71+(1-EXP(-LN(2)/25))/(LN(2)/25)*Calculateur!V72*Calculateur!X72*VLOOKUP('Données projet'!$B$9,Paramètres!$A$1:$I$89,3,0)*0.475*44/12</f>
        <v>5.230451138687723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36.196749680381103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58.329217773430344</v>
      </c>
      <c r="T73" s="62">
        <f t="shared" si="88"/>
        <v>320.26553963066794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30.359068314867887</v>
      </c>
      <c r="AA73" s="23">
        <f>EXP(-LN(2)/25)*AA72+(1-EXP(-LN(2)/25))/(LN(2)/25)*Calculateur!V73*Calculateur!X73*VLOOKUP('Données projet'!$B$9,Paramètres!$A$1:$I$89,3,0)*0.475*44/12</f>
        <v>5.0874241772428359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35.446492492110721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58.329217773430344</v>
      </c>
      <c r="T74" s="62">
        <f t="shared" si="88"/>
        <v>320.26553963066794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29.76374550241658</v>
      </c>
      <c r="AA74" s="23">
        <f>EXP(-LN(2)/25)*AA73+(1-EXP(-LN(2)/25))/(LN(2)/25)*Calculateur!V74*Calculateur!X74*VLOOKUP('Données projet'!$B$9,Paramètres!$A$1:$I$89,3,0)*0.475*44/12</f>
        <v>4.9483082955801203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34.712053797996703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58.329217773430344</v>
      </c>
      <c r="T75" s="62">
        <f t="shared" si="88"/>
        <v>320.26553963066794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29.18009660720638</v>
      </c>
      <c r="AA75" s="23">
        <f>EXP(-LN(2)/25)*AA74+(1-EXP(-LN(2)/25))/(LN(2)/25)*Calculateur!V75*Calculateur!X75*VLOOKUP('Données projet'!$B$9,Paramètres!$A$1:$I$89,3,0)*0.475*44/12</f>
        <v>4.812996545017258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33.993093152223636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58.329217773430344</v>
      </c>
      <c r="T76" s="62">
        <f t="shared" si="88"/>
        <v>320.26553963066794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28.607892710840577</v>
      </c>
      <c r="AA76" s="23">
        <f>EXP(-LN(2)/25)*AA75+(1-EXP(-LN(2)/25))/(LN(2)/25)*Calculateur!V76*Calculateur!X76*VLOOKUP('Données projet'!$B$9,Paramètres!$A$1:$I$89,3,0)*0.475*44/12</f>
        <v>4.681384901389273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33.289277612229853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58.329217773430344</v>
      </c>
      <c r="T77" s="62">
        <f t="shared" si="88"/>
        <v>320.26553963066794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28.046909383872592</v>
      </c>
      <c r="AA77" s="23">
        <f>EXP(-LN(2)/25)*AA76+(1-EXP(-LN(2)/25))/(LN(2)/25)*Calculateur!V77*Calculateur!X77*VLOOKUP('Données projet'!$B$9,Paramètres!$A$1:$I$89,3,0)*0.475*44/12</f>
        <v>4.5533721850774507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32.600281568950045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58.329217773430344</v>
      </c>
      <c r="T78" s="62">
        <f t="shared" si="88"/>
        <v>320.26553963066794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27.496926597780405</v>
      </c>
      <c r="AA78" s="23">
        <f>EXP(-LN(2)/25)*AA77+(1-EXP(-LN(2)/25))/(LN(2)/25)*Calculateur!V78*Calculateur!X78*VLOOKUP('Données projet'!$B$9,Paramètres!$A$1:$I$89,3,0)*0.475*44/12</f>
        <v>4.4288599832250712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31.925786581005475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58.329217773430344</v>
      </c>
      <c r="T79" s="62">
        <f t="shared" si="88"/>
        <v>320.26553963066794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26.95772863866711</v>
      </c>
      <c r="AA79" s="23">
        <f>EXP(-LN(2)/25)*AA78+(1-EXP(-LN(2)/25))/(LN(2)/25)*Calculateur!V79*Calculateur!X79*VLOOKUP('Données projet'!$B$9,Paramètres!$A$1:$I$89,3,0)*0.475*44/12</f>
        <v>4.3077525740801574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31.265481212747268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58.329217773430344</v>
      </c>
      <c r="T80" s="62">
        <f t="shared" si="88"/>
        <v>320.26553963066794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26.429104022653746</v>
      </c>
      <c r="AA80" s="23">
        <f>EXP(-LN(2)/25)*AA79+(1-EXP(-LN(2)/25))/(LN(2)/25)*Calculateur!V80*Calculateur!X80*VLOOKUP('Données projet'!$B$9,Paramètres!$A$1:$I$89,3,0)*0.475*44/12</f>
        <v>4.1899568534070735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30.619060876060821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58.329217773430344</v>
      </c>
      <c r="T81" s="62">
        <f t="shared" si="88"/>
        <v>320.26553963066794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25.910845412931227</v>
      </c>
      <c r="AA81" s="23">
        <f>EXP(-LN(2)/25)*AA80+(1-EXP(-LN(2)/25))/(LN(2)/25)*Calculateur!V81*Calculateur!X81*VLOOKUP('Données projet'!$B$9,Paramètres!$A$1:$I$89,3,0)*0.475*44/12</f>
        <v>4.0753822629104022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29.986227675841629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58.329217773430344</v>
      </c>
      <c r="T82" s="62">
        <f t="shared" si="88"/>
        <v>320.26553963066794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25.402749538438826</v>
      </c>
      <c r="AA82" s="23">
        <f>EXP(-LN(2)/25)*AA81+(1-EXP(-LN(2)/25))/(LN(2)/25)*Calculateur!V82*Calculateur!X82*VLOOKUP('Données projet'!$B$9,Paramètres!$A$1:$I$89,3,0)*0.475*44/12</f>
        <v>3.9639407206160784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29.366690259054906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58.329217773430344</v>
      </c>
      <c r="T83" s="62">
        <f t="shared" si="88"/>
        <v>320.26553963066794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24.904617114137338</v>
      </c>
      <c r="AA83" s="23">
        <f>EXP(-LN(2)/25)*AA82+(1-EXP(-LN(2)/25))/(LN(2)/25)*Calculateur!V83*Calculateur!X83*VLOOKUP('Données projet'!$B$9,Paramètres!$A$1:$I$89,3,0)*0.475*44/12</f>
        <v>3.8555465531562487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28.760163667293586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58.329217773430344</v>
      </c>
      <c r="T84" s="62">
        <f t="shared" si="88"/>
        <v>320.26553963066794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24.416252762845627</v>
      </c>
      <c r="AA84" s="23">
        <f>EXP(-LN(2)/25)*AA83+(1-EXP(-LN(2)/25))/(LN(2)/25)*Calculateur!V84*Calculateur!X84*VLOOKUP('Données projet'!$B$9,Paramètres!$A$1:$I$89,3,0)*0.475*44/12</f>
        <v>3.7501164299058098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28.166369192751436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58.329217773430344</v>
      </c>
      <c r="T85" s="62">
        <f t="shared" si="88"/>
        <v>320.26553963066794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23.937464938609903</v>
      </c>
      <c r="AA85" s="23">
        <f>EXP(-LN(2)/25)*AA84+(1-EXP(-LN(2)/25))/(LN(2)/25)*Calculateur!V85*Calculateur!X85*VLOOKUP('Données projet'!$B$9,Paramètres!$A$1:$I$89,3,0)*0.475*44/12</f>
        <v>3.6475692989199833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27.585034237529886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58.329217773430344</v>
      </c>
      <c r="T86" s="62">
        <f t="shared" si="88"/>
        <v>320.26553963066794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23.468065851575705</v>
      </c>
      <c r="AA86" s="23">
        <f>EXP(-LN(2)/25)*AA85+(1-EXP(-LN(2)/25))/(LN(2)/25)*Calculateur!V86*Calculateur!X86*VLOOKUP('Données projet'!$B$9,Paramètres!$A$1:$I$89,3,0)*0.475*44/12</f>
        <v>3.5478263246236836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27.01589217619939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58.329217773430344</v>
      </c>
      <c r="T87" s="62">
        <f t="shared" si="88"/>
        <v>320.26553963066794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23.007871394333076</v>
      </c>
      <c r="AA87" s="23">
        <f>EXP(-LN(2)/25)*AA86+(1-EXP(-LN(2)/25))/(LN(2)/25)*Calculateur!V87*Calculateur!X87*VLOOKUP('Données projet'!$B$9,Paramètres!$A$1:$I$89,3,0)*0.475*44/12</f>
        <v>3.4508108272047711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26.458682221537849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58.329217773430344</v>
      </c>
      <c r="T88" s="62">
        <f t="shared" si="88"/>
        <v>320.26553963066794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22.556701069706069</v>
      </c>
      <c r="AA88" s="23">
        <f>EXP(-LN(2)/25)*AA87+(1-EXP(-LN(2)/25))/(LN(2)/25)*Calculateur!V88*Calculateur!X88*VLOOKUP('Données projet'!$B$9,Paramètres!$A$1:$I$89,3,0)*0.475*44/12</f>
        <v>3.3564482236646023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25.913149293370672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58.329217773430344</v>
      </c>
      <c r="T89" s="62">
        <f t="shared" si="88"/>
        <v>320.26553963066794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22.114377919958272</v>
      </c>
      <c r="AA89" s="23">
        <f>EXP(-LN(2)/25)*AA88+(1-EXP(-LN(2)/25))/(LN(2)/25)*Calculateur!V89*Calculateur!X89*VLOOKUP('Données projet'!$B$9,Paramètres!$A$1:$I$89,3,0)*0.475*44/12</f>
        <v>3.2646659704805527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25.379043890438826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58.329217773430344</v>
      </c>
      <c r="T90" s="62">
        <f t="shared" si="88"/>
        <v>320.26553963066794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21.68072845738655</v>
      </c>
      <c r="AA90" s="23">
        <f>EXP(-LN(2)/25)*AA89+(1-EXP(-LN(2)/25))/(LN(2)/25)*Calculateur!V90*Calculateur!X90*VLOOKUP('Données projet'!$B$9,Paramètres!$A$1:$I$89,3,0)*0.475*44/12</f>
        <v>3.1753935078364401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24.856121965222989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58.329217773430344</v>
      </c>
      <c r="T91" s="62">
        <f t="shared" si="88"/>
        <v>320.26553963066794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21.255582596275804</v>
      </c>
      <c r="AA91" s="23">
        <f>EXP(-LN(2)/25)*AA90+(1-EXP(-LN(2)/25))/(LN(2)/25)*Calculateur!V91*Calculateur!X91*VLOOKUP('Données projet'!$B$9,Paramètres!$A$1:$I$89,3,0)*0.475*44/12</f>
        <v>3.0885622053779658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24.344144801653769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58.329217773430344</v>
      </c>
      <c r="T92" s="62">
        <f t="shared" si="88"/>
        <v>320.26553963066794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20.838773586188069</v>
      </c>
      <c r="AA92" s="23">
        <f>EXP(-LN(2)/25)*AA91+(1-EXP(-LN(2)/25))/(LN(2)/25)*Calculateur!V92*Calculateur!X92*VLOOKUP('Données projet'!$B$9,Paramètres!$A$1:$I$89,3,0)*0.475*44/12</f>
        <v>3.0041053094514778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23.842878895639547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58.329217773430344</v>
      </c>
      <c r="T93" s="62">
        <f t="shared" si="88"/>
        <v>320.26553963066794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20.430137946559761</v>
      </c>
      <c r="AA93" s="23">
        <f>EXP(-LN(2)/25)*AA92+(1-EXP(-LN(2)/25))/(LN(2)/25)*Calculateur!V93*Calculateur!X93*VLOOKUP('Données projet'!$B$9,Paramètres!$A$1:$I$89,3,0)*0.475*44/12</f>
        <v>2.9219578917854947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23.352095838345257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58.329217773430344</v>
      </c>
      <c r="T94" s="62">
        <f t="shared" si="88"/>
        <v>320.26553963066794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20.029515402581435</v>
      </c>
      <c r="AA94" s="23">
        <f>EXP(-LN(2)/25)*AA93+(1-EXP(-LN(2)/25))/(LN(2)/25)*Calculateur!V94*Calculateur!X94*VLOOKUP('Données projet'!$B$9,Paramètres!$A$1:$I$89,3,0)*0.475*44/12</f>
        <v>2.8420567995755333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22.871572202156969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58.329217773430344</v>
      </c>
      <c r="T95" s="62">
        <f t="shared" si="88"/>
        <v>320.26553963066794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19.636748822334901</v>
      </c>
      <c r="AA95" s="23">
        <f>EXP(-LN(2)/25)*AA94+(1-EXP(-LN(2)/25))/(LN(2)/25)*Calculateur!V95*Calculateur!X95*VLOOKUP('Données projet'!$B$9,Paramètres!$A$1:$I$89,3,0)*0.475*44/12</f>
        <v>2.7643406069338687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22.401089429268769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58.329217773430344</v>
      </c>
      <c r="T96" s="62">
        <f t="shared" si="88"/>
        <v>320.26553963066794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19.251684155163041</v>
      </c>
      <c r="AA96" s="23">
        <f>EXP(-LN(2)/25)*AA95+(1-EXP(-LN(2)/25))/(LN(2)/25)*Calculateur!V96*Calculateur!X96*VLOOKUP('Données projet'!$B$9,Paramètres!$A$1:$I$89,3,0)*0.475*44/12</f>
        <v>2.6887495676669078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21.940433722829948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58.329217773430344</v>
      </c>
      <c r="T97" s="62">
        <f t="shared" si="88"/>
        <v>320.26553963066794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18.874170371248166</v>
      </c>
      <c r="AA97" s="23">
        <f>EXP(-LN(2)/25)*AA96+(1-EXP(-LN(2)/25))/(LN(2)/25)*Calculateur!V97*Calculateur!X97*VLOOKUP('Données projet'!$B$9,Paramètres!$A$1:$I$89,3,0)*0.475*44/12</f>
        <v>2.6152255693438615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21.489395940592026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58.329217773430344</v>
      </c>
      <c r="T98" s="62">
        <f t="shared" si="88"/>
        <v>320.26553963066794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18.504059402375191</v>
      </c>
      <c r="AA98" s="23">
        <f>EXP(-LN(2)/25)*AA97+(1-EXP(-LN(2)/25))/(LN(2)/25)*Calculateur!V98*Calculateur!X98*VLOOKUP('Données projet'!$B$9,Paramètres!$A$1:$I$89,3,0)*0.475*44/12</f>
        <v>2.543712088621418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21.04777149099661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58.329217773430344</v>
      </c>
      <c r="T99" s="62">
        <f t="shared" si="88"/>
        <v>320.26553963066794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18.141206083856414</v>
      </c>
      <c r="AA99" s="23">
        <f>EXP(-LN(2)/25)*AA98+(1-EXP(-LN(2)/25))/(LN(2)/25)*Calculateur!V99*Calculateur!X99*VLOOKUP('Données projet'!$B$9,Paramètres!$A$1:$I$89,3,0)*0.475*44/12</f>
        <v>2.4741541477900602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20.615360231646473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58.329217773430344</v>
      </c>
      <c r="T100" s="62">
        <f t="shared" si="88"/>
        <v>320.26553963066794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17.785468097595118</v>
      </c>
      <c r="AA100" s="23">
        <f>EXP(-LN(2)/25)*AA99+(1-EXP(-LN(2)/25))/(LN(2)/25)*Calculateur!V100*Calculateur!X100*VLOOKUP('Données projet'!$B$9,Paramètres!$A$1:$I$89,3,0)*0.475*44/12</f>
        <v>2.406498272508629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20.191966370103746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58.329217773430344</v>
      </c>
      <c r="T101" s="62">
        <f t="shared" si="88"/>
        <v>320.26553963066794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17.436705916265659</v>
      </c>
      <c r="AA101" s="23">
        <f>EXP(-LN(2)/25)*AA100+(1-EXP(-LN(2)/25))/(LN(2)/25)*Calculateur!V101*Calculateur!X101*VLOOKUP('Données projet'!$B$9,Paramètres!$A$1:$I$89,3,0)*0.475*44/12</f>
        <v>2.3406924506946365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19.777398366960295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58.329217773430344</v>
      </c>
      <c r="T102" s="62">
        <f t="shared" si="88"/>
        <v>320.26553963066794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17.094782748588145</v>
      </c>
      <c r="AA102" s="23">
        <f>EXP(-LN(2)/25)*AA101+(1-EXP(-LN(2)/25))/(LN(2)/25)*Calculateur!V102*Calculateur!X102*VLOOKUP('Données projet'!$B$9,Paramètres!$A$1:$I$89,3,0)*0.475*44/12</f>
        <v>2.2766860925387253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19.37146884112687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58.329217773430344</v>
      </c>
      <c r="T103" s="62">
        <f t="shared" si="88"/>
        <v>320.26553963066794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16.759564485676247</v>
      </c>
      <c r="AA103" s="23">
        <f>EXP(-LN(2)/25)*AA102+(1-EXP(-LN(2)/25))/(LN(2)/25)*Calculateur!V103*Calculateur!X103*VLOOKUP('Données projet'!$B$9,Paramètres!$A$1:$I$89,3,0)*0.475*44/12</f>
        <v>2.2144299916125356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18.973994477288784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58.329217773430344</v>
      </c>
      <c r="T104" s="62">
        <f t="shared" si="88"/>
        <v>320.26553963066794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16.430919648437101</v>
      </c>
      <c r="AA104" s="23">
        <f>EXP(-LN(2)/25)*AA103+(1-EXP(-LN(2)/25))/(LN(2)/25)*Calculateur!V104*Calculateur!X104*VLOOKUP('Données projet'!$B$9,Paramètres!$A$1:$I$89,3,0)*0.475*44/12</f>
        <v>2.1538762870400787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18.584795935477178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58.329217773430344</v>
      </c>
      <c r="T105" s="62">
        <f t="shared" si="88"/>
        <v>320.26553963066794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16.108719336002657</v>
      </c>
      <c r="AA105" s="23">
        <f>EXP(-LN(2)/25)*AA104+(1-EXP(-LN(2)/25))/(LN(2)/25)*Calculateur!V105*Calculateur!X105*VLOOKUP('Données projet'!$B$9,Paramètres!$A$1:$I$89,3,0)*0.475*44/12</f>
        <v>2.0949784267035367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18.203697762706195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58.329217773430344</v>
      </c>
      <c r="T106" s="62">
        <f t="shared" si="88"/>
        <v>320.26553963066794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15.792837175172268</v>
      </c>
      <c r="AA106" s="23">
        <f>EXP(-LN(2)/25)*AA105+(1-EXP(-LN(2)/25))/(LN(2)/25)*Calculateur!V106*Calculateur!X106*VLOOKUP('Données projet'!$B$9,Paramètres!$A$1:$I$89,3,0)*0.475*44/12</f>
        <v>2.0376911314552011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17.830528306627471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58.329217773430344</v>
      </c>
      <c r="T107" s="62">
        <f t="shared" si="88"/>
        <v>320.26553963066794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15.483149270846669</v>
      </c>
      <c r="AA107" s="23">
        <f>EXP(-LN(2)/25)*AA106+(1-EXP(-LN(2)/25))/(LN(2)/25)*Calculateur!V107*Calculateur!X107*VLOOKUP('Données projet'!$B$9,Paramètres!$A$1:$I$89,3,0)*0.475*44/12</f>
        <v>1.9819703603080392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17.465119631154707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58.329217773430344</v>
      </c>
      <c r="T108" s="62">
        <f t="shared" si="88"/>
        <v>320.26553963066794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15.179534157433924</v>
      </c>
      <c r="AA108" s="23">
        <f>EXP(-LN(2)/25)*AA107+(1-EXP(-LN(2)/25))/(LN(2)/25)*Calculateur!V108*Calculateur!X108*VLOOKUP('Données projet'!$B$9,Paramètres!$A$1:$I$89,3,0)*0.475*44/12</f>
        <v>1.9277732765781244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17.10730743401205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58.329217773430344</v>
      </c>
      <c r="T109" s="62">
        <f t="shared" si="88"/>
        <v>320.26553963066794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14.88187275120827</v>
      </c>
      <c r="AA109" s="23">
        <f>EXP(-LN(2)/25)*AA108+(1-EXP(-LN(2)/25))/(LN(2)/25)*Calculateur!V109*Calculateur!X109*VLOOKUP('Données projet'!$B$9,Paramètres!$A$1:$I$89,3,0)*0.475*44/12</f>
        <v>1.8750582149529049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16.756930966161175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58.329217773430344</v>
      </c>
      <c r="T110" s="62">
        <f t="shared" si="88"/>
        <v>320.26553963066794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14.590048303603171</v>
      </c>
      <c r="AA110" s="23">
        <f>EXP(-LN(2)/25)*AA109+(1-EXP(-LN(2)/25))/(LN(2)/25)*Calculateur!V110*Calculateur!X110*VLOOKUP('Données projet'!$B$9,Paramètres!$A$1:$I$89,3,0)*0.475*44/12</f>
        <v>1.8237846494599916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16.413832953063164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58.329217773430344</v>
      </c>
      <c r="T111" s="62">
        <f t="shared" si="88"/>
        <v>320.26553963066794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14.303946355420269</v>
      </c>
      <c r="AA111" s="23">
        <f>EXP(-LN(2)/25)*AA110+(1-EXP(-LN(2)/25))/(LN(2)/25)*Calculateur!V111*Calculateur!X111*VLOOKUP('Données projet'!$B$9,Paramètres!$A$1:$I$89,3,0)*0.475*44/12</f>
        <v>1.7739131623118418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16.077859517732112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58.329217773430344</v>
      </c>
      <c r="T112" s="62">
        <f t="shared" si="88"/>
        <v>320.26553963066794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14.023454691936276</v>
      </c>
      <c r="AA112" s="23">
        <f>EXP(-LN(2)/25)*AA111+(1-EXP(-LN(2)/25))/(LN(2)/25)*Calculateur!V112*Calculateur!X112*VLOOKUP('Données projet'!$B$9,Paramètres!$A$1:$I$89,3,0)*0.475*44/12</f>
        <v>1.7254054136023855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15.748860105538661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58.329217773430344</v>
      </c>
      <c r="T113" s="62">
        <f t="shared" si="88"/>
        <v>320.26553963066794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13.748463298890183</v>
      </c>
      <c r="AA113" s="23">
        <f>EXP(-LN(2)/25)*AA112+(1-EXP(-LN(2)/25))/(LN(2)/25)*Calculateur!V113*Calculateur!X113*VLOOKUP('Données projet'!$B$9,Paramètres!$A$1:$I$89,3,0)*0.475*44/12</f>
        <v>1.6782241118323011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15.426687410722485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58.329217773430344</v>
      </c>
      <c r="T114" s="62">
        <f t="shared" si="88"/>
        <v>320.26553963066794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13.478864319333537</v>
      </c>
      <c r="AA114" s="23">
        <f>EXP(-LN(2)/25)*AA113+(1-EXP(-LN(2)/25))/(LN(2)/25)*Calculateur!V114*Calculateur!X114*VLOOKUP('Données projet'!$B$9,Paramètres!$A$1:$I$89,3,0)*0.475*44/12</f>
        <v>1.6323329852402764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15.111197304573814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58.329217773430344</v>
      </c>
      <c r="T115" s="62">
        <f t="shared" si="88"/>
        <v>320.26553963066794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13.214552011326855</v>
      </c>
      <c r="AA115" s="23">
        <f>EXP(-LN(2)/25)*AA114+(1-EXP(-LN(2)/25))/(LN(2)/25)*Calculateur!V115*Calculateur!X115*VLOOKUP('Données projet'!$B$9,Paramètres!$A$1:$I$89,3,0)*0.475*44/12</f>
        <v>1.5876967539182201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14.802248765245075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58.329217773430344</v>
      </c>
      <c r="T116" s="62">
        <f t="shared" si="88"/>
        <v>320.26553963066794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12.955422706465596</v>
      </c>
      <c r="AA116" s="23">
        <f>EXP(-LN(2)/25)*AA115+(1-EXP(-LN(2)/25))/(LN(2)/25)*Calculateur!V116*Calculateur!X116*VLOOKUP('Données projet'!$B$9,Paramètres!$A$1:$I$89,3,0)*0.475*44/12</f>
        <v>1.5442811026889829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14.499703809154578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58.329217773430344</v>
      </c>
      <c r="T117" s="62">
        <f t="shared" si="88"/>
        <v>320.26553963066794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12.701374769219395</v>
      </c>
      <c r="AA117" s="23">
        <f>EXP(-LN(2)/25)*AA116+(1-EXP(-LN(2)/25))/(LN(2)/25)*Calculateur!V117*Calculateur!X117*VLOOKUP('Données projet'!$B$9,Paramètres!$A$1:$I$89,3,0)*0.475*44/12</f>
        <v>1.5020526547257389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14.203427423945135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58.329217773430344</v>
      </c>
      <c r="T118" s="62">
        <f t="shared" si="88"/>
        <v>320.26553963066794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12.452308557068653</v>
      </c>
      <c r="AA118" s="23">
        <f>EXP(-LN(2)/25)*AA117+(1-EXP(-LN(2)/25))/(LN(2)/25)*Calculateur!V118*Calculateur!X118*VLOOKUP('Données projet'!$B$9,Paramètres!$A$1:$I$89,3,0)*0.475*44/12</f>
        <v>1.4609789458927473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13.913287502961401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58.329217773430344</v>
      </c>
      <c r="T119" s="62">
        <f t="shared" si="88"/>
        <v>320.26553963066794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12.208126381422797</v>
      </c>
      <c r="AA119" s="23">
        <f>EXP(-LN(2)/25)*AA118+(1-EXP(-LN(2)/25))/(LN(2)/25)*Calculateur!V119*Calculateur!X119*VLOOKUP('Données projet'!$B$9,Paramètres!$A$1:$I$89,3,0)*0.475*44/12</f>
        <v>1.4210283997877666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13.629154781210564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58.329217773430344</v>
      </c>
      <c r="T120" s="62">
        <f t="shared" si="88"/>
        <v>320.26553963066794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11.968732469304936</v>
      </c>
      <c r="AA120" s="23">
        <f>EXP(-LN(2)/25)*AA119+(1-EXP(-LN(2)/25))/(LN(2)/25)*Calculateur!V120*Calculateur!X120*VLOOKUP('Données projet'!$B$9,Paramètres!$A$1:$I$89,3,0)*0.475*44/12</f>
        <v>1.3821703034669344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13.350902772771869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58.329217773430344</v>
      </c>
      <c r="T121" s="62">
        <f t="shared" si="88"/>
        <v>320.26553963066794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11.734032925787837</v>
      </c>
      <c r="AA121" s="23">
        <f>EXP(-LN(2)/25)*AA120+(1-EXP(-LN(2)/25))/(LN(2)/25)*Calculateur!V121*Calculateur!X121*VLOOKUP('Données projet'!$B$9,Paramètres!$A$1:$I$89,3,0)*0.475*44/12</f>
        <v>1.3443747838334539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13.07840770962129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58.329217773430344</v>
      </c>
      <c r="T122" s="62">
        <f t="shared" si="88"/>
        <v>320.26553963066794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11.503935697166522</v>
      </c>
      <c r="AA122" s="23">
        <f>EXP(-LN(2)/25)*AA121+(1-EXP(-LN(2)/25))/(LN(2)/25)*Calculateur!V122*Calculateur!X122*VLOOKUP('Données projet'!$B$9,Paramètres!$A$1:$I$89,3,0)*0.475*44/12</f>
        <v>1.3076127846719308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12.811548481838454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58.329217773430344</v>
      </c>
      <c r="T123" s="62">
        <f t="shared" si="88"/>
        <v>320.26553963066794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11.27835053485302</v>
      </c>
      <c r="AA123" s="23">
        <f>EXP(-LN(2)/25)*AA122+(1-EXP(-LN(2)/25))/(LN(2)/25)*Calculateur!V123*Calculateur!X123*VLOOKUP('Données projet'!$B$9,Paramètres!$A$1:$I$89,3,0)*0.475*44/12</f>
        <v>1.271856044310709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12.55020657916373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58.329217773430344</v>
      </c>
      <c r="T124" s="62">
        <f t="shared" si="88"/>
        <v>320.26553963066794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11.057188959979122</v>
      </c>
      <c r="AA124" s="23">
        <f>EXP(-LN(2)/25)*AA123+(1-EXP(-LN(2)/25))/(LN(2)/25)*Calculateur!V124*Calculateur!X124*VLOOKUP('Données projet'!$B$9,Paramètres!$A$1:$I$89,3,0)*0.475*44/12</f>
        <v>1.2370770738950301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12.294266033874152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58.329217773430344</v>
      </c>
      <c r="T125" s="62">
        <f t="shared" si="88"/>
        <v>320.26553963066794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10.840364228693261</v>
      </c>
      <c r="AA125" s="23">
        <f>EXP(-LN(2)/25)*AA124+(1-EXP(-LN(2)/25))/(LN(2)/25)*Calculateur!V125*Calculateur!X125*VLOOKUP('Données projet'!$B$9,Paramètres!$A$1:$I$89,3,0)*0.475*44/12</f>
        <v>1.2032491362543145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12.043613364947575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58.329217773430344</v>
      </c>
      <c r="T126" s="62">
        <f t="shared" si="88"/>
        <v>320.26553963066794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10.627791298137888</v>
      </c>
      <c r="AA126" s="23">
        <f>EXP(-LN(2)/25)*AA125+(1-EXP(-LN(2)/25))/(LN(2)/25)*Calculateur!V126*Calculateur!X126*VLOOKUP('Données projet'!$B$9,Paramètres!$A$1:$I$89,3,0)*0.475*44/12</f>
        <v>1.1703462253473182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11.798137523485206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58.329217773430344</v>
      </c>
      <c r="T127" s="62">
        <f t="shared" si="88"/>
        <v>320.26553963066794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10.41938679309402</v>
      </c>
      <c r="AA127" s="23">
        <f>EXP(-LN(2)/25)*AA126+(1-EXP(-LN(2)/25))/(LN(2)/25)*Calculateur!V127*Calculateur!X127*VLOOKUP('Données projet'!$B$9,Paramètres!$A$1:$I$89,3,0)*0.475*44/12</f>
        <v>1.1383430462693627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11.557729839363382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58.329217773430344</v>
      </c>
      <c r="T128" s="62">
        <f t="shared" si="88"/>
        <v>320.26553963066794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10.215068973279866</v>
      </c>
      <c r="AA128" s="23">
        <f>EXP(-LN(2)/25)*AA127+(1-EXP(-LN(2)/25))/(LN(2)/25)*Calculateur!V128*Calculateur!X128*VLOOKUP('Données projet'!$B$9,Paramètres!$A$1:$I$89,3,0)*0.475*44/12</f>
        <v>1.1072149958062678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11.322283969086135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58.329217773430344</v>
      </c>
      <c r="T129" s="62">
        <f t="shared" si="88"/>
        <v>320.26553963066794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10.014757701290703</v>
      </c>
      <c r="AA129" s="23">
        <f>EXP(-LN(2)/25)*AA128+(1-EXP(-LN(2)/25))/(LN(2)/25)*Calculateur!V129*Calculateur!X129*VLOOKUP('Données projet'!$B$9,Paramètres!$A$1:$I$89,3,0)*0.475*44/12</f>
        <v>1.0769381435200394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11.091695844810742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58.329217773430344</v>
      </c>
      <c r="T130" s="62">
        <f t="shared" si="88"/>
        <v>320.26553963066794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9.8183744111674365</v>
      </c>
      <c r="AA130" s="23">
        <f>EXP(-LN(2)/25)*AA129+(1-EXP(-LN(2)/25))/(LN(2)/25)*Calculateur!V130*Calculateur!X130*VLOOKUP('Données projet'!$B$9,Paramètres!$A$1:$I$89,3,0)*0.475*44/12</f>
        <v>1.0474892133517684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10.865863624519205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58.329217773430344</v>
      </c>
      <c r="T131" s="62">
        <f t="shared" si="88"/>
        <v>320.26553963066794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9.6258420775815079</v>
      </c>
      <c r="AA131" s="23">
        <f>EXP(-LN(2)/25)*AA130+(1-EXP(-LN(2)/25))/(LN(2)/25)*Calculateur!V131*Calculateur!X131*VLOOKUP('Données projet'!$B$9,Paramètres!$A$1:$I$89,3,0)*0.475*44/12</f>
        <v>1.0188455657276005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10.644687643309108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58.329217773430344</v>
      </c>
      <c r="T132" s="62">
        <f t="shared" si="88"/>
        <v>320.26553963066794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9.4370851856240705</v>
      </c>
      <c r="AA132" s="23">
        <f>EXP(-LN(2)/25)*AA131+(1-EXP(-LN(2)/25))/(LN(2)/25)*Calculateur!V132*Calculateur!X132*VLOOKUP('Données projet'!$B$9,Paramètres!$A$1:$I$89,3,0)*0.475*44/12</f>
        <v>0.9909851801540196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10.42807036577809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58.329217773430344</v>
      </c>
      <c r="T133" s="62">
        <f t="shared" ref="T133:T196" si="142">$T$3</f>
        <v>320.26553963066794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9.2520297011875829</v>
      </c>
      <c r="AA133" s="23">
        <f>EXP(-LN(2)/25)*AA132+(1-EXP(-LN(2)/25))/(LN(2)/25)*Calculateur!V133*Calculateur!X133*VLOOKUP('Données projet'!$B$9,Paramètres!$A$1:$I$89,3,0)*0.475*44/12</f>
        <v>0.96388663828906218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10.215916339476646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58.329217773430344</v>
      </c>
      <c r="T134" s="62">
        <f t="shared" si="142"/>
        <v>320.26553963066794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9.0706030419281944</v>
      </c>
      <c r="AA134" s="23">
        <f>EXP(-LN(2)/25)*AA133+(1-EXP(-LN(2)/25))/(LN(2)/25)*Calculateur!V134*Calculateur!X134*VLOOKUP('Données projet'!$B$9,Paramètres!$A$1:$I$89,3,0)*0.475*44/12</f>
        <v>0.93752910747645246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10.008132149404647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58.329217773430344</v>
      </c>
      <c r="T135" s="62">
        <f t="shared" si="142"/>
        <v>320.26553963066794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8.8927340487975464</v>
      </c>
      <c r="AA135" s="23">
        <f>EXP(-LN(2)/25)*AA134+(1-EXP(-LN(2)/25))/(LN(2)/25)*Calculateur!V135*Calculateur!X135*VLOOKUP('Données projet'!$B$9,Paramètres!$A$1:$I$89,3,0)*0.475*44/12</f>
        <v>0.91189232472999582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9.8046263735275421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58.329217773430344</v>
      </c>
      <c r="T136" s="62">
        <f t="shared" si="142"/>
        <v>320.26553963066794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8.718352958132817</v>
      </c>
      <c r="AA136" s="23">
        <f>EXP(-LN(2)/25)*AA135+(1-EXP(-LN(2)/25))/(LN(2)/25)*Calculateur!V136*Calculateur!X136*VLOOKUP('Données projet'!$B$9,Paramètres!$A$1:$I$89,3,0)*0.475*44/12</f>
        <v>0.88695658115592091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9.6053095392887382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58.329217773430344</v>
      </c>
      <c r="T137" s="62">
        <f t="shared" si="142"/>
        <v>320.26553963066794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8.5473913742940599</v>
      </c>
      <c r="AA137" s="23">
        <f>EXP(-LN(2)/25)*AA136+(1-EXP(-LN(2)/25))/(LN(2)/25)*Calculateur!V137*Calculateur!X137*VLOOKUP('Données projet'!$B$9,Paramètres!$A$1:$I$89,3,0)*0.475*44/12</f>
        <v>0.86270270680119276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9.4100940810952522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58.329217773430344</v>
      </c>
      <c r="T138" s="62">
        <f t="shared" si="142"/>
        <v>320.26553963066794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8.379782242838111</v>
      </c>
      <c r="AA138" s="23">
        <f>EXP(-LN(2)/25)*AA137+(1-EXP(-LN(2)/25))/(LN(2)/25)*Calculateur!V138*Calculateur!X138*VLOOKUP('Données projet'!$B$9,Paramètres!$A$1:$I$89,3,0)*0.475*44/12</f>
        <v>0.83911205591615057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9.218894298754261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58.329217773430344</v>
      </c>
      <c r="T139" s="62">
        <f t="shared" si="142"/>
        <v>320.26553963066794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8.2154598242185379</v>
      </c>
      <c r="AA139" s="23">
        <f>EXP(-LN(2)/25)*AA138+(1-EXP(-LN(2)/25))/(LN(2)/25)*Calculateur!V139*Calculateur!X139*VLOOKUP('Données projet'!$B$9,Paramètres!$A$1:$I$89,3,0)*0.475*44/12</f>
        <v>0.81616649262013818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9.0316263168386755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58.329217773430344</v>
      </c>
      <c r="T140" s="62">
        <f t="shared" si="142"/>
        <v>320.26553963066794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8.0543596680013163</v>
      </c>
      <c r="AA140" s="23">
        <f>EXP(-LN(2)/25)*AA139+(1-EXP(-LN(2)/25))/(LN(2)/25)*Calculateur!V140*Calculateur!X140*VLOOKUP('Données projet'!$B$9,Paramètres!$A$1:$I$89,3,0)*0.475*44/12</f>
        <v>0.79384837695911004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8.8482080449604261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58.329217773430344</v>
      </c>
      <c r="T141" s="62">
        <f t="shared" si="142"/>
        <v>320.26553963066794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7.8964185875861217</v>
      </c>
      <c r="AA141" s="23">
        <f>EXP(-LN(2)/25)*AA140+(1-EXP(-LN(2)/25))/(LN(2)/25)*Calculateur!V141*Calculateur!X141*VLOOKUP('Données projet'!$B$9,Paramètres!$A$1:$I$89,3,0)*0.475*44/12</f>
        <v>0.77214055134449144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8.6685591389306129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58.329217773430344</v>
      </c>
      <c r="T142" s="62">
        <f t="shared" si="142"/>
        <v>320.26553963066794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7.7415746354233219</v>
      </c>
      <c r="AA142" s="23">
        <f>EXP(-LN(2)/25)*AA141+(1-EXP(-LN(2)/25))/(LN(2)/25)*Calculateur!V142*Calculateur!X142*VLOOKUP('Données projet'!$B$9,Paramètres!$A$1:$I$89,3,0)*0.475*44/12</f>
        <v>0.75102632736286945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8.4926009627861916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58.329217773430344</v>
      </c>
      <c r="T143" s="62">
        <f t="shared" si="142"/>
        <v>320.26553963066794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7.5897670787169496</v>
      </c>
      <c r="AA143" s="23">
        <f>EXP(-LN(2)/25)*AA142+(1-EXP(-LN(2)/25))/(LN(2)/25)*Calculateur!V143*Calculateur!X143*VLOOKUP('Données projet'!$B$9,Paramètres!$A$1:$I$89,3,0)*0.475*44/12</f>
        <v>0.73048947294637367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8.3202565516633236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58.329217773430344</v>
      </c>
      <c r="T144" s="62">
        <f t="shared" si="142"/>
        <v>320.26553963066794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7.4409363756041227</v>
      </c>
      <c r="AA144" s="23">
        <f>EXP(-LN(2)/25)*AA143+(1-EXP(-LN(2)/25))/(LN(2)/25)*Calculateur!V144*Calculateur!X144*VLOOKUP('Données projet'!$B$9,Paramètres!$A$1:$I$89,3,0)*0.475*44/12</f>
        <v>0.71051419989388331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8.1514505754980053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58.329217773430344</v>
      </c>
      <c r="T145" s="62">
        <f t="shared" si="142"/>
        <v>320.26553963066794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7.2950241518015728</v>
      </c>
      <c r="AA145" s="23">
        <f>EXP(-LN(2)/25)*AA144+(1-EXP(-LN(2)/25))/(LN(2)/25)*Calculateur!V145*Calculateur!X145*VLOOKUP('Données projet'!$B$9,Paramètres!$A$1:$I$89,3,0)*0.475*44/12</f>
        <v>0.69108515173346718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7.9861093035350397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58.329217773430344</v>
      </c>
      <c r="T146" s="62">
        <f t="shared" si="142"/>
        <v>320.26553963066794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7.1519731777101221</v>
      </c>
      <c r="AA146" s="23">
        <f>EXP(-LN(2)/25)*AA145+(1-EXP(-LN(2)/25))/(LN(2)/25)*Calculateur!V146*Calculateur!X146*VLOOKUP('Données projet'!$B$9,Paramètres!$A$1:$I$89,3,0)*0.475*44/12</f>
        <v>0.67218739191672694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7.8241605696268488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58.329217773430344</v>
      </c>
      <c r="T147" s="62">
        <f t="shared" si="142"/>
        <v>320.26553963066794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7.0117273459681266</v>
      </c>
      <c r="AA147" s="23">
        <f>EXP(-LN(2)/25)*AA146+(1-EXP(-LN(2)/25))/(LN(2)/25)*Calculateur!V147*Calculateur!X147*VLOOKUP('Données projet'!$B$9,Paramètres!$A$1:$I$89,3,0)*0.475*44/12</f>
        <v>0.65380639233596538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7.6655337383040916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58.329217773430344</v>
      </c>
      <c r="T148" s="62">
        <f t="shared" si="142"/>
        <v>320.26553963066794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6.8742316494450808</v>
      </c>
      <c r="AA148" s="23">
        <f>EXP(-LN(2)/25)*AA147+(1-EXP(-LN(2)/25))/(LN(2)/25)*Calculateur!V148*Calculateur!X148*VLOOKUP('Données projet'!$B$9,Paramètres!$A$1:$I$89,3,0)*0.475*44/12</f>
        <v>0.63592802215535449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7.5101596716004355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58.329217773430344</v>
      </c>
      <c r="T149" s="62">
        <f t="shared" si="142"/>
        <v>320.26553963066794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6.7394321596667579</v>
      </c>
      <c r="AA149" s="23">
        <f>EXP(-LN(2)/25)*AA148+(1-EXP(-LN(2)/25))/(LN(2)/25)*Calculateur!V149*Calculateur!X149*VLOOKUP('Données projet'!$B$9,Paramètres!$A$1:$I$89,3,0)*0.475*44/12</f>
        <v>0.61853853694751504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7.3579706966142728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58.329217773430344</v>
      </c>
      <c r="T150" s="62">
        <f t="shared" si="142"/>
        <v>320.26553963066794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6.607276005663417</v>
      </c>
      <c r="AA150" s="23">
        <f>EXP(-LN(2)/25)*AA149+(1-EXP(-LN(2)/25))/(LN(2)/25)*Calculateur!V150*Calculateur!X150*VLOOKUP('Données projet'!$B$9,Paramètres!$A$1:$I$89,3,0)*0.475*44/12</f>
        <v>0.60162456812715726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7.208900573790574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58.329217773430344</v>
      </c>
      <c r="T151" s="62">
        <f t="shared" si="142"/>
        <v>320.26553963066794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6.4777113532327872</v>
      </c>
      <c r="AA151" s="23">
        <f>EXP(-LN(2)/25)*AA150+(1-EXP(-LN(2)/25))/(LN(2)/25)*Calculateur!V151*Calculateur!X151*VLOOKUP('Données projet'!$B$9,Paramètres!$A$1:$I$89,3,0)*0.475*44/12</f>
        <v>0.58517311267365912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7.0628844659064463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58.329217773430344</v>
      </c>
      <c r="T152" s="62">
        <f t="shared" si="142"/>
        <v>320.26553963066794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6.3506873846096878</v>
      </c>
      <c r="AA152" s="23">
        <f>EXP(-LN(2)/25)*AA151+(1-EXP(-LN(2)/25))/(LN(2)/25)*Calculateur!V152*Calculateur!X152*VLOOKUP('Données projet'!$B$9,Paramètres!$A$1:$I$89,3,0)*0.475*44/12</f>
        <v>0.56917152313468133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6.9198589077443691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58.329217773430344</v>
      </c>
      <c r="T153" s="62">
        <f t="shared" si="142"/>
        <v>320.26553963066794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6.2261542785343167</v>
      </c>
      <c r="AA153" s="23">
        <f>EXP(-LN(2)/25)*AA152+(1-EXP(-LN(2)/25))/(LN(2)/25)*Calculateur!V153*Calculateur!X153*VLOOKUP('Données projet'!$B$9,Paramètres!$A$1:$I$89,3,0)*0.475*44/12</f>
        <v>0.5536074979031339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6.7797617764374509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58.329217773430344</v>
      </c>
      <c r="T154" s="62">
        <f t="shared" si="142"/>
        <v>320.26553963066794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6.1040631907113889</v>
      </c>
      <c r="AA154" s="23">
        <f>EXP(-LN(2)/25)*AA153+(1-EXP(-LN(2)/25))/(LN(2)/25)*Calculateur!V154*Calculateur!X154*VLOOKUP('Données projet'!$B$9,Paramètres!$A$1:$I$89,3,0)*0.475*44/12</f>
        <v>0.53846907176001968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6.6425322624714083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58.329217773430344</v>
      </c>
      <c r="T155" s="62">
        <f t="shared" si="142"/>
        <v>320.26553963066794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5.984366234652458</v>
      </c>
      <c r="AA155" s="23">
        <f>EXP(-LN(2)/25)*AA154+(1-EXP(-LN(2)/25))/(LN(2)/25)*Calculateur!V155*Calculateur!X155*VLOOKUP('Données projet'!$B$9,Paramètres!$A$1:$I$89,3,0)*0.475*44/12</f>
        <v>0.52374460667588418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6.5081108413283424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58.329217773430344</v>
      </c>
      <c r="T156" s="62">
        <f t="shared" si="142"/>
        <v>320.26553963066794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5.8670164628939085</v>
      </c>
      <c r="AA156" s="23">
        <f>EXP(-LN(2)/25)*AA155+(1-EXP(-LN(2)/25))/(LN(2)/25)*Calculateur!V156*Calculateur!X156*VLOOKUP('Données projet'!$B$9,Paramètres!$A$1:$I$89,3,0)*0.475*44/12</f>
        <v>0.50942278286380027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6.3764392457577088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58.329217773430344</v>
      </c>
      <c r="T157" s="62">
        <f t="shared" si="142"/>
        <v>320.26553963066794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5.7519678485832513</v>
      </c>
      <c r="AA157" s="23">
        <f>EXP(-LN(2)/25)*AA156+(1-EXP(-LN(2)/25))/(LN(2)/25)*Calculateur!V157*Calculateur!X157*VLOOKUP('Données projet'!$B$9,Paramètres!$A$1:$I$89,3,0)*0.475*44/12</f>
        <v>0.4954925900770098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6.2474604386602612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58.329217773430344</v>
      </c>
      <c r="T158" s="62">
        <f t="shared" si="142"/>
        <v>320.26553963066794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5.6391752674265003</v>
      </c>
      <c r="AA158" s="23">
        <f>EXP(-LN(2)/25)*AA157+(1-EXP(-LN(2)/25))/(LN(2)/25)*Calculateur!V158*Calculateur!X158*VLOOKUP('Données projet'!$B$9,Paramètres!$A$1:$I$89,3,0)*0.475*44/12</f>
        <v>0.48194331914453109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6.1211185865710318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58.329217773430344</v>
      </c>
      <c r="T159" s="62">
        <f t="shared" si="142"/>
        <v>320.26553963066794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5.5285944799895521</v>
      </c>
      <c r="AA159" s="23">
        <f>EXP(-LN(2)/25)*AA158+(1-EXP(-LN(2)/25))/(LN(2)/25)*Calculateur!V159*Calculateur!X159*VLOOKUP('Données projet'!$B$9,Paramètres!$A$1:$I$89,3,0)*0.475*44/12</f>
        <v>0.46876455373822623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5.9973590337277782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58.329217773430344</v>
      </c>
      <c r="T160" s="62">
        <f t="shared" si="142"/>
        <v>320.26553963066794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5.4201821143466216</v>
      </c>
      <c r="AA160" s="23">
        <f>EXP(-LN(2)/25)*AA159+(1-EXP(-LN(2)/25))/(LN(2)/25)*Calculateur!V160*Calculateur!X160*VLOOKUP('Données projet'!$B$9,Paramètres!$A$1:$I$89,3,0)*0.475*44/12</f>
        <v>0.45594616236499791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5.8761282767116194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58.329217773430344</v>
      </c>
      <c r="T161" s="62">
        <f t="shared" si="142"/>
        <v>320.26553963066794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5.3138956490689351</v>
      </c>
      <c r="AA161" s="23">
        <f>EXP(-LN(2)/25)*AA160+(1-EXP(-LN(2)/25))/(LN(2)/25)*Calculateur!V161*Calculateur!X161*VLOOKUP('Données projet'!$B$9,Paramètres!$A$1:$I$89,3,0)*0.475*44/12</f>
        <v>0.44347829057796045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5.7573739396468957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58.329217773430344</v>
      </c>
      <c r="T162" s="62">
        <f t="shared" si="142"/>
        <v>320.26553963066794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5.209693396547002</v>
      </c>
      <c r="AA162" s="23">
        <f>EXP(-LN(2)/25)*AA161+(1-EXP(-LN(2)/25))/(LN(2)/25)*Calculateur!V162*Calculateur!X162*VLOOKUP('Données projet'!$B$9,Paramètres!$A$1:$I$89,3,0)*0.475*44/12</f>
        <v>0.43135135340059638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5.6410447499475982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58.329217773430344</v>
      </c>
      <c r="T163" s="62">
        <f t="shared" si="142"/>
        <v>320.26553963066794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5.107534486639925</v>
      </c>
      <c r="AA163" s="23">
        <f>EXP(-LN(2)/25)*AA162+(1-EXP(-LN(2)/25))/(LN(2)/25)*Calculateur!V163*Calculateur!X163*VLOOKUP('Données projet'!$B$9,Paramètres!$A$1:$I$89,3,0)*0.475*44/12</f>
        <v>0.41955602795807528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5.527090514598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58.329217773430344</v>
      </c>
      <c r="T164" s="62">
        <f t="shared" si="142"/>
        <v>320.26553963066794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5.0073788506453436</v>
      </c>
      <c r="AA164" s="23">
        <f>EXP(-LN(2)/25)*AA163+(1-EXP(-LN(2)/25))/(LN(2)/25)*Calculateur!V164*Calculateur!X164*VLOOKUP('Données projet'!$B$9,Paramètres!$A$1:$I$89,3,0)*0.475*44/12</f>
        <v>0.40808324631006909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5.4154620969554124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58.329217773430344</v>
      </c>
      <c r="T165" s="62">
        <f t="shared" si="142"/>
        <v>320.26553963066794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4.9091872055837102</v>
      </c>
      <c r="AA165" s="23">
        <f>EXP(-LN(2)/25)*AA164+(1-EXP(-LN(2)/25))/(LN(2)/25)*Calculateur!V165*Calculateur!X165*VLOOKUP('Données projet'!$B$9,Paramètres!$A$1:$I$89,3,0)*0.475*44/12</f>
        <v>0.39692418847955502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5.3061113940632652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58.329217773430344</v>
      </c>
      <c r="T166" s="62">
        <f t="shared" si="142"/>
        <v>320.26553963066794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4.812921038790746</v>
      </c>
      <c r="AA166" s="23">
        <f>EXP(-LN(2)/25)*AA165+(1-EXP(-LN(2)/25))/(LN(2)/25)*Calculateur!V166*Calculateur!X166*VLOOKUP('Données projet'!$B$9,Paramètres!$A$1:$I$89,3,0)*0.475*44/12</f>
        <v>0.38607027567224572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5.198991314462992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58.329217773430344</v>
      </c>
      <c r="T167" s="62">
        <f t="shared" si="142"/>
        <v>320.26553963066794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4.7185425928120273</v>
      </c>
      <c r="AA167" s="23">
        <f>EXP(-LN(2)/25)*AA166+(1-EXP(-LN(2)/25))/(LN(2)/25)*Calculateur!V167*Calculateur!X167*VLOOKUP('Données projet'!$B$9,Paramètres!$A$1:$I$89,3,0)*0.475*44/12</f>
        <v>0.37551316368143473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5.0940557564934617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58.329217773430344</v>
      </c>
      <c r="T168" s="62">
        <f t="shared" si="142"/>
        <v>320.26553963066794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4.6260148505937835</v>
      </c>
      <c r="AA168" s="23">
        <f>EXP(-LN(2)/25)*AA167+(1-EXP(-LN(2)/25))/(LN(2)/25)*Calculateur!V168*Calculateur!X168*VLOOKUP('Données projet'!$B$9,Paramètres!$A$1:$I$89,3,0)*0.475*44/12</f>
        <v>0.36524473647318684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4.9912595870669705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58.329217773430344</v>
      </c>
      <c r="T169" s="62">
        <f t="shared" si="142"/>
        <v>320.26553963066794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4.5353015209640892</v>
      </c>
      <c r="AA169" s="23">
        <f>EXP(-LN(2)/25)*AA168+(1-EXP(-LN(2)/25))/(LN(2)/25)*Calculateur!V169*Calculateur!X169*VLOOKUP('Données projet'!$B$9,Paramètres!$A$1:$I$89,3,0)*0.475*44/12</f>
        <v>0.35525709994694166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4.8905586209110306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58.329217773430344</v>
      </c>
      <c r="T170" s="62">
        <f t="shared" si="142"/>
        <v>320.26553963066794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4.4463670243987661</v>
      </c>
      <c r="AA170" s="23">
        <f>EXP(-LN(2)/25)*AA169+(1-EXP(-LN(2)/25))/(LN(2)/25)*Calculateur!V170*Calculateur!X170*VLOOKUP('Données projet'!$B$9,Paramètres!$A$1:$I$89,3,0)*0.475*44/12</f>
        <v>0.34554257586673359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4.7919096002654999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58.329217773430344</v>
      </c>
      <c r="T171" s="62">
        <f t="shared" si="142"/>
        <v>320.26553963066794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4.3591764790664014</v>
      </c>
      <c r="AA171" s="23">
        <f>EXP(-LN(2)/25)*AA170+(1-EXP(-LN(2)/25))/(LN(2)/25)*Calculateur!V171*Calculateur!X171*VLOOKUP('Données projet'!$B$9,Paramètres!$A$1:$I$89,3,0)*0.475*44/12</f>
        <v>0.33609369595836347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4.6952701750247652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58.329217773430344</v>
      </c>
      <c r="T172" s="62">
        <f t="shared" si="142"/>
        <v>320.26553963066794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4.2736956871470237</v>
      </c>
      <c r="AA172" s="23">
        <f>EXP(-LN(2)/25)*AA171+(1-EXP(-LN(2)/25))/(LN(2)/25)*Calculateur!V172*Calculateur!X172*VLOOKUP('Données projet'!$B$9,Paramètres!$A$1:$I$89,3,0)*0.475*44/12</f>
        <v>0.32690319616798269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4.6005988833150067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58.329217773430344</v>
      </c>
      <c r="T173" s="62">
        <f t="shared" si="142"/>
        <v>320.26553963066794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4.1898911214190502</v>
      </c>
      <c r="AA173" s="23">
        <f>EXP(-LN(2)/25)*AA172+(1-EXP(-LN(2)/25))/(LN(2)/25)*Calculateur!V173*Calculateur!X173*VLOOKUP('Données projet'!$B$9,Paramètres!$A$1:$I$89,3,0)*0.475*44/12</f>
        <v>0.31796401107767724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4.5078551324967275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58.329217773430344</v>
      </c>
      <c r="T174" s="62">
        <f t="shared" si="142"/>
        <v>320.26553963066794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4.1077299121092636</v>
      </c>
      <c r="AA174" s="23">
        <f>EXP(-LN(2)/25)*AA173+(1-EXP(-LN(2)/25))/(LN(2)/25)*Calculateur!V174*Calculateur!X174*VLOOKUP('Données projet'!$B$9,Paramètres!$A$1:$I$89,3,0)*0.475*44/12</f>
        <v>0.30926926847375752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4.4169991805830211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58.329217773430344</v>
      </c>
      <c r="T175" s="62">
        <f t="shared" si="142"/>
        <v>320.26553963066794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4.0271798340006528</v>
      </c>
      <c r="AA175" s="23">
        <f>EXP(-LN(2)/25)*AA174+(1-EXP(-LN(2)/25))/(LN(2)/25)*Calculateur!V175*Calculateur!X175*VLOOKUP('Données projet'!$B$9,Paramètres!$A$1:$I$89,3,0)*0.475*44/12</f>
        <v>0.30081228406357863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4.3279921180642313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58.329217773430344</v>
      </c>
      <c r="T176" s="62">
        <f t="shared" si="142"/>
        <v>320.26553963066794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3.9482092937930555</v>
      </c>
      <c r="AA176" s="23">
        <f>EXP(-LN(2)/25)*AA175+(1-EXP(-LN(2)/25))/(LN(2)/25)*Calculateur!V176*Calculateur!X176*VLOOKUP('Données projet'!$B$9,Paramètres!$A$1:$I$89,3,0)*0.475*44/12</f>
        <v>0.29258655633682956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4.240795850129885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58.329217773430344</v>
      </c>
      <c r="T177" s="62">
        <f t="shared" si="142"/>
        <v>320.26553963066794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3.8707873177116561</v>
      </c>
      <c r="AA177" s="23">
        <f>EXP(-LN(2)/25)*AA176+(1-EXP(-LN(2)/25))/(LN(2)/25)*Calculateur!V177*Calculateur!X177*VLOOKUP('Données projet'!$B$9,Paramètres!$A$1:$I$89,3,0)*0.475*44/12</f>
        <v>0.28458576156734067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4.1553730792789967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58.329217773430344</v>
      </c>
      <c r="T178" s="62">
        <f t="shared" si="142"/>
        <v>320.26553963066794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3.7948835393584703</v>
      </c>
      <c r="AA178" s="23">
        <f>EXP(-LN(2)/25)*AA177+(1-EXP(-LN(2)/25))/(LN(2)/25)*Calculateur!V178*Calculateur!X178*VLOOKUP('Données projet'!$B$9,Paramètres!$A$1:$I$89,3,0)*0.475*44/12</f>
        <v>0.27680374895156695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4.071687288310037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58.329217773430344</v>
      </c>
      <c r="T179" s="62">
        <f t="shared" si="142"/>
        <v>320.26553963066794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3.7204681878020569</v>
      </c>
      <c r="AA179" s="23">
        <f>EXP(-LN(2)/25)*AA178+(1-EXP(-LN(2)/25))/(LN(2)/25)*Calculateur!V179*Calculateur!X179*VLOOKUP('Données projet'!$B$9,Paramètres!$A$1:$I$89,3,0)*0.475*44/12</f>
        <v>0.26923453588000984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3.9897027236820666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58.329217773430344</v>
      </c>
      <c r="T180" s="62">
        <f t="shared" si="142"/>
        <v>320.26553963066794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3.647512075900782</v>
      </c>
      <c r="AA180" s="23">
        <f>EXP(-LN(2)/25)*AA179+(1-EXP(-LN(2)/25))/(LN(2)/25)*Calculateur!V180*Calculateur!X180*VLOOKUP('Données projet'!$B$9,Paramètres!$A$1:$I$89,3,0)*0.475*44/12</f>
        <v>0.26187230333794209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3.9093843792387242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58.329217773430344</v>
      </c>
      <c r="T181" s="62">
        <f t="shared" si="142"/>
        <v>320.26553963066794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3.575986588855057</v>
      </c>
      <c r="AA181" s="23">
        <f>EXP(-LN(2)/25)*AA180+(1-EXP(-LN(2)/25))/(LN(2)/25)*Calculateur!V181*Calculateur!X181*VLOOKUP('Données projet'!$B$9,Paramètres!$A$1:$I$89,3,0)*0.475*44/12</f>
        <v>0.25471139143190014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3.8306979802869572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58.329217773430344</v>
      </c>
      <c r="T182" s="62">
        <f t="shared" si="142"/>
        <v>320.26553963066794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3.5058636729840593</v>
      </c>
      <c r="AA182" s="23">
        <f>EXP(-LN(2)/25)*AA181+(1-EXP(-LN(2)/25))/(LN(2)/25)*Calculateur!V182*Calculateur!X182*VLOOKUP('Données projet'!$B$9,Paramètres!$A$1:$I$89,3,0)*0.475*44/12</f>
        <v>0.2477462950385049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3.7536099680225643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58.329217773430344</v>
      </c>
      <c r="T183" s="62">
        <f t="shared" si="142"/>
        <v>320.26553963066794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3.4371158247225364</v>
      </c>
      <c r="AA183" s="23">
        <f>EXP(-LN(2)/25)*AA182+(1-EXP(-LN(2)/25))/(LN(2)/25)*Calculateur!V183*Calculateur!X183*VLOOKUP('Données projet'!$B$9,Paramètres!$A$1:$I$89,3,0)*0.475*44/12</f>
        <v>0.24097165957226555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3.6780874842948021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58.329217773430344</v>
      </c>
      <c r="T184" s="62">
        <f t="shared" si="142"/>
        <v>320.26553963066794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3.369716079833375</v>
      </c>
      <c r="AA184" s="23">
        <f>EXP(-LN(2)/25)*AA183+(1-EXP(-LN(2)/25))/(LN(2)/25)*Calculateur!V184*Calculateur!X184*VLOOKUP('Données projet'!$B$9,Paramètres!$A$1:$I$89,3,0)*0.475*44/12</f>
        <v>0.23438227686911312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3.604098356702488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58.329217773430344</v>
      </c>
      <c r="T185" s="62">
        <f t="shared" si="142"/>
        <v>320.26553963066794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3.3036380028317049</v>
      </c>
      <c r="AA185" s="23">
        <f>EXP(-LN(2)/25)*AA184+(1-EXP(-LN(2)/25))/(LN(2)/25)*Calculateur!V185*Calculateur!X185*VLOOKUP('Données projet'!$B$9,Paramètres!$A$1:$I$89,3,0)*0.475*44/12</f>
        <v>0.22797308118249895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3.5316110840142039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58.329217773430344</v>
      </c>
      <c r="T186" s="62">
        <f t="shared" si="142"/>
        <v>320.26553963066794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3.2388556766163901</v>
      </c>
      <c r="AA186" s="23">
        <f>EXP(-LN(2)/25)*AA185+(1-EXP(-LN(2)/25))/(LN(2)/25)*Calculateur!V186*Calculateur!X186*VLOOKUP('Données projet'!$B$9,Paramètres!$A$1:$I$89,3,0)*0.475*44/12</f>
        <v>0.22173914528898023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3.4605948219053704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58.329217773430344</v>
      </c>
      <c r="T187" s="62">
        <f t="shared" si="142"/>
        <v>320.26553963066794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3.1753436923048404</v>
      </c>
      <c r="AA187" s="23">
        <f>EXP(-LN(2)/25)*AA186+(1-EXP(-LN(2)/25))/(LN(2)/25)*Calculateur!V187*Calculateur!X187*VLOOKUP('Données projet'!$B$9,Paramètres!$A$1:$I$89,3,0)*0.475*44/12</f>
        <v>0.21567567670029819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3.3910193690051385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58.329217773430344</v>
      </c>
      <c r="T188" s="62">
        <f t="shared" si="142"/>
        <v>320.26553963066794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3.1130771392671548</v>
      </c>
      <c r="AA188" s="23">
        <f>EXP(-LN(2)/25)*AA187+(1-EXP(-LN(2)/25))/(LN(2)/25)*Calculateur!V188*Calculateur!X188*VLOOKUP('Données projet'!$B$9,Paramètres!$A$1:$I$89,3,0)*0.475*44/12</f>
        <v>0.20977801397903764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3.3228551532461923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58.329217773430344</v>
      </c>
      <c r="T189" s="62">
        <f t="shared" si="142"/>
        <v>320.26553963066794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3.0520315953556909</v>
      </c>
      <c r="AA189" s="23">
        <f>EXP(-LN(2)/25)*AA188+(1-EXP(-LN(2)/25))/(LN(2)/25)*Calculateur!V189*Calculateur!X189*VLOOKUP('Données projet'!$B$9,Paramètres!$A$1:$I$89,3,0)*0.475*44/12</f>
        <v>0.20404162315503455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3.2560732185107253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58.329217773430344</v>
      </c>
      <c r="T190" s="62">
        <f t="shared" si="142"/>
        <v>320.26553963066794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2.9921831173262254</v>
      </c>
      <c r="AA190" s="23">
        <f>EXP(-LN(2)/25)*AA189+(1-EXP(-LN(2)/25))/(LN(2)/25)*Calculateur!V190*Calculateur!X190*VLOOKUP('Données projet'!$B$9,Paramètres!$A$1:$I$89,3,0)*0.475*44/12</f>
        <v>0.19846209423977751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3.1906452115660029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58.329217773430344</v>
      </c>
      <c r="T191" s="62">
        <f t="shared" si="142"/>
        <v>320.26553963066794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2.9335082314469507</v>
      </c>
      <c r="AA191" s="23">
        <f>EXP(-LN(2)/25)*AA190+(1-EXP(-LN(2)/25))/(LN(2)/25)*Calculateur!V191*Calculateur!X191*VLOOKUP('Données projet'!$B$9,Paramètres!$A$1:$I$89,3,0)*0.475*44/12</f>
        <v>0.19303513783612286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3.1265433692830737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58.329217773430344</v>
      </c>
      <c r="T192" s="62">
        <f t="shared" si="142"/>
        <v>320.26553963066794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2.8759839242916221</v>
      </c>
      <c r="AA192" s="23">
        <f>EXP(-LN(2)/25)*AA191+(1-EXP(-LN(2)/25))/(LN(2)/25)*Calculateur!V192*Calculateur!X192*VLOOKUP('Données projet'!$B$9,Paramètres!$A$1:$I$89,3,0)*0.475*44/12</f>
        <v>0.18775658184071736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3.0637405061323393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58.329217773430344</v>
      </c>
      <c r="T193" s="62">
        <f t="shared" si="142"/>
        <v>320.26553963066794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2.8195876337132466</v>
      </c>
      <c r="AA193" s="23">
        <f>EXP(-LN(2)/25)*AA192+(1-EXP(-LN(2)/25))/(LN(2)/25)*Calculateur!V193*Calculateur!X193*VLOOKUP('Données projet'!$B$9,Paramètres!$A$1:$I$89,3,0)*0.475*44/12</f>
        <v>0.18262236823659342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3.0022100019498401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58.329217773430344</v>
      </c>
      <c r="T194" s="62">
        <f t="shared" si="142"/>
        <v>320.26553963066794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2.7642972399947725</v>
      </c>
      <c r="AA194" s="23">
        <f>EXP(-LN(2)/25)*AA193+(1-EXP(-LN(2)/25))/(LN(2)/25)*Calculateur!V194*Calculateur!X194*VLOOKUP('Données projet'!$B$9,Paramètres!$A$1:$I$89,3,0)*0.475*44/12</f>
        <v>0.17762854997347083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2.9419257899682432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58.329217773430344</v>
      </c>
      <c r="T195" s="62">
        <f t="shared" si="142"/>
        <v>320.26553963066794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2.7100910571733072</v>
      </c>
      <c r="AA195" s="23">
        <f>EXP(-LN(2)/25)*AA194+(1-EXP(-LN(2)/25))/(LN(2)/25)*Calculateur!V195*Calculateur!X195*VLOOKUP('Données projet'!$B$9,Paramètres!$A$1:$I$89,3,0)*0.475*44/12</f>
        <v>0.1727712879333668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2.8828623451066742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58.329217773430344</v>
      </c>
      <c r="T196" s="62">
        <f t="shared" si="142"/>
        <v>320.26553963066794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2.656947824534464</v>
      </c>
      <c r="AA196" s="23">
        <f>EXP(-LN(2)/25)*AA195+(1-EXP(-LN(2)/25))/(LN(2)/25)*Calculateur!V196*Calculateur!X196*VLOOKUP('Données projet'!$B$9,Paramètres!$A$1:$I$89,3,0)*0.475*44/12</f>
        <v>0.16804684797918173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2.8249946725136459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58.329217773430344</v>
      </c>
      <c r="T197" s="62">
        <f t="shared" ref="T197:T203" si="204">$T$3</f>
        <v>320.26553963066794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2.6048466982734975</v>
      </c>
      <c r="AA197" s="23">
        <f>EXP(-LN(2)/25)*AA196+(1-EXP(-LN(2)/25))/(LN(2)/25)*Calculateur!V197*Calculateur!X197*VLOOKUP('Données projet'!$B$9,Paramètres!$A$1:$I$89,3,0)*0.475*44/12</f>
        <v>0.16345159808399135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2.7682982963574889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58.329217773430344</v>
      </c>
      <c r="T198" s="62">
        <f t="shared" si="204"/>
        <v>320.26553963066794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2.5537672433199594</v>
      </c>
      <c r="AA198" s="23">
        <f>EXP(-LN(2)/25)*AA197+(1-EXP(-LN(2)/25))/(LN(2)/25)*Calculateur!V198*Calculateur!X198*VLOOKUP('Données projet'!$B$9,Paramètres!$A$1:$I$89,3,0)*0.475*44/12</f>
        <v>0.15898200553883862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2.7127492488587981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58.329217773430344</v>
      </c>
      <c r="T199" s="62">
        <f t="shared" si="204"/>
        <v>320.26553963066794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2.5036894253226687</v>
      </c>
      <c r="AA199" s="23">
        <f>EXP(-LN(2)/25)*AA198+(1-EXP(-LN(2)/25))/(LN(2)/25)*Calculateur!V199*Calculateur!X199*VLOOKUP('Données projet'!$B$9,Paramètres!$A$1:$I$89,3,0)*0.475*44/12</f>
        <v>0.15463463423687876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2.6583240595595474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58.329217773430344</v>
      </c>
      <c r="T200" s="62">
        <f t="shared" si="204"/>
        <v>320.26553963066794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2.454593602791852</v>
      </c>
      <c r="AA200" s="23">
        <f>EXP(-LN(2)/25)*AA199+(1-EXP(-LN(2)/25))/(LN(2)/25)*Calculateur!V200*Calculateur!X200*VLOOKUP('Données projet'!$B$9,Paramètres!$A$1:$I$89,3,0)*0.475*44/12</f>
        <v>0.15040614203178931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2.6049997448236413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58.329217773430344</v>
      </c>
      <c r="T201" s="62">
        <f t="shared" si="204"/>
        <v>320.26553963066794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2.4064605193953699</v>
      </c>
      <c r="AA201" s="23">
        <f>EXP(-LN(2)/25)*AA200+(1-EXP(-LN(2)/25))/(LN(2)/25)*Calculateur!V201*Calculateur!X201*VLOOKUP('Données projet'!$B$9,Paramètres!$A$1:$I$89,3,0)*0.475*44/12</f>
        <v>0.14629327816841478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2.5527537975637848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58.329217773430344</v>
      </c>
      <c r="T202" s="62">
        <f t="shared" si="204"/>
        <v>320.26553963066794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2.3592712964060105</v>
      </c>
      <c r="AA202" s="23">
        <f>EXP(-LN(2)/25)*AA201+(1-EXP(-LN(2)/25))/(LN(2)/25)*Calculateur!V202*Calculateur!X202*VLOOKUP('Données projet'!$B$9,Paramètres!$A$1:$I$89,3,0)*0.475*44/12</f>
        <v>0.14229288078367033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2.5015641771896808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58.329217773430344</v>
      </c>
      <c r="T203" s="62">
        <f t="shared" si="204"/>
        <v>320.26553963066794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2.3130074252968886</v>
      </c>
      <c r="AA203" s="23">
        <f>EXP(-LN(2)/25)*AA202+(1-EXP(-LN(2)/25))/(LN(2)/25)*Calculateur!V203*Calculateur!X203*VLOOKUP('Données projet'!$B$9,Paramètres!$A$1:$I$89,3,0)*0.475*44/12</f>
        <v>0.13840187447578348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2.451409299772672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1.3227799820267212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3" workbookViewId="0">
      <selection activeCell="K23" sqref="K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3.6</v>
      </c>
      <c r="C6" s="156">
        <f ca="1">IF(OR('Données projet'!B9="",'Données projet'!C9="",'Données projet'!C9=0%),0,Calculateur!S3)</f>
        <v>58.329217773430344</v>
      </c>
      <c r="D6" s="156">
        <f>IF(OR('Données projet'!B9="",'Données projet'!C9="",'Données projet'!C9=0%),0,Calculateur!T3)</f>
        <v>320.26553963066794</v>
      </c>
      <c r="E6" s="156">
        <f ca="1">MIN(C6,D6)</f>
        <v>58.329217773430344</v>
      </c>
      <c r="F6" s="156">
        <f ca="1">E6*B6</f>
        <v>209.98518398434925</v>
      </c>
      <c r="G6" s="156">
        <f ca="1">F6*(100%-'Données projet'!$C$24)*(100%-'Données projet'!$C$25)*(100%-'Données projet'!$C$26)*(100%-'Données projet'!$C$27)</f>
        <v>179.53733230661859</v>
      </c>
      <c r="H6" s="157">
        <f>IF(OR('Données projet'!B9="",'Données projet'!C9="",'Données projet'!C9=0%),0,AVERAGE(Calculateur!$AC$3:$AC$33)*B6)</f>
        <v>117.45242406996223</v>
      </c>
      <c r="I6" s="158">
        <f>H6*(100%-'Données projet'!$C$24)*(100%-'Données projet'!$C$25)*(100%-'Données projet'!$C$26)*(100%-'Données projet'!$C$27)</f>
        <v>100.4218225798177</v>
      </c>
      <c r="J6" s="159">
        <f>IF(OR('Données projet'!B9="",'Données projet'!C9="",'Données projet'!C9=0%),0,SUM(Calculateur!$V$3:$V$33)*VLOOKUP('Données projet'!$B$9,Paramètres!$A$1:$I$89,9,0)*B6)</f>
        <v>997.452</v>
      </c>
      <c r="K6" s="160">
        <f>J6*(100%-'Données projet'!$C$24)*(100%-'Données projet'!$C$25)*(100%-'Données projet'!$C$26)*(100%-'Données projet'!$C$27)</f>
        <v>852.82146</v>
      </c>
      <c r="L6" s="161">
        <f ca="1">G6+I6+K6</f>
        <v>1132.7806148864363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209.98518398434925</v>
      </c>
      <c r="G16" s="175">
        <f t="shared" ca="1" si="3"/>
        <v>179.53733230661859</v>
      </c>
      <c r="H16" s="176">
        <f t="shared" si="3"/>
        <v>117.45242406996223</v>
      </c>
      <c r="I16" s="176">
        <f t="shared" si="3"/>
        <v>100.4218225798177</v>
      </c>
      <c r="J16" s="177">
        <f t="shared" si="3"/>
        <v>997.452</v>
      </c>
      <c r="K16" s="177">
        <f t="shared" si="3"/>
        <v>852.82146</v>
      </c>
      <c r="L16" s="178">
        <f t="shared" ca="1" si="3"/>
        <v>1132.7806148864363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90" zoomScaleNormal="90" workbookViewId="0">
      <selection activeCell="W22" sqref="W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6692.3357553091946</v>
      </c>
      <c r="U10" s="190">
        <f>'Données projet'!D9</f>
        <v>3.6</v>
      </c>
      <c r="V10" s="189">
        <f>U10*T10</f>
        <v>24092.4087191131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35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34.999999999999986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349.99999999999989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10126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3556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1000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269</v>
      </c>
      <c r="C23" s="206">
        <v>60</v>
      </c>
      <c r="D23" s="194">
        <f>B23*C23</f>
        <v>16140</v>
      </c>
      <c r="E23" s="206"/>
      <c r="F23" s="261"/>
      <c r="H23" s="203">
        <v>3</v>
      </c>
      <c r="I23" s="204">
        <v>1000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-34081.642645104395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1000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269.9605967427097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-34351.603241847108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2024-09-05T15:44:12Z</dcterms:modified>
</cp:coreProperties>
</file>