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361/"/>
    </mc:Choice>
  </mc:AlternateContent>
  <xr:revisionPtr revIDLastSave="1" documentId="8_{175E3981-DEE2-4100-BDE1-937C8D698763}" xr6:coauthVersionLast="47" xr6:coauthVersionMax="47" xr10:uidLastSave="{7EB03BE1-CCE0-4993-8E49-FE693421FDD2}"/>
  <bookViews>
    <workbookView xWindow="855" yWindow="3465" windowWidth="21600" windowHeight="1129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9" i="6" l="1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0" i="6"/>
  <c r="C101" i="6"/>
  <c r="C102" i="6"/>
  <c r="C103" i="6"/>
  <c r="C104" i="6"/>
  <c r="F9" i="1" a="1"/>
  <c r="F9" i="1" s="1"/>
  <c r="F14" i="1" l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7" i="6" l="1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B11" i="4"/>
  <c r="B10" i="4"/>
  <c r="U14" i="6"/>
  <c r="V14" i="6" s="1"/>
  <c r="B9" i="4"/>
  <c r="U13" i="6"/>
  <c r="V13" i="6" s="1"/>
  <c r="D19" i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5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DX5" i="2"/>
  <c r="CI5" i="2"/>
  <c r="X5" i="2"/>
  <c r="DC5" i="2"/>
  <c r="BN5" i="2"/>
  <c r="BM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BA5" i="2"/>
  <c r="V5" i="2"/>
  <c r="U5" i="2"/>
  <c r="A6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W6" i="2"/>
  <c r="DD6" i="2"/>
  <c r="CI6" i="2"/>
  <c r="X6" i="2"/>
  <c r="DC6" i="2"/>
  <c r="BM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HJ4" i="2"/>
  <c r="AA5" i="2"/>
  <c r="BS4" i="2"/>
  <c r="CN4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W7" i="2"/>
  <c r="CI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BS5" i="2"/>
  <c r="GO5" i="2"/>
  <c r="CN5" i="2"/>
  <c r="AB6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CH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EY6" i="2"/>
  <c r="DI6" i="2"/>
  <c r="FT6" i="2"/>
  <c r="AB7" i="2"/>
  <c r="AA7" i="2"/>
  <c r="Y8" i="2"/>
  <c r="U8" i="2"/>
  <c r="V8" i="2"/>
  <c r="A9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Z10" i="2"/>
  <c r="AC9" i="2"/>
  <c r="EC11" i="2" l="1"/>
  <c r="EW11" i="2"/>
  <c r="EX11" i="2"/>
  <c r="FS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CM12" i="2"/>
  <c r="BQ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CK13" i="2"/>
  <c r="CL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Z13" i="2"/>
  <c r="AC12" i="2"/>
  <c r="HG14" i="2" l="1"/>
  <c r="EB14" i="2"/>
  <c r="HI14" i="2"/>
  <c r="FS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CH19" i="2"/>
  <c r="X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CR19" i="2"/>
  <c r="GO17" i="2"/>
  <c r="AB18" i="2"/>
  <c r="AA18" i="2"/>
  <c r="A20" i="2"/>
  <c r="Y19" i="2"/>
  <c r="V19" i="2"/>
  <c r="U19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CR20" i="2"/>
  <c r="ED18" i="2"/>
  <c r="EY18" i="2"/>
  <c r="FT18" i="2"/>
  <c r="DI18" i="2"/>
  <c r="GO18" i="2"/>
  <c r="CN18" i="2"/>
  <c r="HJ18" i="2"/>
  <c r="AA19" i="2"/>
  <c r="U20" i="2"/>
  <c r="V20" i="2"/>
  <c r="A21" i="2"/>
  <c r="Y20" i="2"/>
  <c r="AB19" i="2"/>
  <c r="Z19" i="2"/>
  <c r="AC18" i="2"/>
  <c r="EV20" i="2" l="1"/>
  <c r="FS20" i="2"/>
  <c r="EC20" i="2"/>
  <c r="HG20" i="2"/>
  <c r="EW20" i="2"/>
  <c r="HI20" i="2"/>
  <c r="EA20" i="2"/>
  <c r="EB20" i="2"/>
  <c r="EX20" i="2"/>
  <c r="GN20" i="2"/>
  <c r="DH20" i="2"/>
  <c r="DF20" i="2"/>
  <c r="DG20" i="2"/>
  <c r="FR20" i="2"/>
  <c r="FQ20" i="2"/>
  <c r="GL20" i="2"/>
  <c r="GM20" i="2"/>
  <c r="CM20" i="2"/>
  <c r="BR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DX21" i="2"/>
  <c r="CI21" i="2"/>
  <c r="BM21" i="2"/>
  <c r="X21" i="2"/>
  <c r="DC21" i="2"/>
  <c r="BN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BA21" i="2"/>
  <c r="FT19" i="2"/>
  <c r="AA20" i="2"/>
  <c r="A22" i="2"/>
  <c r="Y21" i="2"/>
  <c r="V21" i="2"/>
  <c r="U21" i="2"/>
  <c r="AB20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W22" i="2"/>
  <c r="DX22" i="2"/>
  <c r="EA22" i="2" s="1"/>
  <c r="CI22" i="2"/>
  <c r="BM22" i="2"/>
  <c r="X22" i="2"/>
  <c r="DC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DI20" i="2"/>
  <c r="GO20" i="2"/>
  <c r="ED20" i="2"/>
  <c r="AA21" i="2"/>
  <c r="AB21" i="2"/>
  <c r="A23" i="2"/>
  <c r="Y22" i="2"/>
  <c r="U22" i="2"/>
  <c r="V22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W23" i="2"/>
  <c r="DX23" i="2"/>
  <c r="CI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BB23" i="2"/>
  <c r="ED21" i="2"/>
  <c r="FT21" i="2"/>
  <c r="EY21" i="2"/>
  <c r="GO21" i="2"/>
  <c r="CN21" i="2"/>
  <c r="HJ21" i="2"/>
  <c r="AA22" i="2"/>
  <c r="AB22" i="2"/>
  <c r="A24" i="2"/>
  <c r="U23" i="2"/>
  <c r="V23" i="2"/>
  <c r="Y23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HJ22" i="2"/>
  <c r="AB23" i="2"/>
  <c r="AA23" i="2"/>
  <c r="A25" i="2"/>
  <c r="Y24" i="2"/>
  <c r="V24" i="2"/>
  <c r="U24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CI25" i="2"/>
  <c r="BM25" i="2"/>
  <c r="X25" i="2"/>
  <c r="ET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BA25" i="2"/>
  <c r="DI23" i="2"/>
  <c r="ED23" i="2"/>
  <c r="GO23" i="2"/>
  <c r="CN23" i="2"/>
  <c r="EY23" i="2"/>
  <c r="HJ23" i="2"/>
  <c r="FT23" i="2"/>
  <c r="AA24" i="2"/>
  <c r="AB24" i="2"/>
  <c r="V25" i="2"/>
  <c r="U25" i="2"/>
  <c r="Y25" i="2"/>
  <c r="A26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DY26" i="2"/>
  <c r="DD26" i="2"/>
  <c r="DC26" i="2"/>
  <c r="W26" i="2"/>
  <c r="X26" i="2"/>
  <c r="CI26" i="2"/>
  <c r="BM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FT24" i="2"/>
  <c r="EY24" i="2"/>
  <c r="CN24" i="2"/>
  <c r="ED24" i="2"/>
  <c r="DI24" i="2"/>
  <c r="GO24" i="2"/>
  <c r="HJ24" i="2"/>
  <c r="AA25" i="2"/>
  <c r="V26" i="2"/>
  <c r="A27" i="2"/>
  <c r="U26" i="2"/>
  <c r="Y26" i="2"/>
  <c r="AB25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X27" i="2"/>
  <c r="CH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DI25" i="2"/>
  <c r="EY25" i="2"/>
  <c r="HJ25" i="2"/>
  <c r="ED25" i="2"/>
  <c r="GO25" i="2"/>
  <c r="CN25" i="2"/>
  <c r="FT25" i="2"/>
  <c r="AB26" i="2"/>
  <c r="AA26" i="2"/>
  <c r="V27" i="2"/>
  <c r="U27" i="2"/>
  <c r="A28" i="2"/>
  <c r="Y27" i="2"/>
  <c r="Z26" i="2"/>
  <c r="AC25" i="2"/>
  <c r="FS27" i="2" l="1"/>
  <c r="HI27" i="2"/>
  <c r="EC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BA28" i="2"/>
  <c r="DI26" i="2"/>
  <c r="CN26" i="2"/>
  <c r="FT26" i="2"/>
  <c r="GO26" i="2"/>
  <c r="ED26" i="2"/>
  <c r="EY26" i="2"/>
  <c r="HJ26" i="2"/>
  <c r="AB27" i="2"/>
  <c r="Y28" i="2"/>
  <c r="U28" i="2"/>
  <c r="V28" i="2"/>
  <c r="A29" i="2"/>
  <c r="AA27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CI29" i="2"/>
  <c r="BM29" i="2"/>
  <c r="DX29" i="2"/>
  <c r="X29" i="2"/>
  <c r="DC29" i="2"/>
  <c r="BN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EY27" i="2"/>
  <c r="CN27" i="2"/>
  <c r="HJ27" i="2"/>
  <c r="ED27" i="2"/>
  <c r="DI27" i="2"/>
  <c r="FT27" i="2"/>
  <c r="AA28" i="2"/>
  <c r="AB28" i="2"/>
  <c r="Y29" i="2"/>
  <c r="V29" i="2"/>
  <c r="A30" i="2"/>
  <c r="U29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W30" i="2"/>
  <c r="DC30" i="2"/>
  <c r="CI30" i="2"/>
  <c r="BM30" i="2"/>
  <c r="X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HJ28" i="2"/>
  <c r="ED28" i="2"/>
  <c r="CN28" i="2"/>
  <c r="FT28" i="2"/>
  <c r="DI28" i="2"/>
  <c r="GO28" i="2"/>
  <c r="EY28" i="2"/>
  <c r="AB29" i="2"/>
  <c r="Y30" i="2"/>
  <c r="U30" i="2"/>
  <c r="V30" i="2"/>
  <c r="A31" i="2"/>
  <c r="AA29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W31" i="2"/>
  <c r="FO31" i="2"/>
  <c r="DD31" i="2"/>
  <c r="BM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GO29" i="2"/>
  <c r="FT29" i="2"/>
  <c r="HJ29" i="2"/>
  <c r="EY29" i="2"/>
  <c r="CN29" i="2"/>
  <c r="ED29" i="2"/>
  <c r="AA30" i="2"/>
  <c r="AB30" i="2"/>
  <c r="A32" i="2"/>
  <c r="Y31" i="2"/>
  <c r="U31" i="2"/>
  <c r="V31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CH32" i="2"/>
  <c r="BN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ED30" i="2"/>
  <c r="EY30" i="2"/>
  <c r="FT30" i="2"/>
  <c r="DI30" i="2"/>
  <c r="AB31" i="2"/>
  <c r="Y32" i="2"/>
  <c r="U32" i="2"/>
  <c r="V32" i="2"/>
  <c r="A33" i="2"/>
  <c r="AA31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CI33" i="2"/>
  <c r="BM33" i="2"/>
  <c r="X33" i="2"/>
  <c r="ES33" i="2"/>
  <c r="DX33" i="2"/>
  <c r="EA33" i="2" s="1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DI31" i="2"/>
  <c r="GO31" i="2"/>
  <c r="HJ31" i="2"/>
  <c r="EY31" i="2"/>
  <c r="ED31" i="2"/>
  <c r="CN31" i="2"/>
  <c r="AB32" i="2"/>
  <c r="AA32" i="2"/>
  <c r="Y33" i="2"/>
  <c r="U33" i="2"/>
  <c r="A34" i="2"/>
  <c r="V33" i="2"/>
  <c r="J6" i="4" s="1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DC34" i="2"/>
  <c r="W34" i="2"/>
  <c r="X34" i="2"/>
  <c r="ES34" i="2"/>
  <c r="DX34" i="2"/>
  <c r="FO34" i="2"/>
  <c r="CI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A33" i="2"/>
  <c r="K6" i="4"/>
  <c r="A35" i="2"/>
  <c r="Y34" i="2"/>
  <c r="U34" i="2"/>
  <c r="V34" i="2"/>
  <c r="AB33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X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Y35" i="2"/>
  <c r="V35" i="2"/>
  <c r="A36" i="2"/>
  <c r="U35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EY34" i="2"/>
  <c r="ED34" i="2"/>
  <c r="CN34" i="2"/>
  <c r="DI34" i="2"/>
  <c r="AA35" i="2"/>
  <c r="Y36" i="2"/>
  <c r="A37" i="2"/>
  <c r="U36" i="2"/>
  <c r="V36" i="2"/>
  <c r="AB35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DX37" i="2"/>
  <c r="CI37" i="2"/>
  <c r="BM37" i="2"/>
  <c r="X37" i="2"/>
  <c r="DC37" i="2"/>
  <c r="BN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ED35" i="2"/>
  <c r="HJ35" i="2"/>
  <c r="CN35" i="2"/>
  <c r="GO35" i="2"/>
  <c r="DI35" i="2"/>
  <c r="EY35" i="2"/>
  <c r="FT35" i="2"/>
  <c r="AA36" i="2"/>
  <c r="A38" i="2"/>
  <c r="U37" i="2"/>
  <c r="Y37" i="2"/>
  <c r="V37" i="2"/>
  <c r="AB36" i="2"/>
  <c r="I6" i="4"/>
  <c r="Z36" i="2"/>
  <c r="AC35" i="2"/>
  <c r="EA37" i="2" l="1"/>
  <c r="HG37" i="2"/>
  <c r="HI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W38" i="2"/>
  <c r="DD38" i="2"/>
  <c r="CI38" i="2"/>
  <c r="BM38" i="2"/>
  <c r="X38" i="2"/>
  <c r="DC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CR38" i="2"/>
  <c r="DI36" i="2"/>
  <c r="ED36" i="2"/>
  <c r="AA37" i="2"/>
  <c r="AB37" i="2"/>
  <c r="U38" i="2"/>
  <c r="V38" i="2"/>
  <c r="A39" i="2"/>
  <c r="Y38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W39" i="2"/>
  <c r="CI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ED37" i="2"/>
  <c r="DI37" i="2"/>
  <c r="EY37" i="2"/>
  <c r="AA38" i="2"/>
  <c r="A40" i="2"/>
  <c r="U39" i="2"/>
  <c r="V39" i="2"/>
  <c r="Y39" i="2"/>
  <c r="AB38" i="2"/>
  <c r="Z38" i="2"/>
  <c r="AC37" i="2"/>
  <c r="EX39" i="2" l="1"/>
  <c r="HI39" i="2"/>
  <c r="FS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BA40" i="2"/>
  <c r="EY38" i="2"/>
  <c r="DI38" i="2"/>
  <c r="CN38" i="2"/>
  <c r="GO38" i="2"/>
  <c r="ED38" i="2"/>
  <c r="FT38" i="2"/>
  <c r="HJ38" i="2"/>
  <c r="AA39" i="2"/>
  <c r="Y40" i="2"/>
  <c r="U40" i="2"/>
  <c r="V40" i="2"/>
  <c r="A41" i="2"/>
  <c r="AB39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CI41" i="2"/>
  <c r="BM41" i="2"/>
  <c r="GI41" i="2"/>
  <c r="X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FT39" i="2"/>
  <c r="CN39" i="2"/>
  <c r="DI39" i="2"/>
  <c r="ED39" i="2"/>
  <c r="GO39" i="2"/>
  <c r="EY39" i="2"/>
  <c r="HJ39" i="2"/>
  <c r="AA40" i="2"/>
  <c r="AB40" i="2"/>
  <c r="Y41" i="2"/>
  <c r="U41" i="2"/>
  <c r="V41" i="2"/>
  <c r="A42" i="2"/>
  <c r="Z40" i="2"/>
  <c r="AC39" i="2"/>
  <c r="HG41" i="2" l="1"/>
  <c r="HI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DC42" i="2"/>
  <c r="W42" i="2"/>
  <c r="X42" i="2"/>
  <c r="DD42" i="2"/>
  <c r="BM42" i="2"/>
  <c r="CI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ED40" i="2"/>
  <c r="FT40" i="2"/>
  <c r="HJ40" i="2"/>
  <c r="CN40" i="2"/>
  <c r="GO40" i="2"/>
  <c r="EY40" i="2"/>
  <c r="DI40" i="2"/>
  <c r="Y42" i="2"/>
  <c r="U42" i="2"/>
  <c r="V42" i="2"/>
  <c r="A43" i="2"/>
  <c r="AB41" i="2"/>
  <c r="AA41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ED41" i="2"/>
  <c r="DI41" i="2"/>
  <c r="HJ41" i="2"/>
  <c r="FT41" i="2"/>
  <c r="AB42" i="2"/>
  <c r="V43" i="2"/>
  <c r="U43" i="2"/>
  <c r="A44" i="2"/>
  <c r="Y43" i="2"/>
  <c r="AA42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CM43" i="2"/>
  <c r="BP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EY42" i="2"/>
  <c r="AA43" i="2"/>
  <c r="V44" i="2"/>
  <c r="A45" i="2"/>
  <c r="U44" i="2"/>
  <c r="Y44" i="2"/>
  <c r="AB43" i="2"/>
  <c r="Z43" i="2"/>
  <c r="AC42" i="2"/>
  <c r="HH44" i="2" l="1"/>
  <c r="EC44" i="2"/>
  <c r="HG44" i="2"/>
  <c r="EW44" i="2"/>
  <c r="HI44" i="2"/>
  <c r="EB44" i="2"/>
  <c r="EX44" i="2"/>
  <c r="EA44" i="2"/>
  <c r="EV44" i="2"/>
  <c r="GN44" i="2"/>
  <c r="DF44" i="2"/>
  <c r="DG44" i="2"/>
  <c r="DH44" i="2"/>
  <c r="FR44" i="2"/>
  <c r="FQ44" i="2"/>
  <c r="GL44" i="2"/>
  <c r="GM44" i="2"/>
  <c r="CM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CI45" i="2"/>
  <c r="BM45" i="2"/>
  <c r="X45" i="2"/>
  <c r="HD45" i="2"/>
  <c r="HG45" i="2" s="1"/>
  <c r="DC45" i="2"/>
  <c r="BN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EY43" i="2"/>
  <c r="ED43" i="2"/>
  <c r="DI43" i="2"/>
  <c r="CN43" i="2"/>
  <c r="GO43" i="2"/>
  <c r="HJ43" i="2"/>
  <c r="FT43" i="2"/>
  <c r="AB44" i="2"/>
  <c r="U45" i="2"/>
  <c r="V45" i="2"/>
  <c r="A46" i="2"/>
  <c r="Y45" i="2"/>
  <c r="AA44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W46" i="2"/>
  <c r="DC46" i="2"/>
  <c r="CI46" i="2"/>
  <c r="BM46" i="2"/>
  <c r="X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CN44" i="2"/>
  <c r="ED44" i="2"/>
  <c r="AB45" i="2"/>
  <c r="AA45" i="2"/>
  <c r="A47" i="2"/>
  <c r="Y46" i="2"/>
  <c r="U46" i="2"/>
  <c r="V46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W47" i="2"/>
  <c r="BM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FT45" i="2"/>
  <c r="EY45" i="2"/>
  <c r="GO45" i="2"/>
  <c r="CN45" i="2"/>
  <c r="HJ45" i="2"/>
  <c r="DI45" i="2"/>
  <c r="A48" i="2"/>
  <c r="Y47" i="2"/>
  <c r="U47" i="2"/>
  <c r="V47" i="2"/>
  <c r="AB46" i="2"/>
  <c r="AA46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CH48" i="2"/>
  <c r="BN48" i="2"/>
  <c r="DD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BA48" i="2"/>
  <c r="DI46" i="2"/>
  <c r="FT46" i="2"/>
  <c r="ED46" i="2"/>
  <c r="CN46" i="2"/>
  <c r="EY46" i="2"/>
  <c r="GO46" i="2"/>
  <c r="AA47" i="2"/>
  <c r="AB47" i="2"/>
  <c r="Y48" i="2"/>
  <c r="U48" i="2"/>
  <c r="V48" i="2"/>
  <c r="A49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CI49" i="2"/>
  <c r="BM49" i="2"/>
  <c r="X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GO47" i="2"/>
  <c r="EY47" i="2"/>
  <c r="CN47" i="2"/>
  <c r="FT47" i="2"/>
  <c r="DI47" i="2"/>
  <c r="AB48" i="2"/>
  <c r="V49" i="2"/>
  <c r="A50" i="2"/>
  <c r="Y49" i="2"/>
  <c r="U49" i="2"/>
  <c r="AA48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ES50" i="2"/>
  <c r="DX50" i="2"/>
  <c r="DC50" i="2"/>
  <c r="W50" i="2"/>
  <c r="DY50" i="2"/>
  <c r="X50" i="2"/>
  <c r="BM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CN48" i="2"/>
  <c r="FT48" i="2"/>
  <c r="GO48" i="2"/>
  <c r="HJ48" i="2"/>
  <c r="ED48" i="2"/>
  <c r="DI48" i="2"/>
  <c r="EY48" i="2"/>
  <c r="AB49" i="2"/>
  <c r="AA49" i="2"/>
  <c r="Y50" i="2"/>
  <c r="U50" i="2"/>
  <c r="V50" i="2"/>
  <c r="A51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CH51" i="2"/>
  <c r="X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DI49" i="2"/>
  <c r="HJ49" i="2"/>
  <c r="FT49" i="2"/>
  <c r="EY49" i="2"/>
  <c r="ED49" i="2"/>
  <c r="AB50" i="2"/>
  <c r="V51" i="2"/>
  <c r="U51" i="2"/>
  <c r="A52" i="2"/>
  <c r="Y51" i="2"/>
  <c r="AA50" i="2"/>
  <c r="Z50" i="2"/>
  <c r="AC49" i="2"/>
  <c r="HI51" i="2" l="1"/>
  <c r="FS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EY50" i="2"/>
  <c r="FT50" i="2"/>
  <c r="CN50" i="2"/>
  <c r="DI50" i="2"/>
  <c r="GO50" i="2"/>
  <c r="ED50" i="2"/>
  <c r="HJ50" i="2"/>
  <c r="AA51" i="2"/>
  <c r="U52" i="2"/>
  <c r="V52" i="2"/>
  <c r="Y52" i="2"/>
  <c r="A53" i="2"/>
  <c r="AB51" i="2"/>
  <c r="Z51" i="2"/>
  <c r="AC50" i="2"/>
  <c r="EB52" i="2" l="1"/>
  <c r="HI52" i="2"/>
  <c r="EX52" i="2"/>
  <c r="EC52" i="2"/>
  <c r="HG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DX53" i="2"/>
  <c r="CI53" i="2"/>
  <c r="BM53" i="2"/>
  <c r="X53" i="2"/>
  <c r="DC53" i="2"/>
  <c r="BN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CR53" i="2"/>
  <c r="HJ51" i="2"/>
  <c r="DI51" i="2"/>
  <c r="EY51" i="2"/>
  <c r="ED51" i="2"/>
  <c r="GO51" i="2"/>
  <c r="CN51" i="2"/>
  <c r="FT51" i="2"/>
  <c r="AA52" i="2"/>
  <c r="AB52" i="2"/>
  <c r="Y53" i="2"/>
  <c r="U53" i="2"/>
  <c r="A54" i="2"/>
  <c r="V53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CM53" i="2"/>
  <c r="BQ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W54" i="2"/>
  <c r="DX54" i="2"/>
  <c r="CI54" i="2"/>
  <c r="BM54" i="2"/>
  <c r="X54" i="2"/>
  <c r="DC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CN52" i="2"/>
  <c r="GO52" i="2"/>
  <c r="EY52" i="2"/>
  <c r="DI52" i="2"/>
  <c r="HJ52" i="2"/>
  <c r="AB53" i="2"/>
  <c r="AA53" i="2"/>
  <c r="A55" i="2"/>
  <c r="Y54" i="2"/>
  <c r="U54" i="2"/>
  <c r="V54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W55" i="2"/>
  <c r="DX55" i="2"/>
  <c r="CI55" i="2"/>
  <c r="BM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CN53" i="2"/>
  <c r="ED53" i="2"/>
  <c r="DI53" i="2"/>
  <c r="GO53" i="2"/>
  <c r="AA54" i="2"/>
  <c r="A56" i="2"/>
  <c r="Y55" i="2"/>
  <c r="V55" i="2"/>
  <c r="U55" i="2"/>
  <c r="AB54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BA56" i="2"/>
  <c r="FT54" i="2"/>
  <c r="EY54" i="2"/>
  <c r="AA55" i="2"/>
  <c r="Y56" i="2"/>
  <c r="A57" i="2"/>
  <c r="U56" i="2"/>
  <c r="V56" i="2"/>
  <c r="AB55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CI57" i="2"/>
  <c r="BM57" i="2"/>
  <c r="X57" i="2"/>
  <c r="ET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FT55" i="2"/>
  <c r="DI55" i="2"/>
  <c r="AA56" i="2"/>
  <c r="A58" i="2"/>
  <c r="V57" i="2"/>
  <c r="Y57" i="2"/>
  <c r="U57" i="2"/>
  <c r="AB56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DD58" i="2"/>
  <c r="DC58" i="2"/>
  <c r="W58" i="2"/>
  <c r="X58" i="2"/>
  <c r="DY58" i="2"/>
  <c r="CI58" i="2"/>
  <c r="BM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CR58" i="2"/>
  <c r="GO56" i="2"/>
  <c r="FT56" i="2"/>
  <c r="ED56" i="2"/>
  <c r="CN56" i="2"/>
  <c r="EY56" i="2"/>
  <c r="HJ56" i="2"/>
  <c r="DI56" i="2"/>
  <c r="AA57" i="2"/>
  <c r="AB57" i="2"/>
  <c r="V58" i="2"/>
  <c r="U58" i="2"/>
  <c r="A59" i="2"/>
  <c r="Y58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X59" i="2"/>
  <c r="DX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HJ57" i="2"/>
  <c r="EY57" i="2"/>
  <c r="CN57" i="2"/>
  <c r="AB58" i="2"/>
  <c r="AA58" i="2"/>
  <c r="A60" i="2"/>
  <c r="Y59" i="2"/>
  <c r="U59" i="2"/>
  <c r="V59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DI58" i="2"/>
  <c r="GO58" i="2"/>
  <c r="FT58" i="2"/>
  <c r="HJ58" i="2"/>
  <c r="AA59" i="2"/>
  <c r="U60" i="2"/>
  <c r="V60" i="2"/>
  <c r="A61" i="2"/>
  <c r="Y60" i="2"/>
  <c r="AB59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CI61" i="2"/>
  <c r="BM61" i="2"/>
  <c r="DX61" i="2"/>
  <c r="X61" i="2"/>
  <c r="DC61" i="2"/>
  <c r="BN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EY59" i="2"/>
  <c r="HJ59" i="2"/>
  <c r="FT59" i="2"/>
  <c r="CN59" i="2"/>
  <c r="AB60" i="2"/>
  <c r="AA60" i="2"/>
  <c r="Y61" i="2"/>
  <c r="V61" i="2"/>
  <c r="A62" i="2"/>
  <c r="U61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W62" i="2"/>
  <c r="DC62" i="2"/>
  <c r="CI62" i="2"/>
  <c r="BM62" i="2"/>
  <c r="X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CN60" i="2"/>
  <c r="FT60" i="2"/>
  <c r="DI60" i="2"/>
  <c r="ED60" i="2"/>
  <c r="AA61" i="2"/>
  <c r="U62" i="2"/>
  <c r="V62" i="2"/>
  <c r="A63" i="2"/>
  <c r="Y62" i="2"/>
  <c r="AB61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W63" i="2"/>
  <c r="DD63" i="2"/>
  <c r="CI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DI61" i="2"/>
  <c r="CN61" i="2"/>
  <c r="HJ61" i="2"/>
  <c r="AA62" i="2"/>
  <c r="AB62" i="2"/>
  <c r="V63" i="2"/>
  <c r="U63" i="2"/>
  <c r="A64" i="2"/>
  <c r="Y63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CH64" i="2"/>
  <c r="BN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BA64" i="2"/>
  <c r="FT62" i="2"/>
  <c r="AA63" i="2"/>
  <c r="V64" i="2"/>
  <c r="U64" i="2"/>
  <c r="Y64" i="2"/>
  <c r="A65" i="2"/>
  <c r="AB63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DY65" i="2"/>
  <c r="CI65" i="2"/>
  <c r="BM65" i="2"/>
  <c r="X65" i="2"/>
  <c r="ES65" i="2"/>
  <c r="DX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FT63" i="2"/>
  <c r="EY63" i="2"/>
  <c r="ED63" i="2"/>
  <c r="CN63" i="2"/>
  <c r="HJ63" i="2"/>
  <c r="GO63" i="2"/>
  <c r="DI63" i="2"/>
  <c r="AB64" i="2"/>
  <c r="AA64" i="2"/>
  <c r="A66" i="2"/>
  <c r="Y65" i="2"/>
  <c r="V65" i="2"/>
  <c r="U65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DY66" i="2"/>
  <c r="DC66" i="2"/>
  <c r="W66" i="2"/>
  <c r="FO66" i="2"/>
  <c r="X66" i="2"/>
  <c r="ES66" i="2"/>
  <c r="DX66" i="2"/>
  <c r="CI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GO64" i="2"/>
  <c r="FT64" i="2"/>
  <c r="DI64" i="2"/>
  <c r="CN64" i="2"/>
  <c r="ED64" i="2"/>
  <c r="HJ64" i="2"/>
  <c r="EY64" i="2"/>
  <c r="A67" i="2"/>
  <c r="Y66" i="2"/>
  <c r="U66" i="2"/>
  <c r="V66" i="2"/>
  <c r="AB65" i="2"/>
  <c r="AA65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X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HJ65" i="2"/>
  <c r="ED65" i="2"/>
  <c r="CN65" i="2"/>
  <c r="DI65" i="2"/>
  <c r="FT65" i="2"/>
  <c r="EY65" i="2"/>
  <c r="AA66" i="2"/>
  <c r="AB66" i="2"/>
  <c r="A68" i="2"/>
  <c r="Y67" i="2"/>
  <c r="V67" i="2"/>
  <c r="U67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HJ66" i="2"/>
  <c r="A69" i="2"/>
  <c r="Y68" i="2"/>
  <c r="U68" i="2"/>
  <c r="V68" i="2"/>
  <c r="AB67" i="2"/>
  <c r="AA67" i="2"/>
  <c r="Z67" i="2"/>
  <c r="AC66" i="2"/>
  <c r="FS68" i="2" l="1"/>
  <c r="HI68" i="2"/>
  <c r="EX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DX69" i="2"/>
  <c r="CI69" i="2"/>
  <c r="BM69" i="2"/>
  <c r="X69" i="2"/>
  <c r="DC69" i="2"/>
  <c r="BN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ED67" i="2"/>
  <c r="AA68" i="2"/>
  <c r="AB68" i="2"/>
  <c r="U69" i="2"/>
  <c r="V69" i="2"/>
  <c r="A70" i="2"/>
  <c r="Y69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W70" i="2"/>
  <c r="DD70" i="2"/>
  <c r="CI70" i="2"/>
  <c r="BM70" i="2"/>
  <c r="X70" i="2"/>
  <c r="DC70" i="2"/>
  <c r="DX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CN68" i="2"/>
  <c r="ED68" i="2"/>
  <c r="DI68" i="2"/>
  <c r="FT68" i="2"/>
  <c r="GO68" i="2"/>
  <c r="A71" i="2"/>
  <c r="Y70" i="2"/>
  <c r="U70" i="2"/>
  <c r="V70" i="2"/>
  <c r="AB69" i="2"/>
  <c r="AA69" i="2"/>
  <c r="Z69" i="2"/>
  <c r="AC68" i="2"/>
  <c r="HI70" i="2" l="1"/>
  <c r="HG70" i="2"/>
  <c r="EB70" i="2"/>
  <c r="EC70" i="2"/>
  <c r="FS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W71" i="2"/>
  <c r="BM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HJ69" i="2"/>
  <c r="AA70" i="2"/>
  <c r="AB70" i="2"/>
  <c r="U71" i="2"/>
  <c r="V71" i="2"/>
  <c r="A72" i="2"/>
  <c r="Y71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BA72" i="2"/>
  <c r="HJ70" i="2"/>
  <c r="GO70" i="2"/>
  <c r="EY70" i="2"/>
  <c r="CN70" i="2"/>
  <c r="DI70" i="2"/>
  <c r="AB71" i="2"/>
  <c r="AA71" i="2"/>
  <c r="A73" i="2"/>
  <c r="Y72" i="2"/>
  <c r="U72" i="2"/>
  <c r="V72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CI73" i="2"/>
  <c r="BM73" i="2"/>
  <c r="X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CN71" i="2"/>
  <c r="ED71" i="2"/>
  <c r="FT71" i="2"/>
  <c r="AA72" i="2"/>
  <c r="Y73" i="2"/>
  <c r="U73" i="2"/>
  <c r="V73" i="2"/>
  <c r="A74" i="2"/>
  <c r="AB72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DC74" i="2"/>
  <c r="W74" i="2"/>
  <c r="X74" i="2"/>
  <c r="DD74" i="2"/>
  <c r="BM74" i="2"/>
  <c r="CI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GO72" i="2"/>
  <c r="AB73" i="2"/>
  <c r="AA73" i="2"/>
  <c r="Y74" i="2"/>
  <c r="U74" i="2"/>
  <c r="V74" i="2"/>
  <c r="A75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X75" i="2"/>
  <c r="DD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DI73" i="2"/>
  <c r="EY73" i="2"/>
  <c r="ED73" i="2"/>
  <c r="GO73" i="2"/>
  <c r="FT73" i="2"/>
  <c r="AB74" i="2"/>
  <c r="AA74" i="2"/>
  <c r="V75" i="2"/>
  <c r="Y75" i="2"/>
  <c r="U75" i="2"/>
  <c r="A76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DI74" i="2"/>
  <c r="FT74" i="2"/>
  <c r="GO74" i="2"/>
  <c r="AB75" i="2"/>
  <c r="AA75" i="2"/>
  <c r="Y76" i="2"/>
  <c r="U76" i="2"/>
  <c r="V76" i="2"/>
  <c r="A77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CI77" i="2"/>
  <c r="BM77" i="2"/>
  <c r="DY77" i="2"/>
  <c r="X77" i="2"/>
  <c r="DC77" i="2"/>
  <c r="BN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DI75" i="2"/>
  <c r="EY75" i="2"/>
  <c r="HJ75" i="2"/>
  <c r="CN75" i="2"/>
  <c r="AB76" i="2"/>
  <c r="A78" i="2"/>
  <c r="Y77" i="2"/>
  <c r="U77" i="2"/>
  <c r="V77" i="2"/>
  <c r="AA76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W78" i="2"/>
  <c r="DY78" i="2"/>
  <c r="EB78" i="2" s="1"/>
  <c r="CI78" i="2"/>
  <c r="BM78" i="2"/>
  <c r="X78" i="2"/>
  <c r="DC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HJ76" i="2"/>
  <c r="FT76" i="2"/>
  <c r="AA77" i="2"/>
  <c r="AB77" i="2"/>
  <c r="U78" i="2"/>
  <c r="V78" i="2"/>
  <c r="A79" i="2"/>
  <c r="Y78" i="2"/>
  <c r="Z77" i="2"/>
  <c r="AC76" i="2"/>
  <c r="HI78" i="2" l="1"/>
  <c r="EV78" i="2"/>
  <c r="EC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W79" i="2"/>
  <c r="CI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FT77" i="2"/>
  <c r="ED77" i="2"/>
  <c r="GO77" i="2"/>
  <c r="AA78" i="2"/>
  <c r="Y79" i="2"/>
  <c r="A80" i="2"/>
  <c r="U79" i="2"/>
  <c r="V79" i="2"/>
  <c r="AB78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CH80" i="2"/>
  <c r="DD80" i="2"/>
  <c r="BN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DI78" i="2"/>
  <c r="ED78" i="2"/>
  <c r="CN78" i="2"/>
  <c r="EY78" i="2"/>
  <c r="AB79" i="2"/>
  <c r="A81" i="2"/>
  <c r="Y80" i="2"/>
  <c r="U80" i="2"/>
  <c r="V80" i="2"/>
  <c r="AA79" i="2"/>
  <c r="Z79" i="2"/>
  <c r="AC78" i="2"/>
  <c r="HG80" i="2" l="1"/>
  <c r="EC80" i="2"/>
  <c r="FS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DY81" i="2"/>
  <c r="CI81" i="2"/>
  <c r="BM81" i="2"/>
  <c r="X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A80" i="2"/>
  <c r="AB80" i="2"/>
  <c r="Y81" i="2"/>
  <c r="A82" i="2"/>
  <c r="U81" i="2"/>
  <c r="V81" i="2"/>
  <c r="Z80" i="2"/>
  <c r="AC79" i="2"/>
  <c r="EC81" i="2" l="1"/>
  <c r="HI81" i="2"/>
  <c r="EX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ES82" i="2"/>
  <c r="DX82" i="2"/>
  <c r="DC82" i="2"/>
  <c r="W82" i="2"/>
  <c r="X82" i="2"/>
  <c r="DY82" i="2"/>
  <c r="BM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CN80" i="2"/>
  <c r="ED80" i="2"/>
  <c r="GO80" i="2"/>
  <c r="FT80" i="2"/>
  <c r="DI80" i="2"/>
  <c r="HJ80" i="2"/>
  <c r="EY80" i="2"/>
  <c r="AA81" i="2"/>
  <c r="A83" i="2"/>
  <c r="Y82" i="2"/>
  <c r="V82" i="2"/>
  <c r="U82" i="2"/>
  <c r="AB81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CH83" i="2"/>
  <c r="X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EY81" i="2"/>
  <c r="AB82" i="2"/>
  <c r="AA82" i="2"/>
  <c r="U83" i="2"/>
  <c r="Y83" i="2"/>
  <c r="A84" i="2"/>
  <c r="V83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BA84" i="2"/>
  <c r="DI82" i="2"/>
  <c r="ED82" i="2"/>
  <c r="FT82" i="2"/>
  <c r="AB83" i="2"/>
  <c r="Y84" i="2"/>
  <c r="U84" i="2"/>
  <c r="A85" i="2"/>
  <c r="V84" i="2"/>
  <c r="AA83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DX85" i="2"/>
  <c r="CI85" i="2"/>
  <c r="BM85" i="2"/>
  <c r="X85" i="2"/>
  <c r="DC85" i="2"/>
  <c r="BN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ED83" i="2"/>
  <c r="DI83" i="2"/>
  <c r="FT83" i="2"/>
  <c r="AA84" i="2"/>
  <c r="AB84" i="2"/>
  <c r="A86" i="2"/>
  <c r="V85" i="2"/>
  <c r="Y85" i="2"/>
  <c r="U85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W86" i="2"/>
  <c r="DC86" i="2"/>
  <c r="DX86" i="2"/>
  <c r="CI86" i="2"/>
  <c r="BM86" i="2"/>
  <c r="X86" i="2"/>
  <c r="DD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ED84" i="2"/>
  <c r="DI84" i="2"/>
  <c r="HJ84" i="2"/>
  <c r="GO84" i="2"/>
  <c r="FT84" i="2"/>
  <c r="EY84" i="2"/>
  <c r="CN84" i="2"/>
  <c r="AA85" i="2"/>
  <c r="V86" i="2"/>
  <c r="U86" i="2"/>
  <c r="A87" i="2"/>
  <c r="Y86" i="2"/>
  <c r="AB85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W87" i="2"/>
  <c r="DX87" i="2"/>
  <c r="EA87" i="2" s="1"/>
  <c r="BM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FT85" i="2"/>
  <c r="GO85" i="2"/>
  <c r="HJ85" i="2"/>
  <c r="DI85" i="2"/>
  <c r="EY85" i="2"/>
  <c r="AB86" i="2"/>
  <c r="AA86" i="2"/>
  <c r="A88" i="2"/>
  <c r="V87" i="2"/>
  <c r="Y87" i="2"/>
  <c r="U87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BN88" i="2"/>
  <c r="CH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DI86" i="2"/>
  <c r="GO86" i="2"/>
  <c r="ED86" i="2"/>
  <c r="EY86" i="2"/>
  <c r="AA87" i="2"/>
  <c r="AB87" i="2"/>
  <c r="Y88" i="2"/>
  <c r="U88" i="2"/>
  <c r="V88" i="2"/>
  <c r="A89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CI89" i="2"/>
  <c r="BM89" i="2"/>
  <c r="X89" i="2"/>
  <c r="ET89" i="2"/>
  <c r="DY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EY87" i="2"/>
  <c r="DI87" i="2"/>
  <c r="AB88" i="2"/>
  <c r="AA88" i="2"/>
  <c r="Y89" i="2"/>
  <c r="U89" i="2"/>
  <c r="V89" i="2"/>
  <c r="A90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DD90" i="2"/>
  <c r="DC90" i="2"/>
  <c r="W90" i="2"/>
  <c r="X90" i="2"/>
  <c r="CI90" i="2"/>
  <c r="BM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EY88" i="2"/>
  <c r="ED88" i="2"/>
  <c r="GO88" i="2"/>
  <c r="DI88" i="2"/>
  <c r="A91" i="2"/>
  <c r="Y90" i="2"/>
  <c r="V90" i="2"/>
  <c r="U90" i="2"/>
  <c r="AB89" i="2"/>
  <c r="AA89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DX91" i="2"/>
  <c r="X91" i="2"/>
  <c r="CH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GO89" i="2"/>
  <c r="AA90" i="2"/>
  <c r="AB90" i="2"/>
  <c r="A92" i="2"/>
  <c r="Y91" i="2"/>
  <c r="V91" i="2"/>
  <c r="U91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CN90" i="2"/>
  <c r="HJ90" i="2"/>
  <c r="V92" i="2"/>
  <c r="A93" i="2"/>
  <c r="U92" i="2"/>
  <c r="Y92" i="2"/>
  <c r="AB91" i="2"/>
  <c r="AA91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CI93" i="2"/>
  <c r="BM93" i="2"/>
  <c r="DX93" i="2"/>
  <c r="X93" i="2"/>
  <c r="DC93" i="2"/>
  <c r="BN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EY91" i="2"/>
  <c r="AA92" i="2"/>
  <c r="A94" i="2"/>
  <c r="Y93" i="2"/>
  <c r="U93" i="2"/>
  <c r="V93" i="2"/>
  <c r="AB92" i="2"/>
  <c r="Z92" i="2"/>
  <c r="AC91" i="2"/>
  <c r="EC93" i="2" l="1"/>
  <c r="FS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W94" i="2"/>
  <c r="CI94" i="2"/>
  <c r="BM94" i="2"/>
  <c r="X94" i="2"/>
  <c r="DC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GO92" i="2"/>
  <c r="DI92" i="2"/>
  <c r="AB93" i="2"/>
  <c r="V94" i="2"/>
  <c r="A95" i="2"/>
  <c r="Y94" i="2"/>
  <c r="U94" i="2"/>
  <c r="AA93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W95" i="2"/>
  <c r="FO95" i="2"/>
  <c r="DD95" i="2"/>
  <c r="CI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ED93" i="2"/>
  <c r="HJ93" i="2"/>
  <c r="CN93" i="2"/>
  <c r="FT93" i="2"/>
  <c r="EY93" i="2"/>
  <c r="AA94" i="2"/>
  <c r="AB94" i="2"/>
  <c r="A96" i="2"/>
  <c r="Y95" i="2"/>
  <c r="U95" i="2"/>
  <c r="V95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CH96" i="2"/>
  <c r="BN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EY94" i="2"/>
  <c r="CN94" i="2"/>
  <c r="HJ94" i="2"/>
  <c r="GO94" i="2"/>
  <c r="A97" i="2"/>
  <c r="V96" i="2"/>
  <c r="Y96" i="2"/>
  <c r="U96" i="2"/>
  <c r="AA95" i="2"/>
  <c r="AB95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DY97" i="2"/>
  <c r="CI97" i="2"/>
  <c r="BM97" i="2"/>
  <c r="X97" i="2"/>
  <c r="ES97" i="2"/>
  <c r="DX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HJ95" i="2"/>
  <c r="EY95" i="2"/>
  <c r="AB96" i="2"/>
  <c r="AA96" i="2"/>
  <c r="A98" i="2"/>
  <c r="Y97" i="2"/>
  <c r="V97" i="2"/>
  <c r="U97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CM97" i="2"/>
  <c r="BR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DY98" i="2"/>
  <c r="DC98" i="2"/>
  <c r="W98" i="2"/>
  <c r="X98" i="2"/>
  <c r="ES98" i="2"/>
  <c r="DX98" i="2"/>
  <c r="CI98" i="2"/>
  <c r="FO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EY96" i="2"/>
  <c r="AB97" i="2"/>
  <c r="AA97" i="2"/>
  <c r="A99" i="2"/>
  <c r="Y98" i="2"/>
  <c r="U98" i="2"/>
  <c r="V98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X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ED97" i="2"/>
  <c r="DI97" i="2"/>
  <c r="FT97" i="2"/>
  <c r="CN97" i="2"/>
  <c r="HJ97" i="2"/>
  <c r="GO97" i="2"/>
  <c r="EY97" i="2"/>
  <c r="Y99" i="2"/>
  <c r="V99" i="2"/>
  <c r="A100" i="2"/>
  <c r="U99" i="2"/>
  <c r="AA98" i="2"/>
  <c r="AB98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EY98" i="2"/>
  <c r="ED98" i="2"/>
  <c r="AA99" i="2"/>
  <c r="V100" i="2"/>
  <c r="U100" i="2"/>
  <c r="A101" i="2"/>
  <c r="Y100" i="2"/>
  <c r="AB99" i="2"/>
  <c r="Z99" i="2"/>
  <c r="AC98" i="2"/>
  <c r="EV100" i="2" l="1"/>
  <c r="EW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DX101" i="2"/>
  <c r="CI101" i="2"/>
  <c r="BM101" i="2"/>
  <c r="X101" i="2"/>
  <c r="DD101" i="2"/>
  <c r="DC101" i="2"/>
  <c r="BN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CN99" i="2"/>
  <c r="GO99" i="2"/>
  <c r="ED99" i="2"/>
  <c r="EY99" i="2"/>
  <c r="FT99" i="2"/>
  <c r="DI99" i="2"/>
  <c r="AB100" i="2"/>
  <c r="AA100" i="2"/>
  <c r="A102" i="2"/>
  <c r="Y101" i="2"/>
  <c r="U101" i="2"/>
  <c r="V101" i="2"/>
  <c r="Z100" i="2"/>
  <c r="AC99" i="2"/>
  <c r="HI101" i="2" l="1"/>
  <c r="EC101" i="2"/>
  <c r="FS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W102" i="2"/>
  <c r="DC102" i="2"/>
  <c r="CI102" i="2"/>
  <c r="BM102" i="2"/>
  <c r="X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EY100" i="2"/>
  <c r="CN100" i="2"/>
  <c r="DI100" i="2"/>
  <c r="FT100" i="2"/>
  <c r="HJ100" i="2"/>
  <c r="ED100" i="2"/>
  <c r="GO100" i="2"/>
  <c r="A103" i="2"/>
  <c r="Y102" i="2"/>
  <c r="V102" i="2"/>
  <c r="U102" i="2"/>
  <c r="AB101" i="2"/>
  <c r="AA101" i="2"/>
  <c r="Z101" i="2"/>
  <c r="AC100" i="2"/>
  <c r="HI102" i="2" l="1"/>
  <c r="EX102" i="2"/>
  <c r="FS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W103" i="2"/>
  <c r="BM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DI101" i="2"/>
  <c r="ED101" i="2"/>
  <c r="U103" i="2"/>
  <c r="V103" i="2"/>
  <c r="Y103" i="2"/>
  <c r="A104" i="2"/>
  <c r="AB102" i="2"/>
  <c r="Z102" i="2"/>
  <c r="AC101" i="2"/>
  <c r="HI103" i="2" l="1"/>
  <c r="EC103" i="2"/>
  <c r="EX103" i="2"/>
  <c r="FS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DY104" i="2"/>
  <c r="DD104" i="2"/>
  <c r="CH104" i="2"/>
  <c r="BN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DI102" i="2"/>
  <c r="EY102" i="2"/>
  <c r="AB103" i="2"/>
  <c r="V104" i="2"/>
  <c r="A105" i="2"/>
  <c r="U104" i="2"/>
  <c r="Y104" i="2"/>
  <c r="Z103" i="2"/>
  <c r="AC102" i="2"/>
  <c r="EW104" i="2" l="1"/>
  <c r="HI104" i="2"/>
  <c r="EC104" i="2"/>
  <c r="EA104" i="2"/>
  <c r="FS104" i="2"/>
  <c r="EB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CI105" i="2"/>
  <c r="BM105" i="2"/>
  <c r="X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FT103" i="2"/>
  <c r="AB104" i="2"/>
  <c r="Y105" i="2"/>
  <c r="A106" i="2"/>
  <c r="U105" i="2"/>
  <c r="V105" i="2"/>
  <c r="AA104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DC106" i="2"/>
  <c r="W106" i="2"/>
  <c r="X106" i="2"/>
  <c r="BM106" i="2"/>
  <c r="CI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EY104" i="2"/>
  <c r="GO104" i="2"/>
  <c r="CN104" i="2"/>
  <c r="AA105" i="2"/>
  <c r="AB105" i="2"/>
  <c r="A107" i="2"/>
  <c r="Y106" i="2"/>
  <c r="U106" i="2"/>
  <c r="V106" i="2"/>
  <c r="Z105" i="2"/>
  <c r="AC104" i="2"/>
  <c r="HG106" i="2" l="1"/>
  <c r="EB106" i="2"/>
  <c r="HI106" i="2"/>
  <c r="FS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CN105" i="2"/>
  <c r="EY105" i="2"/>
  <c r="FT105" i="2"/>
  <c r="V107" i="2"/>
  <c r="U107" i="2"/>
  <c r="A108" i="2"/>
  <c r="Y107" i="2"/>
  <c r="AB106" i="2"/>
  <c r="AA106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A107" i="2"/>
  <c r="AB107" i="2"/>
  <c r="Y108" i="2"/>
  <c r="U108" i="2"/>
  <c r="V108" i="2"/>
  <c r="A109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CI109" i="2"/>
  <c r="BM109" i="2"/>
  <c r="DY109" i="2"/>
  <c r="X109" i="2"/>
  <c r="DD109" i="2"/>
  <c r="DC109" i="2"/>
  <c r="BN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FT107" i="2"/>
  <c r="HJ107" i="2"/>
  <c r="CN107" i="2"/>
  <c r="DI107" i="2"/>
  <c r="EY107" i="2"/>
  <c r="GO107" i="2"/>
  <c r="ED107" i="2"/>
  <c r="Y109" i="2"/>
  <c r="U109" i="2"/>
  <c r="V109" i="2"/>
  <c r="A110" i="2"/>
  <c r="AB108" i="2"/>
  <c r="AA108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W110" i="2"/>
  <c r="DY110" i="2"/>
  <c r="CI110" i="2"/>
  <c r="BM110" i="2"/>
  <c r="X110" i="2"/>
  <c r="DC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CN108" i="2"/>
  <c r="AB109" i="2"/>
  <c r="AA109" i="2"/>
  <c r="U110" i="2"/>
  <c r="A111" i="2"/>
  <c r="Y110" i="2"/>
  <c r="V110" i="2"/>
  <c r="Z109" i="2"/>
  <c r="AC108" i="2"/>
  <c r="HG110" i="2" l="1"/>
  <c r="EB110" i="2"/>
  <c r="HI110" i="2"/>
  <c r="EX110" i="2"/>
  <c r="EC110" i="2"/>
  <c r="FS110" i="2"/>
  <c r="EV110" i="2"/>
  <c r="EW110" i="2"/>
  <c r="GN110" i="2"/>
  <c r="DG110" i="2"/>
  <c r="DF110" i="2"/>
  <c r="DH110" i="2"/>
  <c r="FQ110" i="2"/>
  <c r="FR110" i="2"/>
  <c r="GL110" i="2"/>
  <c r="GM110" i="2"/>
  <c r="EA110" i="2"/>
  <c r="CM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W111" i="2"/>
  <c r="CI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DI109" i="2"/>
  <c r="U111" i="2"/>
  <c r="V111" i="2"/>
  <c r="A112" i="2"/>
  <c r="Y111" i="2"/>
  <c r="AB110" i="2"/>
  <c r="AA110" i="2"/>
  <c r="Z110" i="2"/>
  <c r="AC109" i="2"/>
  <c r="FS111" i="2" l="1"/>
  <c r="EX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CH112" i="2"/>
  <c r="DD112" i="2"/>
  <c r="BN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GO110" i="2"/>
  <c r="CN110" i="2"/>
  <c r="DI110" i="2"/>
  <c r="FT110" i="2"/>
  <c r="AA111" i="2"/>
  <c r="Y112" i="2"/>
  <c r="U112" i="2"/>
  <c r="V112" i="2"/>
  <c r="A113" i="2"/>
  <c r="AB111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DY113" i="2"/>
  <c r="CI113" i="2"/>
  <c r="BM113" i="2"/>
  <c r="X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FT111" i="2"/>
  <c r="EY111" i="2"/>
  <c r="HJ111" i="2"/>
  <c r="ED111" i="2"/>
  <c r="CN111" i="2"/>
  <c r="AA112" i="2"/>
  <c r="AB112" i="2"/>
  <c r="V113" i="2"/>
  <c r="A114" i="2"/>
  <c r="Y113" i="2"/>
  <c r="U113" i="2"/>
  <c r="Z112" i="2"/>
  <c r="AC111" i="2"/>
  <c r="HG113" i="2" l="1"/>
  <c r="EB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ES114" i="2"/>
  <c r="DX114" i="2"/>
  <c r="DC114" i="2"/>
  <c r="W114" i="2"/>
  <c r="X114" i="2"/>
  <c r="DY114" i="2"/>
  <c r="BM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CN112" i="2"/>
  <c r="AA113" i="2"/>
  <c r="AB113" i="2"/>
  <c r="V114" i="2"/>
  <c r="A115" i="2"/>
  <c r="Y114" i="2"/>
  <c r="U114" i="2"/>
  <c r="Z113" i="2"/>
  <c r="AC112" i="2"/>
  <c r="EV114" i="2" l="1"/>
  <c r="HH114" i="2"/>
  <c r="HG114" i="2"/>
  <c r="EC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CH115" i="2"/>
  <c r="X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A114" i="2"/>
  <c r="AB114" i="2"/>
  <c r="A116" i="2"/>
  <c r="Y115" i="2"/>
  <c r="V115" i="2"/>
  <c r="U115" i="2"/>
  <c r="Z114" i="2"/>
  <c r="AC113" i="2"/>
  <c r="FS115" i="2" l="1"/>
  <c r="HI115" i="2"/>
  <c r="EC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DI114" i="2"/>
  <c r="ED114" i="2"/>
  <c r="EY114" i="2"/>
  <c r="AB115" i="2"/>
  <c r="U116" i="2"/>
  <c r="V116" i="2"/>
  <c r="A117" i="2"/>
  <c r="Y116" i="2"/>
  <c r="AA115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DX117" i="2"/>
  <c r="CI117" i="2"/>
  <c r="BM117" i="2"/>
  <c r="X117" i="2"/>
  <c r="DD117" i="2"/>
  <c r="DC117" i="2"/>
  <c r="BN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ED115" i="2"/>
  <c r="DI115" i="2"/>
  <c r="EY115" i="2"/>
  <c r="HJ115" i="2"/>
  <c r="GO115" i="2"/>
  <c r="FT115" i="2"/>
  <c r="CN115" i="2"/>
  <c r="AB116" i="2"/>
  <c r="AA116" i="2"/>
  <c r="A118" i="2"/>
  <c r="Y117" i="2"/>
  <c r="U117" i="2"/>
  <c r="V117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W118" i="2"/>
  <c r="DC118" i="2"/>
  <c r="DX118" i="2"/>
  <c r="CI118" i="2"/>
  <c r="BM118" i="2"/>
  <c r="X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CN116" i="2"/>
  <c r="GO116" i="2"/>
  <c r="DI116" i="2"/>
  <c r="AB117" i="2"/>
  <c r="V118" i="2"/>
  <c r="A119" i="2"/>
  <c r="Y118" i="2"/>
  <c r="U118" i="2"/>
  <c r="AA117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W119" i="2"/>
  <c r="DX119" i="2"/>
  <c r="CI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ED117" i="2"/>
  <c r="FT117" i="2"/>
  <c r="CN117" i="2"/>
  <c r="HJ117" i="2"/>
  <c r="AB118" i="2"/>
  <c r="AA118" i="2"/>
  <c r="V119" i="2"/>
  <c r="Y119" i="2"/>
  <c r="U119" i="2"/>
  <c r="A120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BN120" i="2"/>
  <c r="DD120" i="2"/>
  <c r="CH120" i="2"/>
  <c r="X120" i="2"/>
  <c r="W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HJ118" i="2"/>
  <c r="DI118" i="2"/>
  <c r="CN118" i="2"/>
  <c r="FT118" i="2"/>
  <c r="GO118" i="2"/>
  <c r="AA119" i="2"/>
  <c r="A121" i="2"/>
  <c r="Y120" i="2"/>
  <c r="U120" i="2"/>
  <c r="V120" i="2"/>
  <c r="AB119" i="2"/>
  <c r="Z119" i="2"/>
  <c r="AC118" i="2"/>
  <c r="FR120" i="2" l="1"/>
  <c r="FQ120" i="2"/>
  <c r="HI120" i="2"/>
  <c r="EC120" i="2"/>
  <c r="EA120" i="2"/>
  <c r="FS120" i="2"/>
  <c r="EB120" i="2"/>
  <c r="EW120" i="2"/>
  <c r="GN120" i="2"/>
  <c r="HG120" i="2"/>
  <c r="DG120" i="2"/>
  <c r="DF120" i="2"/>
  <c r="DH120" i="2"/>
  <c r="GL120" i="2"/>
  <c r="GM120" i="2"/>
  <c r="EV120" i="2"/>
  <c r="CM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CI121" i="2"/>
  <c r="BM121" i="2"/>
  <c r="X121" i="2"/>
  <c r="ET121" i="2"/>
  <c r="DY121" i="2"/>
  <c r="EB121" i="2" s="1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FT119" i="2"/>
  <c r="EY119" i="2"/>
  <c r="AA120" i="2"/>
  <c r="AB120" i="2"/>
  <c r="V121" i="2"/>
  <c r="Y121" i="2"/>
  <c r="U121" i="2"/>
  <c r="A122" i="2"/>
  <c r="Z120" i="2"/>
  <c r="AC119" i="2"/>
  <c r="FR121" i="2" l="1"/>
  <c r="EA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DC122" i="2"/>
  <c r="W122" i="2"/>
  <c r="X122" i="2"/>
  <c r="CI122" i="2"/>
  <c r="BM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EY120" i="2"/>
  <c r="HJ120" i="2"/>
  <c r="CN120" i="2"/>
  <c r="DI120" i="2"/>
  <c r="FT120" i="2"/>
  <c r="ED120" i="2"/>
  <c r="GO120" i="2"/>
  <c r="AB121" i="2"/>
  <c r="AA121" i="2"/>
  <c r="U122" i="2"/>
  <c r="V122" i="2"/>
  <c r="A123" i="2"/>
  <c r="Y122" i="2"/>
  <c r="Z121" i="2"/>
  <c r="AC120" i="2"/>
  <c r="HH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CH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FT121" i="2"/>
  <c r="HJ121" i="2"/>
  <c r="ED121" i="2"/>
  <c r="GO121" i="2"/>
  <c r="DI121" i="2"/>
  <c r="CN121" i="2"/>
  <c r="EY121" i="2"/>
  <c r="AB122" i="2"/>
  <c r="U123" i="2"/>
  <c r="A124" i="2"/>
  <c r="Y123" i="2"/>
  <c r="V123" i="2"/>
  <c r="AA122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DI122" i="2"/>
  <c r="HJ122" i="2"/>
  <c r="CN122" i="2"/>
  <c r="GO122" i="2"/>
  <c r="AA123" i="2"/>
  <c r="AB123" i="2"/>
  <c r="Y124" i="2"/>
  <c r="U124" i="2"/>
  <c r="V124" i="2"/>
  <c r="A125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CI125" i="2"/>
  <c r="BM125" i="2"/>
  <c r="DX125" i="2"/>
  <c r="X125" i="2"/>
  <c r="DD125" i="2"/>
  <c r="DC125" i="2"/>
  <c r="BN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A124" i="2"/>
  <c r="AB124" i="2"/>
  <c r="V125" i="2"/>
  <c r="A126" i="2"/>
  <c r="Y125" i="2"/>
  <c r="U125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W126" i="2"/>
  <c r="CI126" i="2"/>
  <c r="BM126" i="2"/>
  <c r="X126" i="2"/>
  <c r="DC126" i="2"/>
  <c r="DY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EY124" i="2"/>
  <c r="FT124" i="2"/>
  <c r="ED124" i="2"/>
  <c r="CN124" i="2"/>
  <c r="HJ124" i="2"/>
  <c r="GO124" i="2"/>
  <c r="AA125" i="2"/>
  <c r="V126" i="2"/>
  <c r="A127" i="2"/>
  <c r="Y126" i="2"/>
  <c r="U126" i="2"/>
  <c r="AB125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W127" i="2"/>
  <c r="BM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A126" i="2"/>
  <c r="AB126" i="2"/>
  <c r="A128" i="2"/>
  <c r="Y127" i="2"/>
  <c r="U127" i="2"/>
  <c r="V127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CH128" i="2"/>
  <c r="DD128" i="2"/>
  <c r="BN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DI126" i="2"/>
  <c r="HJ126" i="2"/>
  <c r="AA127" i="2"/>
  <c r="AB127" i="2"/>
  <c r="U128" i="2"/>
  <c r="Y128" i="2"/>
  <c r="V128" i="2"/>
  <c r="A129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DY129" i="2"/>
  <c r="CI129" i="2"/>
  <c r="BM129" i="2"/>
  <c r="X129" i="2"/>
  <c r="ES129" i="2"/>
  <c r="EV129" i="2" s="1"/>
  <c r="DX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HJ127" i="2"/>
  <c r="AA128" i="2"/>
  <c r="Y129" i="2"/>
  <c r="U129" i="2"/>
  <c r="V129" i="2"/>
  <c r="A130" i="2"/>
  <c r="AB128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DY130" i="2"/>
  <c r="EB130" i="2" s="1"/>
  <c r="DC130" i="2"/>
  <c r="W130" i="2"/>
  <c r="FO130" i="2"/>
  <c r="X130" i="2"/>
  <c r="ES130" i="2"/>
  <c r="DX130" i="2"/>
  <c r="CI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BB130" i="2"/>
  <c r="HJ128" i="2"/>
  <c r="AA129" i="2"/>
  <c r="AB129" i="2"/>
  <c r="A131" i="2"/>
  <c r="V130" i="2"/>
  <c r="Y130" i="2"/>
  <c r="U130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X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HJ129" i="2"/>
  <c r="GO129" i="2"/>
  <c r="FT129" i="2"/>
  <c r="EY129" i="2"/>
  <c r="CN129" i="2"/>
  <c r="AB130" i="2"/>
  <c r="V131" i="2"/>
  <c r="U131" i="2"/>
  <c r="A132" i="2"/>
  <c r="Y131" i="2"/>
  <c r="AA130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BA132" i="2"/>
  <c r="EY130" i="2"/>
  <c r="DI130" i="2"/>
  <c r="ED130" i="2"/>
  <c r="CN130" i="2"/>
  <c r="FT130" i="2"/>
  <c r="GO130" i="2"/>
  <c r="HJ130" i="2"/>
  <c r="AB131" i="2"/>
  <c r="A133" i="2"/>
  <c r="V132" i="2"/>
  <c r="Y132" i="2"/>
  <c r="U132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DX133" i="2"/>
  <c r="CI133" i="2"/>
  <c r="BM133" i="2"/>
  <c r="X133" i="2"/>
  <c r="DD133" i="2"/>
  <c r="DC133" i="2"/>
  <c r="BN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ED131" i="2"/>
  <c r="DI131" i="2"/>
  <c r="GO131" i="2"/>
  <c r="CN131" i="2"/>
  <c r="AB132" i="2"/>
  <c r="AA132" i="2"/>
  <c r="U133" i="2"/>
  <c r="A134" i="2"/>
  <c r="V133" i="2"/>
  <c r="Y133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W134" i="2"/>
  <c r="DC134" i="2"/>
  <c r="CI134" i="2"/>
  <c r="BM134" i="2"/>
  <c r="X134" i="2"/>
  <c r="DX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DI132" i="2"/>
  <c r="FT132" i="2"/>
  <c r="CN132" i="2"/>
  <c r="ED132" i="2"/>
  <c r="AA133" i="2"/>
  <c r="V134" i="2"/>
  <c r="U134" i="2"/>
  <c r="A135" i="2"/>
  <c r="Y134" i="2"/>
  <c r="AB133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W135" i="2"/>
  <c r="CI135" i="2"/>
  <c r="BM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HJ133" i="2"/>
  <c r="AB134" i="2"/>
  <c r="AA134" i="2"/>
  <c r="U135" i="2"/>
  <c r="V135" i="2"/>
  <c r="Y135" i="2"/>
  <c r="A136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CH136" i="2"/>
  <c r="BN136" i="2"/>
  <c r="DY136" i="2"/>
  <c r="DD136" i="2"/>
  <c r="X136" i="2"/>
  <c r="W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HJ134" i="2"/>
  <c r="DI134" i="2"/>
  <c r="EY134" i="2"/>
  <c r="ED134" i="2"/>
  <c r="FT134" i="2"/>
  <c r="GO134" i="2"/>
  <c r="CN134" i="2"/>
  <c r="AB135" i="2"/>
  <c r="AA135" i="2"/>
  <c r="Y136" i="2"/>
  <c r="A137" i="2"/>
  <c r="U136" i="2"/>
  <c r="V136" i="2"/>
  <c r="Z135" i="2"/>
  <c r="AC134" i="2"/>
  <c r="HI136" i="2" l="1"/>
  <c r="EX136" i="2"/>
  <c r="EC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CI137" i="2"/>
  <c r="BM137" i="2"/>
  <c r="X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138" i="2"/>
  <c r="Y137" i="2"/>
  <c r="U137" i="2"/>
  <c r="V137" i="2"/>
  <c r="AA136" i="2"/>
  <c r="AB136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A137" i="2"/>
  <c r="Y138" i="2"/>
  <c r="U138" i="2"/>
  <c r="V138" i="2"/>
  <c r="A139" i="2"/>
  <c r="AB137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DX139" i="2"/>
  <c r="W139" i="2"/>
  <c r="CH139" i="2"/>
  <c r="X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FT137" i="2"/>
  <c r="GO137" i="2"/>
  <c r="ED137" i="2"/>
  <c r="AA138" i="2"/>
  <c r="AB138" i="2"/>
  <c r="V139" i="2"/>
  <c r="U139" i="2"/>
  <c r="A140" i="2"/>
  <c r="Y139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BA140" i="2"/>
  <c r="ED138" i="2"/>
  <c r="GO138" i="2"/>
  <c r="FT138" i="2"/>
  <c r="DI138" i="2"/>
  <c r="HJ138" i="2"/>
  <c r="CN138" i="2"/>
  <c r="AA139" i="2"/>
  <c r="AB139" i="2"/>
  <c r="A141" i="2"/>
  <c r="U140" i="2"/>
  <c r="V140" i="2"/>
  <c r="Y140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DX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FT139" i="2"/>
  <c r="ED139" i="2"/>
  <c r="EY139" i="2"/>
  <c r="AA140" i="2"/>
  <c r="A142" i="2"/>
  <c r="Y141" i="2"/>
  <c r="U141" i="2"/>
  <c r="V141" i="2"/>
  <c r="AB140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BB142" i="2"/>
  <c r="AA141" i="2"/>
  <c r="AB141" i="2"/>
  <c r="U142" i="2"/>
  <c r="V142" i="2"/>
  <c r="A143" i="2"/>
  <c r="Y142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CI143" i="2"/>
  <c r="BM143" i="2"/>
  <c r="CH143" i="2"/>
  <c r="W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ED141" i="2"/>
  <c r="CN141" i="2"/>
  <c r="HJ141" i="2"/>
  <c r="EY141" i="2"/>
  <c r="FT141" i="2"/>
  <c r="GO141" i="2"/>
  <c r="DI141" i="2"/>
  <c r="AB142" i="2"/>
  <c r="U143" i="2"/>
  <c r="V143" i="2"/>
  <c r="Y143" i="2"/>
  <c r="A144" i="2"/>
  <c r="AA142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FT142" i="2"/>
  <c r="CN142" i="2"/>
  <c r="ED142" i="2"/>
  <c r="EY142" i="2"/>
  <c r="DI142" i="2"/>
  <c r="GO142" i="2"/>
  <c r="HJ142" i="2"/>
  <c r="AA143" i="2"/>
  <c r="AB143" i="2"/>
  <c r="A145" i="2"/>
  <c r="Y144" i="2"/>
  <c r="U144" i="2"/>
  <c r="V144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ES145" i="2"/>
  <c r="BN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GO143" i="2"/>
  <c r="EY143" i="2"/>
  <c r="ED143" i="2"/>
  <c r="DI143" i="2"/>
  <c r="AA144" i="2"/>
  <c r="AB144" i="2"/>
  <c r="A146" i="2"/>
  <c r="Y145" i="2"/>
  <c r="U145" i="2"/>
  <c r="V145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CI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BB146" i="2"/>
  <c r="GO144" i="2"/>
  <c r="CN144" i="2"/>
  <c r="EY144" i="2"/>
  <c r="HJ144" i="2"/>
  <c r="FT144" i="2"/>
  <c r="AA145" i="2"/>
  <c r="V146" i="2"/>
  <c r="Y146" i="2"/>
  <c r="U146" i="2"/>
  <c r="A147" i="2"/>
  <c r="AB145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W147" i="2"/>
  <c r="GJ147" i="2"/>
  <c r="CH147" i="2"/>
  <c r="X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CN145" i="2"/>
  <c r="GO145" i="2"/>
  <c r="FT145" i="2"/>
  <c r="HJ145" i="2"/>
  <c r="EY145" i="2"/>
  <c r="DI145" i="2"/>
  <c r="ED145" i="2"/>
  <c r="AA146" i="2"/>
  <c r="AB146" i="2"/>
  <c r="V147" i="2"/>
  <c r="U147" i="2"/>
  <c r="Y147" i="2"/>
  <c r="A148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FN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HJ146" i="2"/>
  <c r="AB147" i="2"/>
  <c r="V148" i="2"/>
  <c r="Y148" i="2"/>
  <c r="U148" i="2"/>
  <c r="A149" i="2"/>
  <c r="AA147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FT147" i="2"/>
  <c r="HJ147" i="2"/>
  <c r="CN147" i="2"/>
  <c r="AB148" i="2"/>
  <c r="A150" i="2"/>
  <c r="Y149" i="2"/>
  <c r="U149" i="2"/>
  <c r="V149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CN148" i="2"/>
  <c r="EY148" i="2"/>
  <c r="FT148" i="2"/>
  <c r="GO148" i="2"/>
  <c r="DI148" i="2"/>
  <c r="ED148" i="2"/>
  <c r="V150" i="2"/>
  <c r="A151" i="2"/>
  <c r="Y150" i="2"/>
  <c r="U150" i="2"/>
  <c r="AB149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CH151" i="2"/>
  <c r="W151" i="2"/>
  <c r="DX151" i="2"/>
  <c r="CI151" i="2"/>
  <c r="BM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FT149" i="2"/>
  <c r="CN149" i="2"/>
  <c r="AB150" i="2"/>
  <c r="A152" i="2"/>
  <c r="U151" i="2"/>
  <c r="V151" i="2"/>
  <c r="Y151" i="2"/>
  <c r="Z150" i="2"/>
  <c r="AC149" i="2"/>
  <c r="N17" i="6"/>
  <c r="N19" i="6" s="1"/>
  <c r="EX151" i="2" l="1"/>
  <c r="EC151" i="2"/>
  <c r="HI151" i="2"/>
  <c r="EW151" i="2"/>
  <c r="FS151" i="2"/>
  <c r="EB151" i="2"/>
  <c r="EA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DD152" i="2"/>
  <c r="CH152" i="2"/>
  <c r="BN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FT150" i="2"/>
  <c r="GO150" i="2"/>
  <c r="HJ150" i="2"/>
  <c r="EY150" i="2"/>
  <c r="AB151" i="2"/>
  <c r="Y152" i="2"/>
  <c r="U152" i="2"/>
  <c r="V152" i="2"/>
  <c r="A153" i="2"/>
  <c r="AA151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DD153" i="2"/>
  <c r="DC153" i="2"/>
  <c r="BN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GO151" i="2"/>
  <c r="CN151" i="2"/>
  <c r="HJ151" i="2"/>
  <c r="EY151" i="2"/>
  <c r="ED151" i="2"/>
  <c r="AA152" i="2"/>
  <c r="AB152" i="2"/>
  <c r="V153" i="2"/>
  <c r="U153" i="2"/>
  <c r="Y153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DW154" i="2"/>
  <c r="CR154" i="2"/>
  <c r="CF154" i="2"/>
  <c r="BM154" i="2"/>
  <c r="BA154" i="2"/>
  <c r="DX154" i="2"/>
  <c r="DA154" i="2"/>
  <c r="DY154" i="2"/>
  <c r="DC154" i="2"/>
  <c r="CI154" i="2"/>
  <c r="BK154" i="2"/>
  <c r="BN154" i="2"/>
  <c r="U154" i="2"/>
  <c r="BV154" i="2"/>
  <c r="BO154" i="2"/>
  <c r="V154" i="2"/>
  <c r="L154" i="2"/>
  <c r="DB154" i="2"/>
  <c r="CG154" i="2"/>
  <c r="W154" i="2"/>
  <c r="CH154" i="2"/>
  <c r="BB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DX155" i="2"/>
  <c r="CF155" i="2"/>
  <c r="U155" i="2"/>
  <c r="V155" i="2"/>
  <c r="CJ155" i="2"/>
  <c r="X155" i="2"/>
  <c r="Y155" i="2"/>
  <c r="BL155" i="2"/>
  <c r="CQ155" i="2"/>
  <c r="BM155" i="2"/>
  <c r="L155" i="2"/>
  <c r="CG155" i="2"/>
  <c r="DA155" i="2"/>
  <c r="BW155" i="2"/>
  <c r="BN155" i="2"/>
  <c r="BA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C154" i="2" l="1"/>
  <c r="EA155" i="2"/>
  <c r="EW155" i="2"/>
  <c r="HH155" i="2"/>
  <c r="EC155" i="2"/>
  <c r="HI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EG156" i="2"/>
  <c r="DY156" i="2"/>
  <c r="BK156" i="2"/>
  <c r="DZ156" i="2"/>
  <c r="DA156" i="2"/>
  <c r="CG156" i="2"/>
  <c r="BN156" i="2"/>
  <c r="CR156" i="2"/>
  <c r="BL156" i="2"/>
  <c r="BA156" i="2"/>
  <c r="X156" i="2"/>
  <c r="BB156" i="2"/>
  <c r="DB156" i="2"/>
  <c r="DD156" i="2"/>
  <c r="BO156" i="2"/>
  <c r="CF156" i="2"/>
  <c r="CH156" i="2"/>
  <c r="CI156" i="2"/>
  <c r="U156" i="2"/>
  <c r="CJ156" i="2"/>
  <c r="V156" i="2"/>
  <c r="BM156" i="2"/>
  <c r="Y156" i="2"/>
  <c r="W156" i="2"/>
  <c r="L156" i="2"/>
  <c r="AB155" i="2"/>
  <c r="H194" i="2"/>
  <c r="D195" i="2"/>
  <c r="G195" i="2" s="1"/>
  <c r="ED155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DA157" i="2"/>
  <c r="CG157" i="2"/>
  <c r="BN157" i="2"/>
  <c r="EQ157" i="2"/>
  <c r="DB157" i="2"/>
  <c r="DL157" i="2"/>
  <c r="DV157" i="2"/>
  <c r="DD157" i="2"/>
  <c r="CJ157" i="2"/>
  <c r="DZ157" i="2"/>
  <c r="CI157" i="2"/>
  <c r="BA157" i="2"/>
  <c r="DC157" i="2"/>
  <c r="BK157" i="2"/>
  <c r="V157" i="2"/>
  <c r="DE157" i="2"/>
  <c r="BL157" i="2"/>
  <c r="W157" i="2"/>
  <c r="BO157" i="2"/>
  <c r="X157" i="2"/>
  <c r="Y157" i="2"/>
  <c r="L157" i="2"/>
  <c r="U157" i="2"/>
  <c r="CH157" i="2"/>
  <c r="AA156" i="2"/>
  <c r="H195" i="2"/>
  <c r="D196" i="2"/>
  <c r="G196" i="2" s="1"/>
  <c r="CN156" i="2" l="1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DE158" i="2"/>
  <c r="ES158" i="2"/>
  <c r="BL158" i="2"/>
  <c r="BN158" i="2"/>
  <c r="V158" i="2"/>
  <c r="BW158" i="2"/>
  <c r="CH158" i="2"/>
  <c r="BB158" i="2"/>
  <c r="Y158" i="2"/>
  <c r="X158" i="2"/>
  <c r="DB158" i="2"/>
  <c r="BK158" i="2"/>
  <c r="L158" i="2"/>
  <c r="BM158" i="2"/>
  <c r="U158" i="2"/>
  <c r="BV158" i="2"/>
  <c r="BO158" i="2"/>
  <c r="W158" i="2"/>
  <c r="H196" i="2"/>
  <c r="ED157" i="2"/>
  <c r="D197" i="2"/>
  <c r="G197" i="2" s="1"/>
  <c r="EC158" i="2" l="1"/>
  <c r="EV158" i="2"/>
  <c r="EW158" i="2"/>
  <c r="HH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DL159" i="2"/>
  <c r="BL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U159" i="2"/>
  <c r="BW159" i="2"/>
  <c r="V159" i="2"/>
  <c r="CQ159" i="2"/>
  <c r="CI159" i="2"/>
  <c r="W159" i="2"/>
  <c r="DC159" i="2"/>
  <c r="CJ159" i="2"/>
  <c r="X159" i="2"/>
  <c r="L159" i="2"/>
  <c r="H197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EU160" i="2"/>
  <c r="DM160" i="2"/>
  <c r="BV160" i="2"/>
  <c r="CG160" i="2"/>
  <c r="DD160" i="2"/>
  <c r="CJ160" i="2"/>
  <c r="W160" i="2"/>
  <c r="L160" i="2"/>
  <c r="BK160" i="2"/>
  <c r="X160" i="2"/>
  <c r="BL160" i="2"/>
  <c r="BA160" i="2"/>
  <c r="Y160" i="2"/>
  <c r="BM160" i="2"/>
  <c r="BB160" i="2"/>
  <c r="U160" i="2"/>
  <c r="V160" i="2"/>
  <c r="H198" i="2"/>
  <c r="D199" i="2"/>
  <c r="G199" i="2" s="1"/>
  <c r="HG160" i="2" l="1"/>
  <c r="EC160" i="2"/>
  <c r="DG160" i="2"/>
  <c r="FS160" i="2"/>
  <c r="EX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DV161" i="2"/>
  <c r="DE161" i="2"/>
  <c r="FN161" i="2"/>
  <c r="DW161" i="2"/>
  <c r="DX161" i="2"/>
  <c r="EA161" i="2" s="1"/>
  <c r="DZ161" i="2"/>
  <c r="BV161" i="2"/>
  <c r="BM161" i="2"/>
  <c r="BL161" i="2"/>
  <c r="W161" i="2"/>
  <c r="CQ161" i="2"/>
  <c r="BO161" i="2"/>
  <c r="DA161" i="2"/>
  <c r="BW161" i="2"/>
  <c r="CF161" i="2"/>
  <c r="L161" i="2"/>
  <c r="CG161" i="2"/>
  <c r="U161" i="2"/>
  <c r="BK161" i="2"/>
  <c r="BA161" i="2"/>
  <c r="V161" i="2"/>
  <c r="BN161" i="2"/>
  <c r="X161" i="2"/>
  <c r="Y161" i="2"/>
  <c r="AB160" i="2"/>
  <c r="H199" i="2"/>
  <c r="D200" i="2"/>
  <c r="G200" i="2" s="1"/>
  <c r="AB161" i="2" l="1"/>
  <c r="HH161" i="2"/>
  <c r="FS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ES162" i="2"/>
  <c r="BV162" i="2"/>
  <c r="BM162" i="2"/>
  <c r="BA162" i="2"/>
  <c r="EU162" i="2"/>
  <c r="CQ162" i="2"/>
  <c r="DA162" i="2"/>
  <c r="CG162" i="2"/>
  <c r="DW162" i="2"/>
  <c r="CH162" i="2"/>
  <c r="BB162" i="2"/>
  <c r="BK162" i="2"/>
  <c r="U162" i="2"/>
  <c r="CR162" i="2"/>
  <c r="BN162" i="2"/>
  <c r="V162" i="2"/>
  <c r="L162" i="2"/>
  <c r="DB162" i="2"/>
  <c r="BO162" i="2"/>
  <c r="W162" i="2"/>
  <c r="BW162" i="2"/>
  <c r="X162" i="2"/>
  <c r="CF162" i="2"/>
  <c r="Y162" i="2"/>
  <c r="CI162" i="2"/>
  <c r="H200" i="2"/>
  <c r="D201" i="2"/>
  <c r="G201" i="2" s="1"/>
  <c r="ED161" i="2"/>
  <c r="EC162" i="2" l="1"/>
  <c r="EW162" i="2"/>
  <c r="FS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BN163" i="2"/>
  <c r="W163" i="2"/>
  <c r="BW163" i="2"/>
  <c r="CH163" i="2"/>
  <c r="X163" i="2"/>
  <c r="CI163" i="2"/>
  <c r="Y163" i="2"/>
  <c r="CQ163" i="2"/>
  <c r="BL163" i="2"/>
  <c r="L163" i="2"/>
  <c r="U163" i="2"/>
  <c r="V163" i="2"/>
  <c r="DC163" i="2"/>
  <c r="BM163" i="2"/>
  <c r="BA163" i="2"/>
  <c r="H201" i="2"/>
  <c r="D202" i="2"/>
  <c r="G202" i="2" s="1"/>
  <c r="EY162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DD164" i="2"/>
  <c r="CJ164" i="2"/>
  <c r="BK164" i="2"/>
  <c r="DE164" i="2"/>
  <c r="DM164" i="2"/>
  <c r="BN164" i="2"/>
  <c r="EH164" i="2"/>
  <c r="DY164" i="2"/>
  <c r="CR164" i="2"/>
  <c r="Y164" i="2"/>
  <c r="DB164" i="2"/>
  <c r="BM164" i="2"/>
  <c r="BA164" i="2"/>
  <c r="BO164" i="2"/>
  <c r="BB164" i="2"/>
  <c r="CF164" i="2"/>
  <c r="U164" i="2"/>
  <c r="CG164" i="2"/>
  <c r="V164" i="2"/>
  <c r="BL164" i="2"/>
  <c r="CH164" i="2"/>
  <c r="W164" i="2"/>
  <c r="L164" i="2"/>
  <c r="X164" i="2"/>
  <c r="AB163" i="2"/>
  <c r="H202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DZ165" i="2"/>
  <c r="BN165" i="2"/>
  <c r="DB165" i="2"/>
  <c r="CH165" i="2"/>
  <c r="BV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L165" i="2"/>
  <c r="H203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EQ166" i="2"/>
  <c r="DL166" i="2"/>
  <c r="DC166" i="2"/>
  <c r="ER166" i="2"/>
  <c r="DM166" i="2"/>
  <c r="ET166" i="2"/>
  <c r="DW166" i="2"/>
  <c r="EC166" i="2" s="1"/>
  <c r="DE166" i="2"/>
  <c r="BL166" i="2"/>
  <c r="BM166" i="2"/>
  <c r="V166" i="2"/>
  <c r="BO166" i="2"/>
  <c r="Y166" i="2"/>
  <c r="BV166" i="2"/>
  <c r="DD166" i="2"/>
  <c r="CI166" i="2"/>
  <c r="BB166" i="2"/>
  <c r="CJ166" i="2"/>
  <c r="X166" i="2"/>
  <c r="BK166" i="2"/>
  <c r="U166" i="2"/>
  <c r="BN166" i="2"/>
  <c r="W166" i="2"/>
  <c r="L166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DE167" i="2"/>
  <c r="BL167" i="2"/>
  <c r="BV167" i="2"/>
  <c r="BO167" i="2"/>
  <c r="BB167" i="2"/>
  <c r="ER167" i="2"/>
  <c r="EX167" i="2" s="1"/>
  <c r="DL167" i="2"/>
  <c r="CF167" i="2"/>
  <c r="BM167" i="2"/>
  <c r="BN167" i="2"/>
  <c r="U167" i="2"/>
  <c r="V167" i="2"/>
  <c r="CQ167" i="2"/>
  <c r="BA167" i="2"/>
  <c r="W167" i="2"/>
  <c r="Y167" i="2"/>
  <c r="L167" i="2"/>
  <c r="DC167" i="2"/>
  <c r="BW167" i="2"/>
  <c r="X167" i="2"/>
  <c r="CI167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CR168" i="2"/>
  <c r="BB168" i="2"/>
  <c r="DD168" i="2"/>
  <c r="DG168" i="2" s="1"/>
  <c r="BW168" i="2"/>
  <c r="CF168" i="2"/>
  <c r="W168" i="2"/>
  <c r="L168" i="2"/>
  <c r="CJ168" i="2"/>
  <c r="X168" i="2"/>
  <c r="BK168" i="2"/>
  <c r="Y168" i="2"/>
  <c r="BL168" i="2"/>
  <c r="U168" i="2"/>
  <c r="BM168" i="2"/>
  <c r="BA168" i="2"/>
  <c r="V168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DV169" i="2"/>
  <c r="BK169" i="2"/>
  <c r="X169" i="2"/>
  <c r="CQ169" i="2"/>
  <c r="BN169" i="2"/>
  <c r="DE169" i="2"/>
  <c r="BO169" i="2"/>
  <c r="L169" i="2"/>
  <c r="BV169" i="2"/>
  <c r="BW169" i="2"/>
  <c r="U169" i="2"/>
  <c r="BL169" i="2"/>
  <c r="BA169" i="2"/>
  <c r="CH169" i="2"/>
  <c r="V169" i="2"/>
  <c r="W169" i="2"/>
  <c r="Y169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CG170" i="2"/>
  <c r="BB170" i="2"/>
  <c r="CH170" i="2"/>
  <c r="U170" i="2"/>
  <c r="CR170" i="2"/>
  <c r="BK170" i="2"/>
  <c r="V170" i="2"/>
  <c r="W170" i="2"/>
  <c r="L170" i="2"/>
  <c r="DB170" i="2"/>
  <c r="BN170" i="2"/>
  <c r="BO170" i="2"/>
  <c r="X170" i="2"/>
  <c r="CF170" i="2"/>
  <c r="Y170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DX171" i="2"/>
  <c r="BM171" i="2"/>
  <c r="U171" i="2"/>
  <c r="BA171" i="2"/>
  <c r="X171" i="2"/>
  <c r="CF171" i="2"/>
  <c r="Y171" i="2"/>
  <c r="CG171" i="2"/>
  <c r="DA171" i="2"/>
  <c r="CI171" i="2"/>
  <c r="L171" i="2"/>
  <c r="V171" i="2"/>
  <c r="W171" i="2"/>
  <c r="DC171" i="2"/>
  <c r="CJ171" i="2"/>
  <c r="BL171" i="2"/>
  <c r="BN171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ES172" i="2"/>
  <c r="EV172" i="2" s="1"/>
  <c r="CR172" i="2"/>
  <c r="CF172" i="2"/>
  <c r="DD172" i="2"/>
  <c r="CJ172" i="2"/>
  <c r="BL172" i="2"/>
  <c r="BM172" i="2"/>
  <c r="BO172" i="2"/>
  <c r="BA172" i="2"/>
  <c r="BB172" i="2"/>
  <c r="U172" i="2"/>
  <c r="V172" i="2"/>
  <c r="X172" i="2"/>
  <c r="W172" i="2"/>
  <c r="L172" i="2"/>
  <c r="CI172" i="2"/>
  <c r="Y172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DZ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Y173" i="2"/>
  <c r="BO173" i="2"/>
  <c r="U173" i="2"/>
  <c r="AA172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CJ174" i="2"/>
  <c r="BK174" i="2"/>
  <c r="L174" i="2"/>
  <c r="BN174" i="2"/>
  <c r="BO174" i="2"/>
  <c r="Y174" i="2"/>
  <c r="DB174" i="2"/>
  <c r="DD174" i="2"/>
  <c r="BW174" i="2"/>
  <c r="BM174" i="2"/>
  <c r="W174" i="2"/>
  <c r="X174" i="2"/>
  <c r="CH174" i="2"/>
  <c r="BB174" i="2"/>
  <c r="U174" i="2"/>
  <c r="V174" i="2"/>
  <c r="EY173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BW175" i="2"/>
  <c r="CJ175" i="2"/>
  <c r="BM175" i="2"/>
  <c r="U175" i="2"/>
  <c r="BN175" i="2"/>
  <c r="V175" i="2"/>
  <c r="CQ175" i="2"/>
  <c r="W175" i="2"/>
  <c r="Y175" i="2"/>
  <c r="BV175" i="2"/>
  <c r="DE175" i="2"/>
  <c r="X175" i="2"/>
  <c r="L175" i="2"/>
  <c r="ED173" i="2"/>
  <c r="AA174" i="2"/>
  <c r="AA175" i="2" s="1"/>
  <c r="ED174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DM176" i="2"/>
  <c r="CR176" i="2"/>
  <c r="BM176" i="2"/>
  <c r="U176" i="2"/>
  <c r="DD176" i="2"/>
  <c r="BB176" i="2"/>
  <c r="W176" i="2"/>
  <c r="L176" i="2"/>
  <c r="BV176" i="2"/>
  <c r="X176" i="2"/>
  <c r="CF176" i="2"/>
  <c r="Y176" i="2"/>
  <c r="CG176" i="2"/>
  <c r="BK176" i="2"/>
  <c r="CJ176" i="2"/>
  <c r="BL176" i="2"/>
  <c r="BA176" i="2"/>
  <c r="V176" i="2"/>
  <c r="HH176" i="2" l="1"/>
  <c r="EC176" i="2"/>
  <c r="EX176" i="2"/>
  <c r="FS176" i="2"/>
  <c r="FQ176" i="2"/>
  <c r="EV176" i="2"/>
  <c r="HI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EU177" i="2"/>
  <c r="CF177" i="2"/>
  <c r="DA177" i="2"/>
  <c r="BL177" i="2"/>
  <c r="DE177" i="2"/>
  <c r="BN177" i="2"/>
  <c r="BA177" i="2"/>
  <c r="BO177" i="2"/>
  <c r="L177" i="2"/>
  <c r="U177" i="2"/>
  <c r="Y177" i="2"/>
  <c r="V177" i="2"/>
  <c r="W177" i="2"/>
  <c r="CG177" i="2"/>
  <c r="BK177" i="2"/>
  <c r="X177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U178" i="2"/>
  <c r="CR178" i="2"/>
  <c r="CF178" i="2"/>
  <c r="BB178" i="2"/>
  <c r="V178" i="2"/>
  <c r="L178" i="2"/>
  <c r="CI178" i="2"/>
  <c r="BK178" i="2"/>
  <c r="W178" i="2"/>
  <c r="BN178" i="2"/>
  <c r="X178" i="2"/>
  <c r="BO178" i="2"/>
  <c r="Y178" i="2"/>
  <c r="AB177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CH179" i="2"/>
  <c r="BL179" i="2"/>
  <c r="U179" i="2"/>
  <c r="BN179" i="2"/>
  <c r="X179" i="2"/>
  <c r="Y179" i="2"/>
  <c r="CQ179" i="2"/>
  <c r="BA179" i="2"/>
  <c r="DA179" i="2"/>
  <c r="BW179" i="2"/>
  <c r="L179" i="2"/>
  <c r="CI179" i="2"/>
  <c r="BM179" i="2"/>
  <c r="V179" i="2"/>
  <c r="DC179" i="2"/>
  <c r="CG179" i="2"/>
  <c r="W179" i="2"/>
  <c r="ED178" i="2"/>
  <c r="DF179" i="2" l="1"/>
  <c r="EB179" i="2"/>
  <c r="FS179" i="2"/>
  <c r="EX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ER180" i="2"/>
  <c r="EX180" i="2" s="1"/>
  <c r="DY180" i="2"/>
  <c r="DB180" i="2"/>
  <c r="Y180" i="2"/>
  <c r="DD180" i="2"/>
  <c r="CG180" i="2"/>
  <c r="CH180" i="2"/>
  <c r="BL180" i="2"/>
  <c r="CJ180" i="2"/>
  <c r="BM180" i="2"/>
  <c r="BO180" i="2"/>
  <c r="U180" i="2"/>
  <c r="BA180" i="2"/>
  <c r="V180" i="2"/>
  <c r="X180" i="2"/>
  <c r="BB180" i="2"/>
  <c r="W180" i="2"/>
  <c r="L180" i="2"/>
  <c r="EY179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CI181" i="2"/>
  <c r="BO181" i="2"/>
  <c r="BA181" i="2"/>
  <c r="DA181" i="2"/>
  <c r="DE181" i="2"/>
  <c r="V181" i="2"/>
  <c r="W181" i="2"/>
  <c r="BV181" i="2"/>
  <c r="X181" i="2"/>
  <c r="BW181" i="2"/>
  <c r="BK181" i="2"/>
  <c r="Y181" i="2"/>
  <c r="L181" i="2"/>
  <c r="U181" i="2"/>
  <c r="CH181" i="2"/>
  <c r="BL181" i="2"/>
  <c r="HG181" i="2" l="1"/>
  <c r="FS181" i="2"/>
  <c r="EV181" i="2"/>
  <c r="EC181" i="2"/>
  <c r="HI181" i="2"/>
  <c r="EA181" i="2"/>
  <c r="EX181" i="2"/>
  <c r="EB181" i="2"/>
  <c r="FQ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DZ182" i="2"/>
  <c r="BW182" i="2"/>
  <c r="BM182" i="2"/>
  <c r="CF182" i="2"/>
  <c r="BN182" i="2"/>
  <c r="Y182" i="2"/>
  <c r="DB182" i="2"/>
  <c r="CI182" i="2"/>
  <c r="BO182" i="2"/>
  <c r="DD182" i="2"/>
  <c r="CJ182" i="2"/>
  <c r="BB182" i="2"/>
  <c r="L182" i="2"/>
  <c r="X182" i="2"/>
  <c r="U182" i="2"/>
  <c r="V182" i="2"/>
  <c r="BV182" i="2"/>
  <c r="BK182" i="2"/>
  <c r="W182" i="2"/>
  <c r="AB181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B182" i="2"/>
  <c r="CM182" i="2"/>
  <c r="BP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BA183" i="2"/>
  <c r="U183" i="2"/>
  <c r="L183" i="2"/>
  <c r="BM183" i="2"/>
  <c r="V183" i="2"/>
  <c r="DC183" i="2"/>
  <c r="BW183" i="2"/>
  <c r="BN183" i="2"/>
  <c r="W183" i="2"/>
  <c r="Y183" i="2"/>
  <c r="CJ183" i="2"/>
  <c r="DE183" i="2"/>
  <c r="CF183" i="2"/>
  <c r="X183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DV184" i="2"/>
  <c r="CR184" i="2"/>
  <c r="BL184" i="2"/>
  <c r="BV184" i="2"/>
  <c r="CF184" i="2"/>
  <c r="BA184" i="2"/>
  <c r="W184" i="2"/>
  <c r="L184" i="2"/>
  <c r="CG184" i="2"/>
  <c r="BB184" i="2"/>
  <c r="X184" i="2"/>
  <c r="CH184" i="2"/>
  <c r="Y184" i="2"/>
  <c r="BM184" i="2"/>
  <c r="U184" i="2"/>
  <c r="BK184" i="2"/>
  <c r="V184" i="2"/>
  <c r="HI184" i="2" l="1"/>
  <c r="FS184" i="2"/>
  <c r="EX184" i="2"/>
  <c r="EC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ET185" i="2"/>
  <c r="DY185" i="2"/>
  <c r="CG185" i="2"/>
  <c r="X185" i="2"/>
  <c r="CQ185" i="2"/>
  <c r="DA185" i="2"/>
  <c r="CI185" i="2"/>
  <c r="BK185" i="2"/>
  <c r="Y185" i="2"/>
  <c r="DE185" i="2"/>
  <c r="BL185" i="2"/>
  <c r="BN185" i="2"/>
  <c r="L185" i="2"/>
  <c r="BO185" i="2"/>
  <c r="BA185" i="2"/>
  <c r="BV185" i="2"/>
  <c r="U185" i="2"/>
  <c r="BW185" i="2"/>
  <c r="V185" i="2"/>
  <c r="W185" i="2"/>
  <c r="CH185" i="2"/>
  <c r="EY184" i="2"/>
  <c r="EA185" i="2" l="1"/>
  <c r="HG185" i="2"/>
  <c r="EB185" i="2"/>
  <c r="EW185" i="2"/>
  <c r="EV185" i="2"/>
  <c r="HI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BW186" i="2"/>
  <c r="U186" i="2"/>
  <c r="DB186" i="2"/>
  <c r="CF186" i="2"/>
  <c r="V186" i="2"/>
  <c r="CH186" i="2"/>
  <c r="W186" i="2"/>
  <c r="L186" i="2"/>
  <c r="CI186" i="2"/>
  <c r="BK186" i="2"/>
  <c r="BB186" i="2"/>
  <c r="X186" i="2"/>
  <c r="CJ186" i="2"/>
  <c r="BN186" i="2"/>
  <c r="Y186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DW187" i="2"/>
  <c r="CF187" i="2"/>
  <c r="CI187" i="2"/>
  <c r="BM187" i="2"/>
  <c r="CJ187" i="2"/>
  <c r="BN187" i="2"/>
  <c r="X187" i="2"/>
  <c r="Y187" i="2"/>
  <c r="CQ187" i="2"/>
  <c r="DA187" i="2"/>
  <c r="L187" i="2"/>
  <c r="U187" i="2"/>
  <c r="CG187" i="2"/>
  <c r="V187" i="2"/>
  <c r="BA187" i="2"/>
  <c r="BL187" i="2"/>
  <c r="W187" i="2"/>
  <c r="AB186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Y188" i="2"/>
  <c r="DC188" i="2"/>
  <c r="DD188" i="2"/>
  <c r="BV188" i="2"/>
  <c r="BL188" i="2"/>
  <c r="CG188" i="2"/>
  <c r="BM188" i="2"/>
  <c r="U188" i="2"/>
  <c r="CH188" i="2"/>
  <c r="BO188" i="2"/>
  <c r="V188" i="2"/>
  <c r="CR188" i="2"/>
  <c r="CJ188" i="2"/>
  <c r="W188" i="2"/>
  <c r="L188" i="2"/>
  <c r="X188" i="2"/>
  <c r="BB188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FB189" i="2"/>
  <c r="BV189" i="2"/>
  <c r="BL189" i="2"/>
  <c r="CH189" i="2"/>
  <c r="BA189" i="2"/>
  <c r="DB189" i="2"/>
  <c r="CI189" i="2"/>
  <c r="V189" i="2"/>
  <c r="DC189" i="2"/>
  <c r="W189" i="2"/>
  <c r="DE189" i="2"/>
  <c r="X189" i="2"/>
  <c r="Y189" i="2"/>
  <c r="U189" i="2"/>
  <c r="BK189" i="2"/>
  <c r="L189" i="2"/>
  <c r="BW189" i="2"/>
  <c r="BO189" i="2"/>
  <c r="AA188" i="2"/>
  <c r="EY188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EU190" i="2"/>
  <c r="DV190" i="2"/>
  <c r="DE190" i="2"/>
  <c r="CJ190" i="2"/>
  <c r="BK190" i="2"/>
  <c r="BM190" i="2"/>
  <c r="BB190" i="2"/>
  <c r="Y190" i="2"/>
  <c r="BV190" i="2"/>
  <c r="BN190" i="2"/>
  <c r="BW190" i="2"/>
  <c r="BO190" i="2"/>
  <c r="CQ190" i="2"/>
  <c r="CF190" i="2"/>
  <c r="V190" i="2"/>
  <c r="W190" i="2"/>
  <c r="X190" i="2"/>
  <c r="DB190" i="2"/>
  <c r="CI190" i="2"/>
  <c r="U190" i="2"/>
  <c r="L190" i="2"/>
  <c r="ED189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Y191" i="2"/>
  <c r="L191" i="2"/>
  <c r="CQ191" i="2"/>
  <c r="DC191" i="2"/>
  <c r="CF191" i="2"/>
  <c r="DD191" i="2"/>
  <c r="CG191" i="2"/>
  <c r="DE191" i="2"/>
  <c r="CJ191" i="2"/>
  <c r="BA191" i="2"/>
  <c r="U191" i="2"/>
  <c r="V191" i="2"/>
  <c r="BM191" i="2"/>
  <c r="W191" i="2"/>
  <c r="BW191" i="2"/>
  <c r="BN191" i="2"/>
  <c r="X191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DL192" i="2"/>
  <c r="CH192" i="2"/>
  <c r="BK192" i="2"/>
  <c r="BM192" i="2"/>
  <c r="W192" i="2"/>
  <c r="L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EB192" i="2" l="1"/>
  <c r="EA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ES193" i="2"/>
  <c r="DW193" i="2"/>
  <c r="CR193" i="2"/>
  <c r="X193" i="2"/>
  <c r="DA193" i="2"/>
  <c r="BW193" i="2"/>
  <c r="CG193" i="2"/>
  <c r="BK193" i="2"/>
  <c r="CH193" i="2"/>
  <c r="BL193" i="2"/>
  <c r="L193" i="2"/>
  <c r="CI193" i="2"/>
  <c r="BN193" i="2"/>
  <c r="BO193" i="2"/>
  <c r="U193" i="2"/>
  <c r="Y193" i="2"/>
  <c r="CQ193" i="2"/>
  <c r="BA193" i="2"/>
  <c r="V193" i="2"/>
  <c r="W193" i="2"/>
  <c r="BV193" i="2"/>
  <c r="AA192" i="2"/>
  <c r="ED192" i="2"/>
  <c r="EY192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CR194" i="2"/>
  <c r="U194" i="2"/>
  <c r="DB194" i="2"/>
  <c r="V194" i="2"/>
  <c r="L194" i="2"/>
  <c r="DC194" i="2"/>
  <c r="W194" i="2"/>
  <c r="BW194" i="2"/>
  <c r="X194" i="2"/>
  <c r="CI194" i="2"/>
  <c r="CF194" i="2"/>
  <c r="BK194" i="2"/>
  <c r="Y194" i="2"/>
  <c r="BO194" i="2"/>
  <c r="ED193" i="2"/>
  <c r="CN193" i="2" l="1"/>
  <c r="HG194" i="2"/>
  <c r="HI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DC195" i="2"/>
  <c r="BL195" i="2"/>
  <c r="CF195" i="2"/>
  <c r="BM195" i="2"/>
  <c r="X195" i="2"/>
  <c r="CG195" i="2"/>
  <c r="BN195" i="2"/>
  <c r="Y195" i="2"/>
  <c r="CI195" i="2"/>
  <c r="CQ195" i="2"/>
  <c r="CJ195" i="2"/>
  <c r="L195" i="2"/>
  <c r="U195" i="2"/>
  <c r="BA195" i="2"/>
  <c r="V195" i="2"/>
  <c r="DB195" i="2"/>
  <c r="DH195" i="2" s="1"/>
  <c r="W195" i="2"/>
  <c r="AA194" i="2"/>
  <c r="AA195" i="2" l="1"/>
  <c r="EX195" i="2"/>
  <c r="HI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DB196" i="2"/>
  <c r="BB196" i="2"/>
  <c r="DE196" i="2"/>
  <c r="U196" i="2"/>
  <c r="BL196" i="2"/>
  <c r="BM196" i="2"/>
  <c r="V196" i="2"/>
  <c r="BV196" i="2"/>
  <c r="BO196" i="2"/>
  <c r="W196" i="2"/>
  <c r="L196" i="2"/>
  <c r="X196" i="2"/>
  <c r="CH196" i="2"/>
  <c r="Y196" i="2"/>
  <c r="HH196" i="2" l="1"/>
  <c r="FS196" i="2"/>
  <c r="HI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DE197" i="2"/>
  <c r="BK197" i="2"/>
  <c r="BO197" i="2"/>
  <c r="BV197" i="2"/>
  <c r="V197" i="2"/>
  <c r="BW197" i="2"/>
  <c r="BA197" i="2"/>
  <c r="W197" i="2"/>
  <c r="U197" i="2"/>
  <c r="DA197" i="2"/>
  <c r="CH197" i="2"/>
  <c r="X197" i="2"/>
  <c r="DC197" i="2"/>
  <c r="CI197" i="2"/>
  <c r="Y197" i="2"/>
  <c r="L197" i="2"/>
  <c r="BL197" i="2"/>
  <c r="DD197" i="2"/>
  <c r="AA196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ET198" i="2"/>
  <c r="DL198" i="2"/>
  <c r="BW198" i="2"/>
  <c r="W198" i="2"/>
  <c r="L198" i="2"/>
  <c r="X198" i="2"/>
  <c r="DC198" i="2"/>
  <c r="DD198" i="2"/>
  <c r="CI198" i="2"/>
  <c r="CJ198" i="2"/>
  <c r="BK198" i="2"/>
  <c r="Y198" i="2"/>
  <c r="BM198" i="2"/>
  <c r="BN198" i="2"/>
  <c r="BB198" i="2"/>
  <c r="BO198" i="2"/>
  <c r="V198" i="2"/>
  <c r="CF198" i="2"/>
  <c r="BV198" i="2"/>
  <c r="U198" i="2"/>
  <c r="ED197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CN197" i="2"/>
  <c r="CM198" i="2"/>
  <c r="BR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CQ199" i="2"/>
  <c r="CR199" i="2"/>
  <c r="BW199" i="2"/>
  <c r="U199" i="2"/>
  <c r="V199" i="2"/>
  <c r="DC199" i="2"/>
  <c r="CF199" i="2"/>
  <c r="CG199" i="2"/>
  <c r="BA199" i="2"/>
  <c r="W199" i="2"/>
  <c r="L199" i="2"/>
  <c r="CJ199" i="2"/>
  <c r="BM199" i="2"/>
  <c r="X199" i="2"/>
  <c r="Y199" i="2"/>
  <c r="EY198" i="2"/>
  <c r="HG199" i="2" l="1"/>
  <c r="EA199" i="2"/>
  <c r="EB199" i="2"/>
  <c r="HH199" i="2"/>
  <c r="HI199" i="2"/>
  <c r="EC199" i="2"/>
  <c r="DF199" i="2"/>
  <c r="EX199" i="2"/>
  <c r="GN199" i="2"/>
  <c r="DI198" i="2"/>
  <c r="DG199" i="2"/>
  <c r="DH199" i="2"/>
  <c r="FR199" i="2"/>
  <c r="FQ199" i="2"/>
  <c r="GM199" i="2"/>
  <c r="GL199" i="2"/>
  <c r="CM199" i="2"/>
  <c r="BR199" i="2"/>
  <c r="BP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FO200" i="2"/>
  <c r="DZ200" i="2"/>
  <c r="DD200" i="2"/>
  <c r="BV200" i="2"/>
  <c r="BB200" i="2"/>
  <c r="DE200" i="2"/>
  <c r="CG200" i="2"/>
  <c r="BL200" i="2"/>
  <c r="CH200" i="2"/>
  <c r="BM200" i="2"/>
  <c r="W200" i="2"/>
  <c r="L200" i="2"/>
  <c r="V200" i="2"/>
  <c r="X200" i="2"/>
  <c r="Y200" i="2"/>
  <c r="CQ200" i="2"/>
  <c r="A201" i="2"/>
  <c r="U200" i="2"/>
  <c r="CR200" i="2"/>
  <c r="CS4" i="2" s="1" a="1"/>
  <c r="CS4" i="2" s="1"/>
  <c r="CT4" i="2" s="1"/>
  <c r="BA200" i="2"/>
  <c r="CF200" i="2"/>
  <c r="BK200" i="2"/>
  <c r="BC4" i="2" a="1"/>
  <c r="BC4" i="2" s="1"/>
  <c r="BD4" i="2" s="1"/>
  <c r="AB199" i="2"/>
  <c r="BX4" i="2" a="1"/>
  <c r="BX4" i="2" s="1"/>
  <c r="BY4" i="2" s="1"/>
  <c r="AA199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EG201" i="2"/>
  <c r="CI201" i="2"/>
  <c r="DM201" i="2"/>
  <c r="CQ201" i="2"/>
  <c r="DB201" i="2"/>
  <c r="DE201" i="2"/>
  <c r="BV201" i="2"/>
  <c r="BK201" i="2"/>
  <c r="L201" i="2"/>
  <c r="M5" i="2" s="1" a="1"/>
  <c r="M5" i="2" s="1"/>
  <c r="BW201" i="2"/>
  <c r="BL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EI4" i="2" a="1"/>
  <c r="EI4" i="2" s="1"/>
  <c r="EJ4" i="2" s="1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DW202" i="2"/>
  <c r="CF202" i="2"/>
  <c r="BO202" i="2"/>
  <c r="BB202" i="2"/>
  <c r="CH202" i="2"/>
  <c r="U202" i="2"/>
  <c r="CI202" i="2"/>
  <c r="V202" i="2"/>
  <c r="L202" i="2"/>
  <c r="CR202" i="2"/>
  <c r="CJ202" i="2"/>
  <c r="W202" i="2"/>
  <c r="A203" i="2"/>
  <c r="DA202" i="2"/>
  <c r="X202" i="2"/>
  <c r="BW202" i="2"/>
  <c r="BN202" i="2"/>
  <c r="DB202" i="2"/>
  <c r="Y202" i="2"/>
  <c r="FD5" i="2" a="1"/>
  <c r="FD5" i="2" s="1"/>
  <c r="FE5" i="2" s="1"/>
  <c r="CS6" i="2" a="1"/>
  <c r="CS6" i="2" s="1"/>
  <c r="CS5" i="2" a="1"/>
  <c r="CS5" i="2" s="1"/>
  <c r="CT5" i="2" s="1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EQ203" i="2"/>
  <c r="CR203" i="2"/>
  <c r="CS58" i="2" s="1" a="1"/>
  <c r="CS58" i="2" s="1"/>
  <c r="CI203" i="2"/>
  <c r="V203" i="2"/>
  <c r="DB203" i="2"/>
  <c r="DV203" i="2"/>
  <c r="DC203" i="2"/>
  <c r="BL203" i="2"/>
  <c r="BA203" i="2"/>
  <c r="X203" i="2"/>
  <c r="DZ203" i="2"/>
  <c r="BM203" i="2"/>
  <c r="Y203" i="2"/>
  <c r="BN203" i="2"/>
  <c r="CF203" i="2"/>
  <c r="L203" i="2"/>
  <c r="M203" i="2" s="1" a="1"/>
  <c r="M203" i="2" s="1"/>
  <c r="W203" i="2"/>
  <c r="CG203" i="2"/>
  <c r="U203" i="2"/>
  <c r="CJ203" i="2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BC55" i="2" l="1" a="1"/>
  <c r="BC55" i="2" s="1"/>
  <c r="BC58" i="2" a="1"/>
  <c r="BC58" i="2" s="1"/>
  <c r="BC7" i="2" a="1"/>
  <c r="BC7" i="2" s="1"/>
  <c r="BC18" i="2" a="1"/>
  <c r="BC18" i="2" s="1"/>
  <c r="BC84" i="2" a="1"/>
  <c r="BC84" i="2" s="1"/>
  <c r="BC117" i="2" a="1"/>
  <c r="BC117" i="2" s="1"/>
  <c r="BC38" i="2" a="1"/>
  <c r="BC38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DN150" i="2" a="1"/>
  <c r="DN150" i="2" s="1"/>
  <c r="DN50" i="2" a="1"/>
  <c r="DN5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FR203" i="2"/>
  <c r="EC203" i="2"/>
  <c r="EX203" i="2"/>
  <c r="HI203" i="2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DN106" i="2" a="1"/>
  <c r="DN106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BC26" i="2" a="1"/>
  <c r="BC26" i="2" s="1"/>
  <c r="CN203" i="2" l="1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AI4" i="2"/>
  <c r="AJ4" i="2" s="1"/>
  <c r="AI6" i="2"/>
  <c r="AJ6" i="2" s="1"/>
  <c r="AI7" i="2"/>
  <c r="AJ7" i="2" s="1"/>
  <c r="F10" i="1" a="1"/>
  <c r="F10" i="1" s="1"/>
  <c r="I73" i="1"/>
  <c r="AS3" i="2"/>
  <c r="AR3" i="2"/>
  <c r="AT3" i="2"/>
  <c r="AG3" i="2"/>
  <c r="AP3" i="2"/>
  <c r="AR4" i="2"/>
  <c r="AT4" i="2"/>
  <c r="AP4" i="2"/>
  <c r="AF4" i="2"/>
  <c r="AS4" i="2"/>
  <c r="AS5" i="2"/>
  <c r="AQ5" i="2"/>
  <c r="AP5" i="2"/>
  <c r="AT5" i="2"/>
  <c r="AR5" i="2"/>
  <c r="AF5" i="2"/>
  <c r="AT6" i="2"/>
  <c r="AP6" i="2"/>
  <c r="AR6" i="2"/>
  <c r="AF6" i="2"/>
  <c r="AS6" i="2"/>
  <c r="AQ6" i="2"/>
  <c r="AQ7" i="2"/>
  <c r="AR7" i="2"/>
  <c r="AP7" i="2"/>
  <c r="AS7" i="2"/>
  <c r="AF7" i="2"/>
  <c r="AT7" i="2"/>
  <c r="AR8" i="2"/>
  <c r="AQ8" i="2"/>
  <c r="AS8" i="2"/>
  <c r="AT8" i="2"/>
  <c r="AF8" i="2"/>
  <c r="AP8" i="2"/>
  <c r="AR19" i="2"/>
  <c r="AS19" i="2"/>
  <c r="AP19" i="2"/>
  <c r="AQ19" i="2"/>
  <c r="AT19" i="2"/>
  <c r="AF19" i="2"/>
  <c r="AP20" i="2"/>
  <c r="AS20" i="2"/>
  <c r="AF20" i="2"/>
  <c r="AR20" i="2"/>
  <c r="AQ20" i="2"/>
  <c r="AT20" i="2"/>
  <c r="AF21" i="2"/>
  <c r="AR21" i="2"/>
  <c r="AP21" i="2"/>
  <c r="AS21" i="2"/>
  <c r="AT21" i="2"/>
  <c r="AQ21" i="2"/>
  <c r="AS22" i="2"/>
  <c r="AF22" i="2"/>
  <c r="AT22" i="2"/>
  <c r="AQ22" i="2"/>
  <c r="AR22" i="2"/>
  <c r="AP22" i="2"/>
  <c r="AT23" i="2"/>
  <c r="AF23" i="2"/>
  <c r="AQ23" i="2"/>
  <c r="AS23" i="2"/>
  <c r="AR23" i="2"/>
  <c r="AP23" i="2"/>
  <c r="AT24" i="2"/>
  <c r="AQ24" i="2"/>
  <c r="AR24" i="2"/>
  <c r="AS24" i="2"/>
  <c r="AP24" i="2"/>
  <c r="AF24" i="2"/>
  <c r="AP25" i="2"/>
  <c r="AS25" i="2"/>
  <c r="AT25" i="2"/>
  <c r="AF25" i="2"/>
  <c r="AR25" i="2"/>
  <c r="AQ25" i="2"/>
  <c r="AP26" i="2"/>
  <c r="AS26" i="2"/>
  <c r="AR26" i="2"/>
  <c r="AF26" i="2"/>
  <c r="AT26" i="2"/>
  <c r="AQ26" i="2"/>
  <c r="AQ27" i="2"/>
  <c r="AR27" i="2"/>
  <c r="AP27" i="2"/>
  <c r="AS27" i="2"/>
  <c r="AT27" i="2"/>
  <c r="AF27" i="2"/>
  <c r="AQ28" i="2"/>
  <c r="AS28" i="2"/>
  <c r="AT28" i="2"/>
  <c r="AR28" i="2"/>
  <c r="AF28" i="2"/>
  <c r="AP28" i="2"/>
  <c r="AT29" i="2"/>
  <c r="AQ29" i="2"/>
  <c r="AR29" i="2"/>
  <c r="AS29" i="2"/>
  <c r="AP29" i="2"/>
  <c r="AF29" i="2"/>
  <c r="AF30" i="2"/>
  <c r="AR30" i="2"/>
  <c r="AT30" i="2"/>
  <c r="AQ30" i="2"/>
  <c r="AS30" i="2"/>
  <c r="AP30" i="2"/>
  <c r="AT31" i="2"/>
  <c r="AP31" i="2"/>
  <c r="AS31" i="2"/>
  <c r="AQ31" i="2"/>
  <c r="AR31" i="2"/>
  <c r="AF31" i="2"/>
  <c r="AQ32" i="2"/>
  <c r="AS32" i="2"/>
  <c r="AT32" i="2"/>
  <c r="AF32" i="2"/>
  <c r="AR32" i="2"/>
  <c r="AP32" i="2"/>
  <c r="AP33" i="2"/>
  <c r="AS33" i="2"/>
  <c r="AF33" i="2"/>
  <c r="AQ33" i="2"/>
  <c r="AR33" i="2"/>
  <c r="AT33" i="2"/>
  <c r="AF34" i="2"/>
  <c r="AS34" i="2"/>
  <c r="AR34" i="2"/>
  <c r="AQ34" i="2"/>
  <c r="AT34" i="2"/>
  <c r="AP34" i="2"/>
  <c r="AQ35" i="2"/>
  <c r="AR35" i="2"/>
  <c r="AT35" i="2"/>
  <c r="AF35" i="2"/>
  <c r="AP35" i="2"/>
  <c r="AS35" i="2"/>
  <c r="AQ36" i="2"/>
  <c r="AF36" i="2"/>
  <c r="AS36" i="2"/>
  <c r="AP36" i="2"/>
  <c r="AR36" i="2"/>
  <c r="AT36" i="2"/>
  <c r="AQ37" i="2"/>
  <c r="AR37" i="2"/>
  <c r="AS37" i="2"/>
  <c r="AF37" i="2"/>
  <c r="AT37" i="2"/>
  <c r="AP37" i="2"/>
  <c r="AQ38" i="2"/>
  <c r="AR38" i="2"/>
  <c r="AP38" i="2"/>
  <c r="AS38" i="2"/>
  <c r="AT38" i="2"/>
  <c r="AF38" i="2"/>
  <c r="AF39" i="2"/>
  <c r="AT39" i="2"/>
  <c r="AR39" i="2"/>
  <c r="AQ39" i="2"/>
  <c r="AS39" i="2"/>
  <c r="AP39" i="2"/>
  <c r="AQ40" i="2"/>
  <c r="AR40" i="2"/>
  <c r="AS40" i="2"/>
  <c r="AT40" i="2"/>
  <c r="AP40" i="2"/>
  <c r="AF40" i="2"/>
  <c r="AS41" i="2"/>
  <c r="AP41" i="2"/>
  <c r="AR41" i="2"/>
  <c r="AF41" i="2"/>
  <c r="AT41" i="2"/>
  <c r="AQ41" i="2"/>
  <c r="AP42" i="2"/>
  <c r="AQ42" i="2"/>
  <c r="AR42" i="2"/>
  <c r="AS42" i="2"/>
  <c r="AT42" i="2"/>
  <c r="AF42" i="2"/>
  <c r="AS43" i="2"/>
  <c r="AQ43" i="2"/>
  <c r="AR43" i="2"/>
  <c r="AP43" i="2"/>
  <c r="AT43" i="2"/>
  <c r="AF43" i="2"/>
  <c r="AF44" i="2"/>
  <c r="AS44" i="2"/>
  <c r="AQ44" i="2"/>
  <c r="AR44" i="2"/>
  <c r="AT44" i="2"/>
  <c r="AP44" i="2"/>
  <c r="AS45" i="2"/>
  <c r="AF45" i="2"/>
  <c r="AT45" i="2"/>
  <c r="AP45" i="2"/>
  <c r="AR45" i="2"/>
  <c r="AQ45" i="2"/>
  <c r="AF46" i="2"/>
  <c r="AR46" i="2"/>
  <c r="AQ46" i="2"/>
  <c r="AT46" i="2"/>
  <c r="AS46" i="2"/>
  <c r="AP46" i="2"/>
  <c r="AP47" i="2"/>
  <c r="AR47" i="2"/>
  <c r="AS47" i="2"/>
  <c r="AQ47" i="2"/>
  <c r="AT47" i="2"/>
  <c r="AF47" i="2"/>
  <c r="AP48" i="2"/>
  <c r="AR48" i="2"/>
  <c r="AS48" i="2"/>
  <c r="AQ48" i="2"/>
  <c r="AT48" i="2"/>
  <c r="AF48" i="2"/>
  <c r="AP49" i="2"/>
  <c r="AT49" i="2"/>
  <c r="AF49" i="2"/>
  <c r="AQ49" i="2"/>
  <c r="AS49" i="2"/>
  <c r="AR49" i="2"/>
  <c r="AS50" i="2"/>
  <c r="AR50" i="2"/>
  <c r="AP50" i="2"/>
  <c r="AF50" i="2"/>
  <c r="AQ50" i="2"/>
  <c r="AT50" i="2"/>
  <c r="AF51" i="2"/>
  <c r="AR51" i="2"/>
  <c r="AQ51" i="2"/>
  <c r="AS51" i="2"/>
  <c r="AT51" i="2"/>
  <c r="AP51" i="2"/>
  <c r="AT52" i="2"/>
  <c r="AF52" i="2"/>
  <c r="AS52" i="2"/>
  <c r="AQ52" i="2"/>
  <c r="AR52" i="2"/>
  <c r="AP52" i="2"/>
  <c r="AR53" i="2"/>
  <c r="AQ53" i="2"/>
  <c r="AS53" i="2"/>
  <c r="AT53" i="2"/>
  <c r="AP53" i="2"/>
  <c r="AF53" i="2"/>
  <c r="AS54" i="2"/>
  <c r="AQ54" i="2"/>
  <c r="AT54" i="2"/>
  <c r="AP54" i="2"/>
  <c r="AF54" i="2"/>
  <c r="AR54" i="2"/>
  <c r="AR55" i="2"/>
  <c r="AQ55" i="2"/>
  <c r="AT55" i="2"/>
  <c r="AF55" i="2"/>
  <c r="AS55" i="2"/>
  <c r="AP55" i="2"/>
  <c r="AQ56" i="2"/>
  <c r="AR56" i="2"/>
  <c r="AP56" i="2"/>
  <c r="AS56" i="2"/>
  <c r="AT56" i="2"/>
  <c r="AF56" i="2"/>
  <c r="AF57" i="2"/>
  <c r="AP57" i="2"/>
  <c r="AQ57" i="2"/>
  <c r="AT57" i="2"/>
  <c r="AS57" i="2"/>
  <c r="AR57" i="2"/>
  <c r="AS58" i="2"/>
  <c r="AR58" i="2"/>
  <c r="AT58" i="2"/>
  <c r="AF58" i="2"/>
  <c r="AQ58" i="2"/>
  <c r="AP58" i="2"/>
  <c r="AS59" i="2"/>
  <c r="AP59" i="2"/>
  <c r="AF59" i="2"/>
  <c r="AT59" i="2"/>
  <c r="AR59" i="2"/>
  <c r="AQ59" i="2"/>
  <c r="AS60" i="2"/>
  <c r="AF60" i="2"/>
  <c r="AQ60" i="2"/>
  <c r="AR60" i="2"/>
  <c r="AT60" i="2"/>
  <c r="AP60" i="2"/>
  <c r="AT61" i="2"/>
  <c r="AP61" i="2"/>
  <c r="AR61" i="2"/>
  <c r="AF61" i="2"/>
  <c r="AS61" i="2"/>
  <c r="AQ61" i="2"/>
  <c r="AR62" i="2"/>
  <c r="AF62" i="2"/>
  <c r="AT62" i="2"/>
  <c r="AS62" i="2"/>
  <c r="AP62" i="2"/>
  <c r="AQ62" i="2"/>
  <c r="AS63" i="2"/>
  <c r="AR63" i="2"/>
  <c r="AQ63" i="2"/>
  <c r="AP63" i="2"/>
  <c r="AT63" i="2"/>
  <c r="AF63" i="2"/>
  <c r="AR64" i="2"/>
  <c r="AP64" i="2"/>
  <c r="AF64" i="2"/>
  <c r="AT64" i="2"/>
  <c r="AQ64" i="2"/>
  <c r="AS64" i="2"/>
  <c r="AS65" i="2"/>
  <c r="AP65" i="2"/>
  <c r="AF65" i="2"/>
  <c r="AR65" i="2"/>
  <c r="AT65" i="2"/>
  <c r="AQ65" i="2"/>
  <c r="AS66" i="2"/>
  <c r="AP66" i="2"/>
  <c r="AR66" i="2"/>
  <c r="AQ66" i="2"/>
  <c r="AT66" i="2"/>
  <c r="AF66" i="2"/>
  <c r="AT67" i="2"/>
  <c r="AF67" i="2"/>
  <c r="AQ67" i="2"/>
  <c r="AS67" i="2"/>
  <c r="AP67" i="2"/>
  <c r="AR67" i="2"/>
  <c r="AT68" i="2"/>
  <c r="AQ68" i="2"/>
  <c r="AF68" i="2"/>
  <c r="AS68" i="2"/>
  <c r="AR68" i="2"/>
  <c r="AP68" i="2"/>
  <c r="AS69" i="2"/>
  <c r="AP69" i="2"/>
  <c r="AQ69" i="2"/>
  <c r="AT69" i="2"/>
  <c r="AR69" i="2"/>
  <c r="AF69" i="2"/>
  <c r="AT70" i="2"/>
  <c r="AQ70" i="2"/>
  <c r="AP70" i="2"/>
  <c r="AS70" i="2"/>
  <c r="AR70" i="2"/>
  <c r="AF70" i="2"/>
  <c r="AT71" i="2"/>
  <c r="AQ71" i="2"/>
  <c r="AP71" i="2"/>
  <c r="AR71" i="2"/>
  <c r="AF71" i="2"/>
  <c r="AS71" i="2"/>
  <c r="AQ72" i="2"/>
  <c r="AR72" i="2"/>
  <c r="AS72" i="2"/>
  <c r="AP72" i="2"/>
  <c r="AT72" i="2"/>
  <c r="AF72" i="2"/>
  <c r="AT73" i="2"/>
  <c r="AP73" i="2"/>
  <c r="AS73" i="2"/>
  <c r="AR73" i="2"/>
  <c r="AF73" i="2"/>
  <c r="AQ73" i="2"/>
  <c r="AF74" i="2"/>
  <c r="AQ74" i="2"/>
  <c r="AR74" i="2"/>
  <c r="AS74" i="2"/>
  <c r="AT74" i="2"/>
  <c r="AP74" i="2"/>
  <c r="AR75" i="2"/>
  <c r="AT75" i="2"/>
  <c r="AQ75" i="2"/>
  <c r="AP75" i="2"/>
  <c r="AF75" i="2"/>
  <c r="AS75" i="2"/>
  <c r="AQ76" i="2"/>
  <c r="AP76" i="2"/>
  <c r="AS76" i="2"/>
  <c r="AT76" i="2"/>
  <c r="AF76" i="2"/>
  <c r="AR76" i="2"/>
  <c r="AT77" i="2"/>
  <c r="AP77" i="2"/>
  <c r="AR77" i="2"/>
  <c r="AF77" i="2"/>
  <c r="AS77" i="2"/>
  <c r="AQ77" i="2"/>
  <c r="AF78" i="2"/>
  <c r="AR78" i="2"/>
  <c r="AQ78" i="2"/>
  <c r="AS78" i="2"/>
  <c r="AT78" i="2"/>
  <c r="AP78" i="2"/>
  <c r="AS79" i="2"/>
  <c r="AP79" i="2"/>
  <c r="AF79" i="2"/>
  <c r="AT79" i="2"/>
  <c r="AQ79" i="2"/>
  <c r="AR79" i="2"/>
  <c r="AQ80" i="2"/>
  <c r="AT80" i="2"/>
  <c r="AP80" i="2"/>
  <c r="AR80" i="2"/>
  <c r="AS80" i="2"/>
  <c r="AF80" i="2"/>
  <c r="AP81" i="2"/>
  <c r="AT81" i="2"/>
  <c r="AS81" i="2"/>
  <c r="AQ81" i="2"/>
  <c r="AR81" i="2"/>
  <c r="AF81" i="2"/>
  <c r="AF82" i="2"/>
  <c r="AS82" i="2"/>
  <c r="AR82" i="2"/>
  <c r="AP82" i="2"/>
  <c r="AQ82" i="2"/>
  <c r="AT82" i="2"/>
  <c r="AR83" i="2"/>
  <c r="AF83" i="2"/>
  <c r="AS83" i="2"/>
  <c r="AT83" i="2"/>
  <c r="AP83" i="2"/>
  <c r="AQ83" i="2"/>
  <c r="AS84" i="2"/>
  <c r="AF84" i="2"/>
  <c r="AR84" i="2"/>
  <c r="AQ84" i="2"/>
  <c r="AT84" i="2"/>
  <c r="AP84" i="2"/>
  <c r="AR85" i="2"/>
  <c r="AQ85" i="2"/>
  <c r="AS85" i="2"/>
  <c r="AT85" i="2"/>
  <c r="AF85" i="2"/>
  <c r="AP85" i="2"/>
  <c r="AS86" i="2"/>
  <c r="AR86" i="2"/>
  <c r="AQ86" i="2"/>
  <c r="AT86" i="2"/>
  <c r="AP86" i="2"/>
  <c r="AF86" i="2"/>
  <c r="AP87" i="2"/>
  <c r="AS87" i="2"/>
  <c r="AR87" i="2"/>
  <c r="AF87" i="2"/>
  <c r="AT87" i="2"/>
  <c r="AQ87" i="2"/>
  <c r="AS88" i="2"/>
  <c r="AP88" i="2"/>
  <c r="AR88" i="2"/>
  <c r="AF88" i="2"/>
  <c r="AQ88" i="2"/>
  <c r="AT88" i="2"/>
  <c r="AR89" i="2"/>
  <c r="AT89" i="2"/>
  <c r="AP89" i="2"/>
  <c r="AS89" i="2"/>
  <c r="AF89" i="2"/>
  <c r="AQ89" i="2"/>
  <c r="AF90" i="2"/>
  <c r="AR90" i="2"/>
  <c r="AQ90" i="2"/>
  <c r="AS90" i="2"/>
  <c r="AT90" i="2"/>
  <c r="AP90" i="2"/>
  <c r="AS91" i="2"/>
  <c r="AR91" i="2"/>
  <c r="AT91" i="2"/>
  <c r="AP91" i="2"/>
  <c r="AQ91" i="2"/>
  <c r="AF91" i="2"/>
  <c r="AR92" i="2"/>
  <c r="AT92" i="2"/>
  <c r="AQ92" i="2"/>
  <c r="AF92" i="2"/>
  <c r="AS92" i="2"/>
  <c r="AP92" i="2"/>
  <c r="AQ93" i="2"/>
  <c r="AT93" i="2"/>
  <c r="AR93" i="2"/>
  <c r="AP93" i="2"/>
  <c r="AS93" i="2"/>
  <c r="AF93" i="2"/>
  <c r="AF94" i="2"/>
  <c r="AR94" i="2"/>
  <c r="AQ94" i="2"/>
  <c r="AS94" i="2"/>
  <c r="AT94" i="2"/>
  <c r="AP94" i="2"/>
  <c r="AF95" i="2"/>
  <c r="AT95" i="2"/>
  <c r="AQ95" i="2"/>
  <c r="AS95" i="2"/>
  <c r="AR95" i="2"/>
  <c r="AP95" i="2"/>
  <c r="AS96" i="2"/>
  <c r="AT96" i="2"/>
  <c r="AP96" i="2"/>
  <c r="AR96" i="2"/>
  <c r="AQ96" i="2"/>
  <c r="AF96" i="2"/>
  <c r="AS97" i="2"/>
  <c r="AP97" i="2"/>
  <c r="AF97" i="2"/>
  <c r="AQ97" i="2"/>
  <c r="AR97" i="2"/>
  <c r="AT97" i="2"/>
  <c r="AT98" i="2"/>
  <c r="AF98" i="2"/>
  <c r="AS98" i="2"/>
  <c r="AP98" i="2"/>
  <c r="AQ98" i="2"/>
  <c r="AR98" i="2"/>
  <c r="AF99" i="2"/>
  <c r="AR99" i="2"/>
  <c r="AT99" i="2"/>
  <c r="AP99" i="2"/>
  <c r="AS99" i="2"/>
  <c r="AQ99" i="2"/>
  <c r="AF100" i="2"/>
  <c r="AS100" i="2"/>
  <c r="AP100" i="2"/>
  <c r="AR100" i="2"/>
  <c r="AQ100" i="2"/>
  <c r="AT100" i="2"/>
  <c r="AQ101" i="2"/>
  <c r="AS101" i="2"/>
  <c r="AR101" i="2"/>
  <c r="AF101" i="2"/>
  <c r="AT101" i="2"/>
  <c r="AP101" i="2"/>
  <c r="AF102" i="2"/>
  <c r="AR102" i="2"/>
  <c r="AQ102" i="2"/>
  <c r="AS102" i="2"/>
  <c r="AT102" i="2"/>
  <c r="AP102" i="2"/>
  <c r="AT103" i="2"/>
  <c r="AP103" i="2"/>
  <c r="AR103" i="2"/>
  <c r="AF103" i="2"/>
  <c r="AS103" i="2"/>
  <c r="AQ103" i="2"/>
  <c r="AR104" i="2"/>
  <c r="AT104" i="2"/>
  <c r="AQ104" i="2"/>
  <c r="AS104" i="2"/>
  <c r="AP104" i="2"/>
  <c r="AF104" i="2"/>
  <c r="AS105" i="2"/>
  <c r="AR105" i="2"/>
  <c r="AT105" i="2"/>
  <c r="AF105" i="2"/>
  <c r="AQ105" i="2"/>
  <c r="AP105" i="2"/>
  <c r="AS106" i="2"/>
  <c r="AP106" i="2"/>
  <c r="AR106" i="2"/>
  <c r="AF106" i="2"/>
  <c r="AQ106" i="2"/>
  <c r="AT106" i="2"/>
  <c r="AS107" i="2"/>
  <c r="AQ107" i="2"/>
  <c r="AR107" i="2"/>
  <c r="AF107" i="2"/>
  <c r="AT107" i="2"/>
  <c r="AP107" i="2"/>
  <c r="AQ108" i="2"/>
  <c r="AS108" i="2"/>
  <c r="AF108" i="2"/>
  <c r="AR108" i="2"/>
  <c r="AT108" i="2"/>
  <c r="AP108" i="2"/>
  <c r="AF109" i="2"/>
  <c r="AP109" i="2"/>
  <c r="AT109" i="2"/>
  <c r="AQ109" i="2"/>
  <c r="AS109" i="2"/>
  <c r="AR109" i="2"/>
  <c r="AS110" i="2"/>
  <c r="AT110" i="2"/>
  <c r="AP110" i="2"/>
  <c r="AF110" i="2"/>
  <c r="AR110" i="2"/>
  <c r="AQ110" i="2"/>
  <c r="AT111" i="2"/>
  <c r="AP111" i="2"/>
  <c r="AR111" i="2"/>
  <c r="AQ111" i="2"/>
  <c r="AS111" i="2"/>
  <c r="AF111" i="2"/>
  <c r="AQ112" i="2"/>
  <c r="AT112" i="2"/>
  <c r="AF112" i="2"/>
  <c r="AR112" i="2"/>
  <c r="AS112" i="2"/>
  <c r="AP112" i="2"/>
  <c r="AS113" i="2"/>
  <c r="AT113" i="2"/>
  <c r="AP113" i="2"/>
  <c r="AR113" i="2"/>
  <c r="AF113" i="2"/>
  <c r="AQ113" i="2"/>
  <c r="AT114" i="2"/>
  <c r="AF114" i="2"/>
  <c r="AP114" i="2"/>
  <c r="AS114" i="2"/>
  <c r="AR114" i="2"/>
  <c r="AQ114" i="2"/>
  <c r="AQ115" i="2"/>
  <c r="AR115" i="2"/>
  <c r="AP115" i="2"/>
  <c r="AS115" i="2"/>
  <c r="AT115" i="2"/>
  <c r="AF115" i="2"/>
  <c r="AS116" i="2"/>
  <c r="AQ116" i="2"/>
  <c r="AF116" i="2"/>
  <c r="AR116" i="2"/>
  <c r="AP116" i="2"/>
  <c r="AT116" i="2"/>
  <c r="AF117" i="2"/>
  <c r="AS117" i="2"/>
  <c r="AR117" i="2"/>
  <c r="AQ117" i="2"/>
  <c r="AT117" i="2"/>
  <c r="AP117" i="2"/>
  <c r="AP118" i="2"/>
  <c r="AF118" i="2"/>
  <c r="AR118" i="2"/>
  <c r="AQ118" i="2"/>
  <c r="AS118" i="2"/>
  <c r="AT118" i="2"/>
  <c r="AQ119" i="2"/>
  <c r="AT119" i="2"/>
  <c r="AP119" i="2"/>
  <c r="AS119" i="2"/>
  <c r="AR119" i="2"/>
  <c r="AF119" i="2"/>
  <c r="AT120" i="2"/>
  <c r="AR120" i="2"/>
  <c r="AP120" i="2"/>
  <c r="AF120" i="2"/>
  <c r="AS120" i="2"/>
  <c r="AQ120" i="2"/>
  <c r="AF121" i="2"/>
  <c r="AR121" i="2"/>
  <c r="AQ121" i="2"/>
  <c r="AT121" i="2"/>
  <c r="AS121" i="2"/>
  <c r="AP121" i="2"/>
  <c r="AR122" i="2"/>
  <c r="AF122" i="2"/>
  <c r="AT122" i="2"/>
  <c r="AQ122" i="2"/>
  <c r="AS122" i="2"/>
  <c r="AP122" i="2"/>
  <c r="AR123" i="2"/>
  <c r="AP123" i="2"/>
  <c r="AQ123" i="2"/>
  <c r="AS123" i="2"/>
  <c r="AF123" i="2"/>
  <c r="AT123" i="2"/>
  <c r="AS124" i="2"/>
  <c r="AP124" i="2"/>
  <c r="AR124" i="2"/>
  <c r="AT124" i="2"/>
  <c r="AQ124" i="2"/>
  <c r="AF124" i="2"/>
  <c r="AT125" i="2"/>
  <c r="AS125" i="2"/>
  <c r="AR125" i="2"/>
  <c r="AP125" i="2"/>
  <c r="AF125" i="2"/>
  <c r="AQ125" i="2"/>
  <c r="AF126" i="2"/>
  <c r="AQ126" i="2"/>
  <c r="AR126" i="2"/>
  <c r="AS126" i="2"/>
  <c r="AT126" i="2"/>
  <c r="AP126" i="2"/>
  <c r="AS127" i="2"/>
  <c r="AQ127" i="2"/>
  <c r="AT127" i="2"/>
  <c r="AP127" i="2"/>
  <c r="AF127" i="2"/>
  <c r="AR127" i="2"/>
  <c r="AT128" i="2"/>
  <c r="AF128" i="2"/>
  <c r="AR128" i="2"/>
  <c r="AS128" i="2"/>
  <c r="AQ128" i="2"/>
  <c r="AP128" i="2"/>
  <c r="AS129" i="2"/>
  <c r="AT129" i="2"/>
  <c r="AF129" i="2"/>
  <c r="AQ129" i="2"/>
  <c r="AR129" i="2"/>
  <c r="AP129" i="2"/>
  <c r="AS130" i="2"/>
  <c r="AP130" i="2"/>
  <c r="AR130" i="2"/>
  <c r="AQ130" i="2"/>
  <c r="AT130" i="2"/>
  <c r="AF130" i="2"/>
  <c r="AF131" i="2"/>
  <c r="AR131" i="2"/>
  <c r="AP131" i="2"/>
  <c r="AQ131" i="2"/>
  <c r="AT131" i="2"/>
  <c r="AS131" i="2"/>
  <c r="AF132" i="2"/>
  <c r="AS132" i="2"/>
  <c r="AQ132" i="2"/>
  <c r="AR132" i="2"/>
  <c r="AT132" i="2"/>
  <c r="AP132" i="2"/>
  <c r="AS133" i="2"/>
  <c r="AR133" i="2"/>
  <c r="AP133" i="2"/>
  <c r="AQ133" i="2"/>
  <c r="AT133" i="2"/>
  <c r="AF133" i="2"/>
  <c r="AP134" i="2"/>
  <c r="AR134" i="2"/>
  <c r="AF134" i="2"/>
  <c r="AS134" i="2"/>
  <c r="AT134" i="2"/>
  <c r="AQ134" i="2"/>
  <c r="AT135" i="2"/>
  <c r="AQ135" i="2"/>
  <c r="AP135" i="2"/>
  <c r="AS135" i="2"/>
  <c r="AR135" i="2"/>
  <c r="AF135" i="2"/>
  <c r="AQ136" i="2"/>
  <c r="AS136" i="2"/>
  <c r="AR136" i="2"/>
  <c r="AT136" i="2"/>
  <c r="AP136" i="2"/>
  <c r="AF136" i="2"/>
  <c r="AQ137" i="2"/>
  <c r="AT137" i="2"/>
  <c r="AS137" i="2"/>
  <c r="AR137" i="2"/>
  <c r="AP137" i="2"/>
  <c r="AF137" i="2"/>
  <c r="AR138" i="2"/>
  <c r="AP138" i="2"/>
  <c r="AS138" i="2"/>
  <c r="AF138" i="2"/>
  <c r="AT138" i="2"/>
  <c r="AQ138" i="2"/>
  <c r="AR139" i="2"/>
  <c r="AQ139" i="2"/>
  <c r="AF139" i="2"/>
  <c r="AT139" i="2"/>
  <c r="AS139" i="2"/>
  <c r="AP139" i="2"/>
  <c r="AS140" i="2"/>
  <c r="AQ140" i="2"/>
  <c r="AF140" i="2"/>
  <c r="AP140" i="2"/>
  <c r="AT140" i="2"/>
  <c r="AR140" i="2"/>
  <c r="AS141" i="2"/>
  <c r="AP141" i="2"/>
  <c r="AR141" i="2"/>
  <c r="AT141" i="2"/>
  <c r="AF141" i="2"/>
  <c r="AQ141" i="2"/>
  <c r="AS142" i="2"/>
  <c r="AR142" i="2"/>
  <c r="AT142" i="2"/>
  <c r="AP142" i="2"/>
  <c r="AF142" i="2"/>
  <c r="AQ142" i="2"/>
  <c r="AS143" i="2"/>
  <c r="AQ143" i="2"/>
  <c r="AR143" i="2"/>
  <c r="AP143" i="2"/>
  <c r="AT143" i="2"/>
  <c r="AF143" i="2"/>
  <c r="AR144" i="2"/>
  <c r="AF144" i="2"/>
  <c r="AS144" i="2"/>
  <c r="AQ144" i="2"/>
  <c r="AT144" i="2"/>
  <c r="AP144" i="2"/>
  <c r="AS145" i="2"/>
  <c r="AP145" i="2"/>
  <c r="AR145" i="2"/>
  <c r="AT145" i="2"/>
  <c r="AF145" i="2"/>
  <c r="AQ145" i="2"/>
  <c r="AP146" i="2"/>
  <c r="AR146" i="2"/>
  <c r="AQ146" i="2"/>
  <c r="AS146" i="2"/>
  <c r="AT146" i="2"/>
  <c r="AF146" i="2"/>
  <c r="AS147" i="2"/>
  <c r="AP147" i="2"/>
  <c r="AR147" i="2"/>
  <c r="AQ147" i="2"/>
  <c r="AT147" i="2"/>
  <c r="AF147" i="2"/>
  <c r="AS148" i="2"/>
  <c r="AT148" i="2"/>
  <c r="AQ148" i="2"/>
  <c r="AR148" i="2"/>
  <c r="AP148" i="2"/>
  <c r="AF148" i="2"/>
  <c r="AT149" i="2"/>
  <c r="AP149" i="2"/>
  <c r="AR149" i="2"/>
  <c r="AQ149" i="2"/>
  <c r="AS149" i="2"/>
  <c r="AF149" i="2"/>
  <c r="AT150" i="2"/>
  <c r="AF150" i="2"/>
  <c r="AQ150" i="2"/>
  <c r="AS150" i="2"/>
  <c r="AR150" i="2"/>
  <c r="AP150" i="2"/>
  <c r="AF151" i="2"/>
  <c r="AR151" i="2"/>
  <c r="AP151" i="2"/>
  <c r="AS151" i="2"/>
  <c r="AT151" i="2"/>
  <c r="AQ151" i="2"/>
  <c r="AQ152" i="2"/>
  <c r="AT152" i="2"/>
  <c r="AR152" i="2"/>
  <c r="AS152" i="2"/>
  <c r="AF152" i="2"/>
  <c r="AP152" i="2"/>
  <c r="AT153" i="2"/>
  <c r="AP153" i="2"/>
  <c r="AF153" i="2"/>
  <c r="AR153" i="2"/>
  <c r="AS153" i="2"/>
  <c r="AQ153" i="2"/>
  <c r="AF154" i="2"/>
  <c r="AR154" i="2"/>
  <c r="AS154" i="2"/>
  <c r="AP154" i="2"/>
  <c r="AT154" i="2"/>
  <c r="AQ154" i="2"/>
  <c r="AP155" i="2"/>
  <c r="AF155" i="2"/>
  <c r="AQ155" i="2"/>
  <c r="AT155" i="2"/>
  <c r="AR155" i="2"/>
  <c r="AS155" i="2"/>
  <c r="AT156" i="2"/>
  <c r="AP156" i="2"/>
  <c r="AF156" i="2"/>
  <c r="AQ156" i="2"/>
  <c r="AR156" i="2"/>
  <c r="AS156" i="2"/>
  <c r="AP157" i="2"/>
  <c r="AR157" i="2"/>
  <c r="AF157" i="2"/>
  <c r="AT157" i="2"/>
  <c r="AQ157" i="2"/>
  <c r="AS157" i="2"/>
  <c r="AQ158" i="2"/>
  <c r="AF158" i="2"/>
  <c r="AR158" i="2"/>
  <c r="AT158" i="2"/>
  <c r="AP158" i="2"/>
  <c r="AS158" i="2"/>
  <c r="AP159" i="2"/>
  <c r="AF159" i="2"/>
  <c r="AS159" i="2"/>
  <c r="AR159" i="2"/>
  <c r="AT159" i="2"/>
  <c r="AQ159" i="2"/>
  <c r="AQ160" i="2"/>
  <c r="AS160" i="2"/>
  <c r="AR160" i="2"/>
  <c r="AF160" i="2"/>
  <c r="AP160" i="2"/>
  <c r="AT160" i="2"/>
  <c r="AQ161" i="2"/>
  <c r="AP161" i="2"/>
  <c r="AS161" i="2"/>
  <c r="AF161" i="2"/>
  <c r="AT161" i="2"/>
  <c r="AR161" i="2"/>
  <c r="AS162" i="2"/>
  <c r="AT162" i="2"/>
  <c r="AR162" i="2"/>
  <c r="AF162" i="2"/>
  <c r="AP162" i="2"/>
  <c r="AQ162" i="2"/>
  <c r="AP163" i="2"/>
  <c r="AT163" i="2"/>
  <c r="AF163" i="2"/>
  <c r="AR163" i="2"/>
  <c r="AS163" i="2"/>
  <c r="AQ163" i="2"/>
  <c r="AT164" i="2"/>
  <c r="AS164" i="2"/>
  <c r="AQ164" i="2"/>
  <c r="AR164" i="2"/>
  <c r="AP164" i="2"/>
  <c r="AF164" i="2"/>
  <c r="AR165" i="2"/>
  <c r="AS165" i="2"/>
  <c r="AT165" i="2"/>
  <c r="AF165" i="2"/>
  <c r="AP165" i="2"/>
  <c r="AQ165" i="2"/>
  <c r="AF166" i="2"/>
  <c r="AT166" i="2"/>
  <c r="AP166" i="2"/>
  <c r="AR166" i="2"/>
  <c r="AS166" i="2"/>
  <c r="AQ166" i="2"/>
  <c r="AT167" i="2"/>
  <c r="AP167" i="2"/>
  <c r="AS167" i="2"/>
  <c r="AQ167" i="2"/>
  <c r="AR167" i="2"/>
  <c r="AF167" i="2"/>
  <c r="AT168" i="2"/>
  <c r="AF168" i="2"/>
  <c r="AS168" i="2"/>
  <c r="AQ168" i="2"/>
  <c r="AP168" i="2"/>
  <c r="AR168" i="2"/>
  <c r="AT169" i="2"/>
  <c r="AQ169" i="2"/>
  <c r="AP169" i="2"/>
  <c r="AR169" i="2"/>
  <c r="AF169" i="2"/>
  <c r="AS169" i="2"/>
  <c r="AF170" i="2"/>
  <c r="AT170" i="2"/>
  <c r="AS170" i="2"/>
  <c r="AQ170" i="2"/>
  <c r="AP170" i="2"/>
  <c r="AR170" i="2"/>
  <c r="AT171" i="2"/>
  <c r="AQ171" i="2"/>
  <c r="AR171" i="2"/>
  <c r="AP171" i="2"/>
  <c r="AF171" i="2"/>
  <c r="AS171" i="2"/>
  <c r="AT172" i="2"/>
  <c r="AP172" i="2"/>
  <c r="AQ172" i="2"/>
  <c r="AF172" i="2"/>
  <c r="AS172" i="2"/>
  <c r="AR172" i="2"/>
  <c r="AP173" i="2"/>
  <c r="AF173" i="2"/>
  <c r="AT173" i="2"/>
  <c r="AS173" i="2"/>
  <c r="AR173" i="2"/>
  <c r="AQ173" i="2"/>
  <c r="AR174" i="2"/>
  <c r="AQ174" i="2"/>
  <c r="AF174" i="2"/>
  <c r="AS174" i="2"/>
  <c r="AT174" i="2"/>
  <c r="AP174" i="2"/>
  <c r="AF175" i="2"/>
  <c r="AP175" i="2"/>
  <c r="AR175" i="2"/>
  <c r="AQ175" i="2"/>
  <c r="AT175" i="2"/>
  <c r="AS175" i="2"/>
  <c r="AQ176" i="2"/>
  <c r="AS176" i="2"/>
  <c r="AF176" i="2"/>
  <c r="AP176" i="2"/>
  <c r="AT176" i="2"/>
  <c r="AR176" i="2"/>
  <c r="AT177" i="2"/>
  <c r="AF177" i="2"/>
  <c r="AR177" i="2"/>
  <c r="AS177" i="2"/>
  <c r="AP177" i="2"/>
  <c r="AQ177" i="2"/>
  <c r="AP178" i="2"/>
  <c r="AT178" i="2"/>
  <c r="AQ178" i="2"/>
  <c r="AS178" i="2"/>
  <c r="AR178" i="2"/>
  <c r="AF178" i="2"/>
  <c r="AR179" i="2"/>
  <c r="AT179" i="2"/>
  <c r="AQ179" i="2"/>
  <c r="AS179" i="2"/>
  <c r="AF179" i="2"/>
  <c r="AP179" i="2"/>
  <c r="AF180" i="2"/>
  <c r="AR180" i="2"/>
  <c r="AQ180" i="2"/>
  <c r="AT180" i="2"/>
  <c r="AP180" i="2"/>
  <c r="AS180" i="2"/>
  <c r="AF181" i="2"/>
  <c r="AQ181" i="2"/>
  <c r="AS181" i="2"/>
  <c r="AP181" i="2"/>
  <c r="AR181" i="2"/>
  <c r="AT181" i="2"/>
  <c r="AS182" i="2"/>
  <c r="AP182" i="2"/>
  <c r="AT182" i="2"/>
  <c r="AQ182" i="2"/>
  <c r="AF182" i="2"/>
  <c r="AR182" i="2"/>
  <c r="AP183" i="2"/>
  <c r="AS183" i="2"/>
  <c r="AR183" i="2"/>
  <c r="AQ183" i="2"/>
  <c r="AT183" i="2"/>
  <c r="AF183" i="2"/>
  <c r="AT184" i="2"/>
  <c r="AQ184" i="2"/>
  <c r="AS184" i="2"/>
  <c r="AP184" i="2"/>
  <c r="AF184" i="2"/>
  <c r="AR184" i="2"/>
  <c r="AT185" i="2"/>
  <c r="AP185" i="2"/>
  <c r="AQ185" i="2"/>
  <c r="AF185" i="2"/>
  <c r="AS185" i="2"/>
  <c r="AR185" i="2"/>
  <c r="AR186" i="2"/>
  <c r="AT186" i="2"/>
  <c r="AP186" i="2"/>
  <c r="AF186" i="2"/>
  <c r="AQ186" i="2"/>
  <c r="AS186" i="2"/>
  <c r="AF187" i="2"/>
  <c r="AQ187" i="2"/>
  <c r="AR187" i="2"/>
  <c r="AT187" i="2"/>
  <c r="AP187" i="2"/>
  <c r="AS187" i="2"/>
  <c r="AP188" i="2"/>
  <c r="AQ188" i="2"/>
  <c r="AS188" i="2"/>
  <c r="AR188" i="2"/>
  <c r="AF188" i="2"/>
  <c r="AT188" i="2"/>
  <c r="AS189" i="2"/>
  <c r="AT189" i="2"/>
  <c r="AQ189" i="2"/>
  <c r="AR189" i="2"/>
  <c r="AF189" i="2"/>
  <c r="AP189" i="2"/>
  <c r="AR190" i="2"/>
  <c r="AQ190" i="2"/>
  <c r="AS190" i="2"/>
  <c r="AP190" i="2"/>
  <c r="AT190" i="2"/>
  <c r="AF190" i="2"/>
  <c r="AF191" i="2"/>
  <c r="AR191" i="2"/>
  <c r="AS191" i="2"/>
  <c r="AQ191" i="2"/>
  <c r="AT191" i="2"/>
  <c r="AP191" i="2"/>
  <c r="AF192" i="2"/>
  <c r="AS192" i="2"/>
  <c r="AQ192" i="2"/>
  <c r="AP192" i="2"/>
  <c r="AT192" i="2"/>
  <c r="AR192" i="2"/>
  <c r="AQ193" i="2"/>
  <c r="AR193" i="2"/>
  <c r="AT193" i="2"/>
  <c r="AS193" i="2"/>
  <c r="AP193" i="2"/>
  <c r="AF193" i="2"/>
  <c r="AR194" i="2"/>
  <c r="AP194" i="2"/>
  <c r="AF194" i="2"/>
  <c r="AQ194" i="2"/>
  <c r="AS194" i="2"/>
  <c r="AT194" i="2"/>
  <c r="AF195" i="2"/>
  <c r="AR195" i="2"/>
  <c r="AQ195" i="2"/>
  <c r="AT195" i="2"/>
  <c r="AS195" i="2"/>
  <c r="AP195" i="2"/>
  <c r="AR196" i="2"/>
  <c r="AP196" i="2"/>
  <c r="AQ196" i="2"/>
  <c r="AT196" i="2"/>
  <c r="AF196" i="2"/>
  <c r="AS196" i="2"/>
  <c r="AP197" i="2"/>
  <c r="AQ197" i="2"/>
  <c r="AT197" i="2"/>
  <c r="AF197" i="2"/>
  <c r="AS197" i="2"/>
  <c r="AR197" i="2"/>
  <c r="AS198" i="2"/>
  <c r="AP198" i="2"/>
  <c r="AF198" i="2"/>
  <c r="AR198" i="2"/>
  <c r="AT198" i="2"/>
  <c r="AQ198" i="2"/>
  <c r="AT199" i="2"/>
  <c r="AQ199" i="2"/>
  <c r="AP199" i="2"/>
  <c r="AF199" i="2"/>
  <c r="AR199" i="2"/>
  <c r="AS199" i="2"/>
  <c r="AF200" i="2"/>
  <c r="AS200" i="2"/>
  <c r="AT200" i="2"/>
  <c r="AP200" i="2"/>
  <c r="AR200" i="2"/>
  <c r="AQ200" i="2"/>
  <c r="AP201" i="2"/>
  <c r="AR201" i="2"/>
  <c r="AT201" i="2"/>
  <c r="AQ201" i="2"/>
  <c r="AS201" i="2"/>
  <c r="AF201" i="2"/>
  <c r="AQ202" i="2"/>
  <c r="AR202" i="2"/>
  <c r="AF202" i="2"/>
  <c r="AS202" i="2"/>
  <c r="AT202" i="2"/>
  <c r="AP202" i="2"/>
  <c r="AP203" i="2"/>
  <c r="AS203" i="2"/>
  <c r="AF203" i="2"/>
  <c r="AT203" i="2"/>
  <c r="AQ203" i="2"/>
  <c r="AR203" i="2"/>
  <c r="A64" i="6"/>
  <c r="T11" i="6" s="1"/>
  <c r="V11" i="6" s="1"/>
  <c r="T23" i="6" s="1"/>
  <c r="T25" i="6" s="1"/>
  <c r="T26" i="6" s="1"/>
  <c r="AG5" i="2"/>
  <c r="AG4" i="2"/>
  <c r="AG6" i="2"/>
  <c r="AG151" i="2"/>
  <c r="AG90" i="2"/>
  <c r="AG198" i="2"/>
  <c r="AG143" i="2"/>
  <c r="AG186" i="2"/>
  <c r="AG83" i="2"/>
  <c r="AG38" i="2"/>
  <c r="AG32" i="2"/>
  <c r="AG108" i="2"/>
  <c r="AG29" i="2"/>
  <c r="AG137" i="2"/>
  <c r="AG120" i="2"/>
  <c r="AG26" i="2"/>
  <c r="AG73" i="2"/>
  <c r="AG81" i="2"/>
  <c r="AG178" i="2"/>
  <c r="AG95" i="2"/>
  <c r="AG30" i="2"/>
  <c r="AG159" i="2"/>
  <c r="AG54" i="2"/>
  <c r="AG173" i="2"/>
  <c r="AG40" i="2"/>
  <c r="AG132" i="2"/>
  <c r="AG188" i="2"/>
  <c r="AG41" i="2"/>
  <c r="AG67" i="2"/>
  <c r="AG202" i="2"/>
  <c r="AG194" i="2"/>
  <c r="AG141" i="2"/>
  <c r="AG75" i="2"/>
  <c r="AG177" i="2"/>
  <c r="AG94" i="2"/>
  <c r="AG60" i="2"/>
  <c r="AG129" i="2"/>
  <c r="AG126" i="2"/>
  <c r="AG165" i="2"/>
  <c r="AG127" i="2"/>
  <c r="AG66" i="2"/>
  <c r="AG53" i="2"/>
  <c r="AG195" i="2"/>
  <c r="AG147" i="2"/>
  <c r="AG160" i="2"/>
  <c r="AG128" i="2"/>
  <c r="AG121" i="2"/>
  <c r="AG183" i="2"/>
  <c r="AG22" i="2"/>
  <c r="AG70" i="2"/>
  <c r="AG163" i="2"/>
  <c r="AG37" i="2"/>
  <c r="AG56" i="2"/>
  <c r="AG79" i="2"/>
  <c r="AG162" i="2"/>
  <c r="AG104" i="2"/>
  <c r="AG135" i="2"/>
  <c r="AG35" i="2"/>
  <c r="AG130" i="2"/>
  <c r="AG122" i="2"/>
  <c r="AG189" i="2"/>
  <c r="AG55" i="2"/>
  <c r="AG44" i="2"/>
  <c r="AG34" i="2"/>
  <c r="AG33" i="2"/>
  <c r="AG102" i="2"/>
  <c r="AG57" i="2"/>
  <c r="AG142" i="2"/>
  <c r="AG148" i="2"/>
  <c r="AG85" i="2"/>
  <c r="AG167" i="2"/>
  <c r="AG193" i="2"/>
  <c r="AG176" i="2"/>
  <c r="AG133" i="2"/>
  <c r="AG175" i="2"/>
  <c r="AG88" i="2"/>
  <c r="AG116" i="2"/>
  <c r="AG139" i="2"/>
  <c r="AG115" i="2"/>
  <c r="AG45" i="2"/>
  <c r="AG47" i="2"/>
  <c r="AG200" i="2"/>
  <c r="AG48" i="2"/>
  <c r="AG74" i="2"/>
  <c r="AG71" i="2"/>
  <c r="AG59" i="2"/>
  <c r="AG117" i="2"/>
  <c r="AG196" i="2"/>
  <c r="AG103" i="2"/>
  <c r="AG138" i="2"/>
  <c r="AG171" i="2"/>
  <c r="AG49" i="2"/>
  <c r="AG68" i="2"/>
  <c r="AG153" i="2"/>
  <c r="AG192" i="2"/>
  <c r="AG118" i="2"/>
  <c r="AG62" i="2"/>
  <c r="AG92" i="2"/>
  <c r="AG146" i="2"/>
  <c r="AG201" i="2"/>
  <c r="AG140" i="2"/>
  <c r="AG89" i="2"/>
  <c r="AG185" i="2"/>
  <c r="AG39" i="2"/>
  <c r="AG21" i="2"/>
  <c r="AG63" i="2"/>
  <c r="AG150" i="2"/>
  <c r="AG169" i="2"/>
  <c r="AG46" i="2"/>
  <c r="AG23" i="2"/>
  <c r="AG174" i="2"/>
  <c r="AG125" i="2"/>
  <c r="AG168" i="2"/>
  <c r="AG52" i="2"/>
  <c r="AG113" i="2"/>
  <c r="AG156" i="2"/>
  <c r="AG164" i="2"/>
  <c r="AG101" i="2"/>
  <c r="AG154" i="2"/>
  <c r="AG20" i="2"/>
  <c r="AG43" i="2"/>
  <c r="AG184" i="2"/>
  <c r="AG161" i="2"/>
  <c r="AG145" i="2"/>
  <c r="AG112" i="2"/>
  <c r="AG109" i="2"/>
  <c r="AG61" i="2"/>
  <c r="AG181" i="2"/>
  <c r="AG72" i="2"/>
  <c r="AG86" i="2"/>
  <c r="AG134" i="2"/>
  <c r="AG65" i="2"/>
  <c r="AG191" i="2"/>
  <c r="AG107" i="2"/>
  <c r="AG98" i="2"/>
  <c r="AG69" i="2"/>
  <c r="AG36" i="2"/>
  <c r="AG76" i="2"/>
  <c r="AG106" i="2"/>
  <c r="AG110" i="2"/>
  <c r="AG80" i="2"/>
  <c r="AG8" i="2"/>
  <c r="AG96" i="2"/>
  <c r="AG152" i="2"/>
  <c r="AG166" i="2"/>
  <c r="AG199" i="2"/>
  <c r="AG144" i="2"/>
  <c r="AG197" i="2"/>
  <c r="AG155" i="2"/>
  <c r="AG157" i="2"/>
  <c r="AG136" i="2"/>
  <c r="AG203" i="2"/>
  <c r="AH199" i="2" s="1" a="1"/>
  <c r="AH199" i="2" s="1"/>
  <c r="AG172" i="2"/>
  <c r="AG149" i="2"/>
  <c r="AG100" i="2"/>
  <c r="AG180" i="2"/>
  <c r="AG51" i="2"/>
  <c r="AG97" i="2"/>
  <c r="AG87" i="2"/>
  <c r="AG50" i="2"/>
  <c r="AG64" i="2"/>
  <c r="AG190" i="2"/>
  <c r="AG111" i="2"/>
  <c r="AG187" i="2"/>
  <c r="AG27" i="2"/>
  <c r="AG131" i="2"/>
  <c r="AG7" i="2"/>
  <c r="AG179" i="2"/>
  <c r="AG77" i="2"/>
  <c r="AG114" i="2"/>
  <c r="AG182" i="2"/>
  <c r="AG158" i="2"/>
  <c r="AG31" i="2"/>
  <c r="AG82" i="2"/>
  <c r="AG170" i="2"/>
  <c r="AG58" i="2"/>
  <c r="AG42" i="2"/>
  <c r="AG25" i="2"/>
  <c r="AG84" i="2"/>
  <c r="AG93" i="2"/>
  <c r="AG124" i="2"/>
  <c r="AG119" i="2"/>
  <c r="AG24" i="2"/>
  <c r="AG123" i="2"/>
  <c r="AH123" i="2" s="1" a="1"/>
  <c r="AH123" i="2" s="1"/>
  <c r="AG28" i="2"/>
  <c r="AG91" i="2"/>
  <c r="AG78" i="2"/>
  <c r="AG99" i="2"/>
  <c r="AG105" i="2"/>
  <c r="AQ3" i="2"/>
  <c r="AQ4" i="2"/>
  <c r="AU4" i="2" s="1"/>
  <c r="AU5" i="2" s="1"/>
  <c r="I72" i="1"/>
  <c r="AG19" i="2" s="1"/>
  <c r="J7" i="4" l="1"/>
  <c r="J16" i="4" s="1"/>
  <c r="AH189" i="2" a="1"/>
  <c r="AH189" i="2" s="1"/>
  <c r="AH105" i="2" a="1"/>
  <c r="AH105" i="2" s="1"/>
  <c r="AH124" i="2" a="1"/>
  <c r="AH124" i="2" s="1"/>
  <c r="AH179" i="2" a="1"/>
  <c r="AH179" i="2" s="1"/>
  <c r="AH185" i="2" a="1"/>
  <c r="AH185" i="2" s="1"/>
  <c r="AH203" i="2" a="1"/>
  <c r="AH203" i="2" s="1"/>
  <c r="AH192" i="2" a="1"/>
  <c r="AH192" i="2" s="1"/>
  <c r="AK6" i="2"/>
  <c r="AL6" i="2" s="1"/>
  <c r="AM6" i="2" s="1"/>
  <c r="AK4" i="2"/>
  <c r="AL4" i="2" s="1"/>
  <c r="AM4" i="2" s="1"/>
  <c r="AK7" i="2"/>
  <c r="AL7" i="2" s="1"/>
  <c r="AM7" i="2" s="1"/>
  <c r="AH31" i="2" a="1"/>
  <c r="AH31" i="2" s="1"/>
  <c r="AH25" i="2" a="1"/>
  <c r="AH25" i="2" s="1"/>
  <c r="AH197" i="2" a="1"/>
  <c r="AH197" i="2" s="1"/>
  <c r="AH191" i="2" a="1"/>
  <c r="AH191" i="2" s="1"/>
  <c r="AH10" i="2" a="1"/>
  <c r="AH10" i="2" s="1"/>
  <c r="AI10" i="2" s="1"/>
  <c r="AJ10" i="2" s="1"/>
  <c r="AH58" i="2" a="1"/>
  <c r="AH58" i="2" s="1"/>
  <c r="AH111" i="2" a="1"/>
  <c r="AH111" i="2" s="1"/>
  <c r="AH16" i="2" a="1"/>
  <c r="AH16" i="2" s="1"/>
  <c r="AH19" i="2" a="1"/>
  <c r="AH19" i="2" s="1"/>
  <c r="AH11" i="2" a="1"/>
  <c r="AH11" i="2" s="1"/>
  <c r="AH9" i="2" a="1"/>
  <c r="AH9" i="2" s="1"/>
  <c r="AH12" i="2" a="1"/>
  <c r="AH12" i="2" s="1"/>
  <c r="AH18" i="2" a="1"/>
  <c r="AH18" i="2" s="1"/>
  <c r="AH17" i="2" a="1"/>
  <c r="AH17" i="2" s="1"/>
  <c r="AH14" i="2" a="1"/>
  <c r="AH14" i="2" s="1"/>
  <c r="AH15" i="2" a="1"/>
  <c r="AH15" i="2" s="1"/>
  <c r="AH13" i="2" a="1"/>
  <c r="AH13" i="2" s="1"/>
  <c r="AH8" i="2" a="1"/>
  <c r="AH8" i="2" s="1"/>
  <c r="AU6" i="2"/>
  <c r="AV4" i="2"/>
  <c r="AV5" i="2" s="1"/>
  <c r="AV6" i="2" s="1"/>
  <c r="AV7" i="2" s="1"/>
  <c r="AV8" i="2" s="1"/>
  <c r="AV9" i="2" s="1"/>
  <c r="AV10" i="2" s="1"/>
  <c r="AV11" i="2" s="1"/>
  <c r="AV12" i="2" s="1"/>
  <c r="AV13" i="2" s="1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V124" i="2" s="1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V136" i="2" s="1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V148" i="2" s="1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W4" i="2"/>
  <c r="AW5" i="2" s="1"/>
  <c r="AW6" i="2" s="1"/>
  <c r="AW7" i="2" s="1"/>
  <c r="AW8" i="2" s="1"/>
  <c r="AW9" i="2" s="1"/>
  <c r="AW10" i="2" s="1"/>
  <c r="AW11" i="2" s="1"/>
  <c r="AW12" i="2" s="1"/>
  <c r="AW13" i="2" s="1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W115" i="2" s="1"/>
  <c r="AW116" i="2" s="1"/>
  <c r="AW117" i="2" s="1"/>
  <c r="AW118" i="2" s="1"/>
  <c r="AW119" i="2" s="1"/>
  <c r="AW120" i="2" s="1"/>
  <c r="AW121" i="2" s="1"/>
  <c r="AW122" i="2" s="1"/>
  <c r="AW123" i="2" s="1"/>
  <c r="AW124" i="2" s="1"/>
  <c r="AW125" i="2" s="1"/>
  <c r="AW126" i="2" s="1"/>
  <c r="AW127" i="2" s="1"/>
  <c r="AW128" i="2" s="1"/>
  <c r="AW129" i="2" s="1"/>
  <c r="AW130" i="2" s="1"/>
  <c r="AW131" i="2" s="1"/>
  <c r="AW132" i="2" s="1"/>
  <c r="AW133" i="2" s="1"/>
  <c r="AW134" i="2" s="1"/>
  <c r="AW135" i="2" s="1"/>
  <c r="AW136" i="2" s="1"/>
  <c r="AW137" i="2" s="1"/>
  <c r="AW138" i="2" s="1"/>
  <c r="AW139" i="2" s="1"/>
  <c r="AW140" i="2" s="1"/>
  <c r="AW141" i="2" s="1"/>
  <c r="AW142" i="2" s="1"/>
  <c r="AW143" i="2" s="1"/>
  <c r="AW144" i="2" s="1"/>
  <c r="AW145" i="2" s="1"/>
  <c r="AW146" i="2" s="1"/>
  <c r="AW147" i="2" s="1"/>
  <c r="AW148" i="2" s="1"/>
  <c r="AW149" i="2" s="1"/>
  <c r="AW150" i="2" s="1"/>
  <c r="AW151" i="2" s="1"/>
  <c r="AW152" i="2" s="1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H97" i="2" a="1"/>
  <c r="AH97" i="2" s="1"/>
  <c r="AH91" i="2" a="1"/>
  <c r="AH91" i="2" s="1"/>
  <c r="AH23" i="2" a="1"/>
  <c r="AH23" i="2" s="1"/>
  <c r="AH20" i="2" a="1"/>
  <c r="AH20" i="2" s="1"/>
  <c r="AH24" i="2" a="1"/>
  <c r="AH24" i="2" s="1"/>
  <c r="AH87" i="2" a="1"/>
  <c r="AH87" i="2" s="1"/>
  <c r="AH41" i="2" a="1"/>
  <c r="AH41" i="2" s="1"/>
  <c r="AH39" i="2" a="1"/>
  <c r="AH39" i="2" s="1"/>
  <c r="AH169" i="2" a="1"/>
  <c r="AH169" i="2" s="1"/>
  <c r="AH170" i="2" a="1"/>
  <c r="AH170" i="2" s="1"/>
  <c r="AH152" i="2" a="1"/>
  <c r="AH152" i="2" s="1"/>
  <c r="AH157" i="2" a="1"/>
  <c r="AH157" i="2" s="1"/>
  <c r="AH149" i="2" a="1"/>
  <c r="AH149" i="2" s="1"/>
  <c r="AH114" i="2" a="1"/>
  <c r="AH114" i="2" s="1"/>
  <c r="AH76" i="2" a="1"/>
  <c r="AH76" i="2" s="1"/>
  <c r="AH65" i="2" a="1"/>
  <c r="AH65" i="2" s="1"/>
  <c r="AH69" i="2" a="1"/>
  <c r="AH69" i="2" s="1"/>
  <c r="AH4" i="2" a="1"/>
  <c r="AH4" i="2" s="1"/>
  <c r="AH6" i="2" a="1"/>
  <c r="AH6" i="2" s="1"/>
  <c r="AH7" i="2" a="1"/>
  <c r="AH7" i="2" s="1"/>
  <c r="AH110" i="2" a="1"/>
  <c r="AH110" i="2" s="1"/>
  <c r="AH26" i="2" a="1"/>
  <c r="AH26" i="2" s="1"/>
  <c r="AH27" i="2" a="1"/>
  <c r="AH27" i="2" s="1"/>
  <c r="AH103" i="2" a="1"/>
  <c r="AH103" i="2" s="1"/>
  <c r="AH101" i="2" a="1"/>
  <c r="AH101" i="2" s="1"/>
  <c r="AH100" i="2" a="1"/>
  <c r="AH100" i="2" s="1"/>
  <c r="AH78" i="2" a="1"/>
  <c r="AH78" i="2" s="1"/>
  <c r="AH119" i="2" a="1"/>
  <c r="AH119" i="2" s="1"/>
  <c r="AH83" i="2" a="1"/>
  <c r="AH83" i="2" s="1"/>
  <c r="AH84" i="2" a="1"/>
  <c r="AH84" i="2" s="1"/>
  <c r="AH57" i="2" a="1"/>
  <c r="AH57" i="2" s="1"/>
  <c r="AH52" i="2" a="1"/>
  <c r="AH52" i="2" s="1"/>
  <c r="AH50" i="2" a="1"/>
  <c r="AH50" i="2" s="1"/>
  <c r="AH82" i="2" a="1"/>
  <c r="AH82" i="2" s="1"/>
  <c r="AH180" i="2" a="1"/>
  <c r="AH180" i="2" s="1"/>
  <c r="AH182" i="2" a="1"/>
  <c r="AH182" i="2" s="1"/>
  <c r="AH181" i="2" a="1"/>
  <c r="AH181" i="2" s="1"/>
  <c r="AH175" i="2" a="1"/>
  <c r="AH175" i="2" s="1"/>
  <c r="AH176" i="2" a="1"/>
  <c r="AH176" i="2" s="1"/>
  <c r="AH131" i="2" a="1"/>
  <c r="AH131" i="2" s="1"/>
  <c r="AH144" i="2" a="1"/>
  <c r="AH144" i="2" s="1"/>
  <c r="AH99" i="2" a="1"/>
  <c r="AH99" i="2" s="1"/>
  <c r="AH28" i="2" a="1"/>
  <c r="AH28" i="2" s="1"/>
  <c r="AH93" i="2" a="1"/>
  <c r="AH93" i="2" s="1"/>
  <c r="AH42" i="2" a="1"/>
  <c r="AH42" i="2" s="1"/>
  <c r="AH158" i="2" a="1"/>
  <c r="AH158" i="2" s="1"/>
  <c r="AH77" i="2" a="1"/>
  <c r="AH77" i="2" s="1"/>
  <c r="AH190" i="2" a="1"/>
  <c r="AH190" i="2" s="1"/>
  <c r="AH136" i="2" a="1"/>
  <c r="AH136" i="2" s="1"/>
  <c r="AH36" i="2" a="1"/>
  <c r="AH36" i="2" s="1"/>
  <c r="AH72" i="2" a="1"/>
  <c r="AH72" i="2" s="1"/>
  <c r="AH161" i="2" a="1"/>
  <c r="AH161" i="2" s="1"/>
  <c r="AH154" i="2" a="1"/>
  <c r="AH154" i="2" s="1"/>
  <c r="AH113" i="2" a="1"/>
  <c r="AH113" i="2" s="1"/>
  <c r="AH174" i="2" a="1"/>
  <c r="AH174" i="2" s="1"/>
  <c r="AH150" i="2" a="1"/>
  <c r="AH150" i="2" s="1"/>
  <c r="AH86" i="2" a="1"/>
  <c r="AH86" i="2" s="1"/>
  <c r="AH51" i="2" a="1"/>
  <c r="AH51" i="2" s="1"/>
  <c r="AH148" i="2" a="1"/>
  <c r="AH148" i="2" s="1"/>
  <c r="AH146" i="2" a="1"/>
  <c r="AH146" i="2" s="1"/>
  <c r="AH145" i="2" a="1"/>
  <c r="AH145" i="2" s="1"/>
  <c r="AH135" i="2" a="1"/>
  <c r="AH135" i="2" s="1"/>
  <c r="AH156" i="2" a="1"/>
  <c r="AH156" i="2" s="1"/>
  <c r="AH140" i="2" a="1"/>
  <c r="AH140" i="2" s="1"/>
  <c r="AH165" i="2" a="1"/>
  <c r="AH165" i="2" s="1"/>
  <c r="AH166" i="2" a="1"/>
  <c r="AH166" i="2" s="1"/>
  <c r="AH95" i="2" a="1"/>
  <c r="AH95" i="2" s="1"/>
  <c r="AH94" i="2" a="1"/>
  <c r="AH94" i="2" s="1"/>
  <c r="AH96" i="2" a="1"/>
  <c r="AH96" i="2" s="1"/>
  <c r="AH80" i="2" a="1"/>
  <c r="AH80" i="2" s="1"/>
  <c r="AH106" i="2" a="1"/>
  <c r="AH106" i="2" s="1"/>
  <c r="AH134" i="2" a="1"/>
  <c r="AH134" i="2" s="1"/>
  <c r="AH112" i="2" a="1"/>
  <c r="AH112" i="2" s="1"/>
  <c r="AH43" i="2" a="1"/>
  <c r="AH43" i="2" s="1"/>
  <c r="AH164" i="2" a="1"/>
  <c r="AH164" i="2" s="1"/>
  <c r="AH168" i="2" a="1"/>
  <c r="AH168" i="2" s="1"/>
  <c r="AH46" i="2" a="1"/>
  <c r="AH46" i="2" s="1"/>
  <c r="AH21" i="2" a="1"/>
  <c r="AH21" i="2" s="1"/>
  <c r="AH90" i="2" a="1"/>
  <c r="AH90" i="2" s="1"/>
  <c r="AH130" i="2" a="1"/>
  <c r="AH130" i="2" s="1"/>
  <c r="AH125" i="2" a="1"/>
  <c r="AH125" i="2" s="1"/>
  <c r="AH187" i="2" a="1"/>
  <c r="AH187" i="2" s="1"/>
  <c r="AH109" i="2" a="1"/>
  <c r="AH109" i="2" s="1"/>
  <c r="AH107" i="2" a="1"/>
  <c r="AH107" i="2" s="1"/>
  <c r="AH63" i="2" a="1"/>
  <c r="AH63" i="2" s="1"/>
  <c r="AH64" i="2" a="1"/>
  <c r="AH64" i="2" s="1"/>
  <c r="AH62" i="2" a="1"/>
  <c r="AH62" i="2" s="1"/>
  <c r="AH171" i="2" a="1"/>
  <c r="AH171" i="2" s="1"/>
  <c r="AH172" i="2" a="1"/>
  <c r="AH172" i="2" s="1"/>
  <c r="AH155" i="2" a="1"/>
  <c r="AH155" i="2" s="1"/>
  <c r="AH98" i="2" a="1"/>
  <c r="AH98" i="2" s="1"/>
  <c r="AH61" i="2" a="1"/>
  <c r="AH61" i="2" s="1"/>
  <c r="AH75" i="2" a="1"/>
  <c r="AH75" i="2" s="1"/>
  <c r="AH108" i="2" a="1"/>
  <c r="AH108" i="2" s="1"/>
  <c r="AH22" i="2" a="1"/>
  <c r="AH22" i="2" s="1"/>
  <c r="AH89" i="2" a="1"/>
  <c r="AH89" i="2" s="1"/>
  <c r="AH201" i="2" a="1"/>
  <c r="AH201" i="2" s="1"/>
  <c r="AH92" i="2" a="1"/>
  <c r="AH92" i="2" s="1"/>
  <c r="AH115" i="2" a="1"/>
  <c r="AH115" i="2" s="1"/>
  <c r="AH117" i="2" a="1"/>
  <c r="AH117" i="2" s="1"/>
  <c r="AH118" i="2" a="1"/>
  <c r="AH118" i="2" s="1"/>
  <c r="AH153" i="2" a="1"/>
  <c r="AH153" i="2" s="1"/>
  <c r="AH116" i="2" a="1"/>
  <c r="AH116" i="2" s="1"/>
  <c r="AH47" i="2" a="1"/>
  <c r="AH47" i="2" s="1"/>
  <c r="AH56" i="2" a="1"/>
  <c r="AH56" i="2" s="1"/>
  <c r="AH162" i="2" a="1"/>
  <c r="AH162" i="2" s="1"/>
  <c r="AH160" i="2" a="1"/>
  <c r="AH160" i="2" s="1"/>
  <c r="AH173" i="2" a="1"/>
  <c r="AH173" i="2" s="1"/>
  <c r="AH138" i="2" a="1"/>
  <c r="AH138" i="2" s="1"/>
  <c r="AH59" i="2" a="1"/>
  <c r="AH59" i="2" s="1"/>
  <c r="AH200" i="2" a="1"/>
  <c r="AH200" i="2" s="1"/>
  <c r="AH139" i="2" a="1"/>
  <c r="AH139" i="2" s="1"/>
  <c r="AH133" i="2" a="1"/>
  <c r="AH133" i="2" s="1"/>
  <c r="AH85" i="2" a="1"/>
  <c r="AH85" i="2" s="1"/>
  <c r="AH102" i="2" a="1"/>
  <c r="AH102" i="2" s="1"/>
  <c r="AH55" i="2" a="1"/>
  <c r="AH55" i="2" s="1"/>
  <c r="AH35" i="2" a="1"/>
  <c r="AH35" i="2" s="1"/>
  <c r="AH186" i="2" a="1"/>
  <c r="AH186" i="2" s="1"/>
  <c r="AH151" i="2" a="1"/>
  <c r="AH151" i="2" s="1"/>
  <c r="AH68" i="2" a="1"/>
  <c r="AH68" i="2" s="1"/>
  <c r="AH71" i="2" a="1"/>
  <c r="AH71" i="2" s="1"/>
  <c r="AH184" i="2" a="1"/>
  <c r="AH184" i="2" s="1"/>
  <c r="AH163" i="2" a="1"/>
  <c r="AH163" i="2" s="1"/>
  <c r="AH167" i="2" a="1"/>
  <c r="AH167" i="2" s="1"/>
  <c r="AH48" i="2" a="1"/>
  <c r="AH48" i="2" s="1"/>
  <c r="AH196" i="2" a="1"/>
  <c r="AH196" i="2" s="1"/>
  <c r="AH74" i="2" a="1"/>
  <c r="AH74" i="2" s="1"/>
  <c r="AH44" i="2" a="1"/>
  <c r="AH44" i="2" s="1"/>
  <c r="AH88" i="2" a="1"/>
  <c r="AH88" i="2" s="1"/>
  <c r="AH193" i="2" a="1"/>
  <c r="AH193" i="2" s="1"/>
  <c r="AH142" i="2" a="1"/>
  <c r="AH142" i="2" s="1"/>
  <c r="AH34" i="2" a="1"/>
  <c r="AH34" i="2" s="1"/>
  <c r="AH121" i="2" a="1"/>
  <c r="AH121" i="2" s="1"/>
  <c r="AH104" i="2" a="1"/>
  <c r="AH104" i="2" s="1"/>
  <c r="AH49" i="2" a="1"/>
  <c r="AH49" i="2" s="1"/>
  <c r="AH45" i="2" a="1"/>
  <c r="AH45" i="2" s="1"/>
  <c r="AH122" i="2" a="1"/>
  <c r="AH122" i="2" s="1"/>
  <c r="AH129" i="2" a="1"/>
  <c r="AH129" i="2" s="1"/>
  <c r="AH159" i="2" a="1"/>
  <c r="AH159" i="2" s="1"/>
  <c r="AH188" i="2" a="1"/>
  <c r="AH188" i="2" s="1"/>
  <c r="AH54" i="2" a="1"/>
  <c r="AH54" i="2" s="1"/>
  <c r="AH178" i="2" a="1"/>
  <c r="AH178" i="2" s="1"/>
  <c r="AH120" i="2" a="1"/>
  <c r="AH120" i="2" s="1"/>
  <c r="AH32" i="2" a="1"/>
  <c r="AH32" i="2" s="1"/>
  <c r="AH143" i="2" a="1"/>
  <c r="AH143" i="2" s="1"/>
  <c r="AH5" i="2" a="1"/>
  <c r="AH5" i="2" s="1"/>
  <c r="AH195" i="2" a="1"/>
  <c r="AH195" i="2" s="1"/>
  <c r="AH73" i="2" a="1"/>
  <c r="AH73" i="2" s="1"/>
  <c r="AH33" i="2" a="1"/>
  <c r="AH33" i="2" s="1"/>
  <c r="AH79" i="2" a="1"/>
  <c r="AH79" i="2" s="1"/>
  <c r="AH53" i="2" a="1"/>
  <c r="AH53" i="2" s="1"/>
  <c r="AH126" i="2" a="1"/>
  <c r="AH126" i="2" s="1"/>
  <c r="AH177" i="2" a="1"/>
  <c r="AH177" i="2" s="1"/>
  <c r="AH202" i="2" a="1"/>
  <c r="AH202" i="2" s="1"/>
  <c r="AH81" i="2" a="1"/>
  <c r="AH81" i="2" s="1"/>
  <c r="AH137" i="2" a="1"/>
  <c r="AH137" i="2" s="1"/>
  <c r="AH38" i="2" a="1"/>
  <c r="AH38" i="2" s="1"/>
  <c r="AH198" i="2" a="1"/>
  <c r="AH198" i="2" s="1"/>
  <c r="AH66" i="2" a="1"/>
  <c r="AH66" i="2" s="1"/>
  <c r="AH37" i="2" a="1"/>
  <c r="AH37" i="2" s="1"/>
  <c r="AH70" i="2" a="1"/>
  <c r="AH70" i="2" s="1"/>
  <c r="AH183" i="2" a="1"/>
  <c r="AH183" i="2" s="1"/>
  <c r="AH128" i="2" a="1"/>
  <c r="AH128" i="2" s="1"/>
  <c r="AH147" i="2" a="1"/>
  <c r="AH147" i="2" s="1"/>
  <c r="AH67" i="2" a="1"/>
  <c r="AH67" i="2" s="1"/>
  <c r="AH40" i="2" a="1"/>
  <c r="AH40" i="2" s="1"/>
  <c r="AH29" i="2" a="1"/>
  <c r="AH29" i="2" s="1"/>
  <c r="AH132" i="2" a="1"/>
  <c r="AH132" i="2" s="1"/>
  <c r="AH194" i="2" a="1"/>
  <c r="AH194" i="2" s="1"/>
  <c r="AH127" i="2" a="1"/>
  <c r="AH127" i="2" s="1"/>
  <c r="AH60" i="2" a="1"/>
  <c r="AH60" i="2" s="1"/>
  <c r="AH141" i="2" a="1"/>
  <c r="AH141" i="2" s="1"/>
  <c r="AH30" i="2" a="1"/>
  <c r="AH30" i="2" s="1"/>
  <c r="K7" i="4" l="1"/>
  <c r="K16" i="4" s="1"/>
  <c r="AI11" i="2"/>
  <c r="AJ11" i="2" s="1"/>
  <c r="AX6" i="2"/>
  <c r="AU7" i="2"/>
  <c r="AX4" i="2"/>
  <c r="AX5" i="2"/>
  <c r="AK10" i="2"/>
  <c r="AL10" i="2"/>
  <c r="AM10" i="2" s="1"/>
  <c r="AI12" i="2" l="1"/>
  <c r="AX7" i="2"/>
  <c r="AU8" i="2"/>
  <c r="AJ12" i="2"/>
  <c r="AI13" i="2"/>
  <c r="AK11" i="2"/>
  <c r="AL11" i="2" s="1"/>
  <c r="AM11" i="2" s="1"/>
  <c r="AJ13" i="2" l="1"/>
  <c r="AI14" i="2"/>
  <c r="AK12" i="2"/>
  <c r="AL12" i="2" s="1"/>
  <c r="AM12" i="2" s="1"/>
  <c r="AX8" i="2"/>
  <c r="AU9" i="2"/>
  <c r="AX9" i="2" l="1"/>
  <c r="AU10" i="2"/>
  <c r="AJ14" i="2"/>
  <c r="AI15" i="2"/>
  <c r="AK13" i="2"/>
  <c r="AL13" i="2" s="1"/>
  <c r="AM13" i="2" s="1"/>
  <c r="AJ15" i="2" l="1"/>
  <c r="AI16" i="2"/>
  <c r="AK14" i="2"/>
  <c r="AL14" i="2" s="1"/>
  <c r="AM14" i="2" s="1"/>
  <c r="AX10" i="2"/>
  <c r="AU11" i="2"/>
  <c r="AX11" i="2" l="1"/>
  <c r="AU12" i="2"/>
  <c r="AJ16" i="2"/>
  <c r="AI17" i="2"/>
  <c r="AK15" i="2"/>
  <c r="AL15" i="2" s="1"/>
  <c r="AM15" i="2" s="1"/>
  <c r="AX12" i="2" l="1"/>
  <c r="AU13" i="2"/>
  <c r="AJ17" i="2"/>
  <c r="AI18" i="2"/>
  <c r="AK16" i="2"/>
  <c r="AL16" i="2"/>
  <c r="AM16" i="2" s="1"/>
  <c r="AJ18" i="2" l="1"/>
  <c r="AI19" i="2"/>
  <c r="AK17" i="2"/>
  <c r="AL17" i="2" s="1"/>
  <c r="AM17" i="2" s="1"/>
  <c r="AX13" i="2"/>
  <c r="AU14" i="2"/>
  <c r="AX14" i="2" l="1"/>
  <c r="AU15" i="2"/>
  <c r="AJ19" i="2"/>
  <c r="AI20" i="2"/>
  <c r="AK18" i="2"/>
  <c r="AL18" i="2"/>
  <c r="AM18" i="2" s="1"/>
  <c r="AJ20" i="2" l="1"/>
  <c r="AI21" i="2"/>
  <c r="AX15" i="2"/>
  <c r="AU16" i="2"/>
  <c r="AK19" i="2"/>
  <c r="AL19" i="2" s="1"/>
  <c r="AM19" i="2" s="1"/>
  <c r="AX16" i="2" l="1"/>
  <c r="AU17" i="2"/>
  <c r="AJ21" i="2"/>
  <c r="AI22" i="2"/>
  <c r="AK20" i="2"/>
  <c r="AL20" i="2"/>
  <c r="AM20" i="2" s="1"/>
  <c r="AJ22" i="2" l="1"/>
  <c r="AI23" i="2"/>
  <c r="AX17" i="2"/>
  <c r="AU18" i="2"/>
  <c r="AK21" i="2"/>
  <c r="AL21" i="2" s="1"/>
  <c r="AM21" i="2" s="1"/>
  <c r="AX18" i="2" l="1"/>
  <c r="AU19" i="2"/>
  <c r="AJ23" i="2"/>
  <c r="AI24" i="2"/>
  <c r="AK22" i="2"/>
  <c r="AL22" i="2"/>
  <c r="AM22" i="2" s="1"/>
  <c r="AJ24" i="2" l="1"/>
  <c r="AI25" i="2"/>
  <c r="AX19" i="2"/>
  <c r="AU20" i="2"/>
  <c r="AK23" i="2"/>
  <c r="AL23" i="2" s="1"/>
  <c r="AM23" i="2" s="1"/>
  <c r="AX20" i="2" l="1"/>
  <c r="AU21" i="2"/>
  <c r="AO3" i="2"/>
  <c r="AN92" i="2"/>
  <c r="AN132" i="2"/>
  <c r="AN98" i="2"/>
  <c r="AN171" i="2"/>
  <c r="AN152" i="2"/>
  <c r="AN120" i="2"/>
  <c r="AN156" i="2"/>
  <c r="AN200" i="2"/>
  <c r="AN84" i="2"/>
  <c r="AN164" i="2"/>
  <c r="AN89" i="2"/>
  <c r="AN38" i="2"/>
  <c r="AN104" i="2"/>
  <c r="AN190" i="2"/>
  <c r="AN95" i="2"/>
  <c r="AN180" i="2"/>
  <c r="AN94" i="2"/>
  <c r="AN195" i="2"/>
  <c r="AN130" i="2"/>
  <c r="AN159" i="2"/>
  <c r="AN41" i="2"/>
  <c r="AN96" i="2"/>
  <c r="AN203" i="2"/>
  <c r="AN182" i="2"/>
  <c r="AN12" i="2"/>
  <c r="AN99" i="2"/>
  <c r="AN30" i="2"/>
  <c r="AN131" i="2"/>
  <c r="AN46" i="2"/>
  <c r="AN154" i="2"/>
  <c r="AN147" i="2"/>
  <c r="AN72" i="2"/>
  <c r="AN73" i="2"/>
  <c r="AN54" i="2"/>
  <c r="AN64" i="2"/>
  <c r="AN106" i="2"/>
  <c r="AN129" i="2"/>
  <c r="AN36" i="2"/>
  <c r="AN122" i="2"/>
  <c r="AN183" i="2"/>
  <c r="AN23" i="2"/>
  <c r="AN109" i="2"/>
  <c r="AN69" i="2"/>
  <c r="AN76" i="2"/>
  <c r="AN49" i="2"/>
  <c r="AN26" i="2"/>
  <c r="AN175" i="2"/>
  <c r="AN194" i="2"/>
  <c r="AN61" i="2"/>
  <c r="AN115" i="2"/>
  <c r="AN135" i="2"/>
  <c r="AN47" i="2"/>
  <c r="AN22" i="2"/>
  <c r="AN199" i="2"/>
  <c r="AN15" i="2"/>
  <c r="AN44" i="2"/>
  <c r="AN37" i="2"/>
  <c r="AN14" i="2"/>
  <c r="AN56" i="2"/>
  <c r="AN93" i="2"/>
  <c r="AN186" i="2"/>
  <c r="AN158" i="2"/>
  <c r="AN82" i="2"/>
  <c r="AN140" i="2"/>
  <c r="AN136" i="2"/>
  <c r="AN85" i="2"/>
  <c r="AN187" i="2"/>
  <c r="AN74" i="2"/>
  <c r="AN160" i="2"/>
  <c r="AN142" i="2"/>
  <c r="AN167" i="2"/>
  <c r="AN4" i="2"/>
  <c r="AN6" i="2"/>
  <c r="AN58" i="2"/>
  <c r="AN121" i="2"/>
  <c r="AN87" i="2"/>
  <c r="AN88" i="2"/>
  <c r="AN177" i="2"/>
  <c r="AN5" i="2"/>
  <c r="AN33" i="2"/>
  <c r="AN55" i="2"/>
  <c r="AN11" i="2"/>
  <c r="AN153" i="2"/>
  <c r="AN176" i="2"/>
  <c r="AN77" i="2"/>
  <c r="AN113" i="2"/>
  <c r="AN65" i="2"/>
  <c r="AN110" i="2"/>
  <c r="AN48" i="2"/>
  <c r="AN141" i="2"/>
  <c r="AN191" i="2"/>
  <c r="AN127" i="2"/>
  <c r="AN138" i="2"/>
  <c r="AN50" i="2"/>
  <c r="AN39" i="2"/>
  <c r="AN181" i="2"/>
  <c r="AN169" i="2"/>
  <c r="AN114" i="2"/>
  <c r="AN111" i="2"/>
  <c r="AN196" i="2"/>
  <c r="AN35" i="2"/>
  <c r="AN53" i="2"/>
  <c r="AN150" i="2"/>
  <c r="AN197" i="2"/>
  <c r="AN45" i="2"/>
  <c r="AN62" i="2"/>
  <c r="AN52" i="2"/>
  <c r="AN102" i="2"/>
  <c r="AN163" i="2"/>
  <c r="AN71" i="2"/>
  <c r="AN81" i="2"/>
  <c r="AN7" i="2"/>
  <c r="AN57" i="2"/>
  <c r="AN29" i="2"/>
  <c r="AN78" i="2"/>
  <c r="AN123" i="2"/>
  <c r="AN157" i="2"/>
  <c r="AN193" i="2"/>
  <c r="AN139" i="2"/>
  <c r="AN162" i="2"/>
  <c r="AN133" i="2"/>
  <c r="AN66" i="2"/>
  <c r="AN107" i="2"/>
  <c r="AN42" i="2"/>
  <c r="AN143" i="2"/>
  <c r="AN68" i="2"/>
  <c r="AN32" i="2"/>
  <c r="AN19" i="2"/>
  <c r="AN144" i="2"/>
  <c r="AN25" i="2"/>
  <c r="AN105" i="2"/>
  <c r="AN40" i="2"/>
  <c r="AN202" i="2"/>
  <c r="AN116" i="2"/>
  <c r="AN27" i="2"/>
  <c r="AN67" i="2"/>
  <c r="AN17" i="2"/>
  <c r="AN83" i="2"/>
  <c r="AN170" i="2"/>
  <c r="AN124" i="2"/>
  <c r="AN86" i="2"/>
  <c r="AN166" i="2"/>
  <c r="AN172" i="2"/>
  <c r="AN70" i="2"/>
  <c r="AN97" i="2"/>
  <c r="AN149" i="2"/>
  <c r="AN75" i="2"/>
  <c r="AN79" i="2"/>
  <c r="AN16" i="2"/>
  <c r="AN31" i="2"/>
  <c r="AN8" i="2"/>
  <c r="AN161" i="2"/>
  <c r="AN80" i="2"/>
  <c r="AN125" i="2"/>
  <c r="AN184" i="2"/>
  <c r="AN137" i="2"/>
  <c r="AN185" i="2"/>
  <c r="AN173" i="2"/>
  <c r="AN119" i="2"/>
  <c r="AN151" i="2"/>
  <c r="AN165" i="2"/>
  <c r="AN168" i="2"/>
  <c r="AN59" i="2"/>
  <c r="AN201" i="2"/>
  <c r="AN117" i="2"/>
  <c r="AN188" i="2"/>
  <c r="AN174" i="2"/>
  <c r="AN63" i="2"/>
  <c r="AN100" i="2"/>
  <c r="AN9" i="2"/>
  <c r="AN112" i="2"/>
  <c r="AN34" i="2"/>
  <c r="AN18" i="2"/>
  <c r="AN103" i="2"/>
  <c r="AN178" i="2"/>
  <c r="AN24" i="2"/>
  <c r="AN51" i="2"/>
  <c r="AN28" i="2"/>
  <c r="AN198" i="2"/>
  <c r="AN108" i="2"/>
  <c r="AN145" i="2"/>
  <c r="AN118" i="2"/>
  <c r="AN189" i="2"/>
  <c r="AN60" i="2"/>
  <c r="AN13" i="2"/>
  <c r="AN20" i="2"/>
  <c r="AN146" i="2"/>
  <c r="AN101" i="2"/>
  <c r="AN128" i="2"/>
  <c r="AN3" i="2"/>
  <c r="C7" i="4" s="1"/>
  <c r="AN134" i="2"/>
  <c r="AN10" i="2"/>
  <c r="AN148" i="2"/>
  <c r="AN43" i="2"/>
  <c r="AN179" i="2"/>
  <c r="AN192" i="2"/>
  <c r="AN126" i="2"/>
  <c r="AN90" i="2"/>
  <c r="AN21" i="2"/>
  <c r="AN155" i="2"/>
  <c r="AN91" i="2"/>
  <c r="AJ25" i="2"/>
  <c r="AI26" i="2"/>
  <c r="AK24" i="2"/>
  <c r="AL24" i="2" s="1"/>
  <c r="AM24" i="2" s="1"/>
  <c r="AK25" i="2" l="1"/>
  <c r="AL25" i="2" s="1"/>
  <c r="AM25" i="2" s="1"/>
  <c r="AO18" i="2"/>
  <c r="AO166" i="2"/>
  <c r="AO116" i="2"/>
  <c r="AO137" i="2"/>
  <c r="AO54" i="2"/>
  <c r="AO139" i="2"/>
  <c r="AO17" i="2"/>
  <c r="AO181" i="2"/>
  <c r="AO186" i="2"/>
  <c r="AO135" i="2"/>
  <c r="AO51" i="2"/>
  <c r="AO24" i="2"/>
  <c r="AO141" i="2"/>
  <c r="AO162" i="2"/>
  <c r="AO111" i="2"/>
  <c r="AO180" i="2"/>
  <c r="AO4" i="2"/>
  <c r="AO134" i="2"/>
  <c r="AO52" i="2"/>
  <c r="AO105" i="2"/>
  <c r="AO22" i="2"/>
  <c r="AO107" i="2"/>
  <c r="AO112" i="2"/>
  <c r="AO124" i="2"/>
  <c r="AO26" i="2"/>
  <c r="AO174" i="2"/>
  <c r="AO132" i="2"/>
  <c r="AO145" i="2"/>
  <c r="AO62" i="2"/>
  <c r="AO83" i="2"/>
  <c r="AO72" i="2"/>
  <c r="AO197" i="2"/>
  <c r="AO194" i="2"/>
  <c r="AO143" i="2"/>
  <c r="AO37" i="2"/>
  <c r="AO146" i="2"/>
  <c r="AO95" i="2"/>
  <c r="AO140" i="2"/>
  <c r="AO34" i="2"/>
  <c r="AO190" i="2"/>
  <c r="AO148" i="2"/>
  <c r="AO89" i="2"/>
  <c r="AO120" i="2"/>
  <c r="AO91" i="2"/>
  <c r="AO80" i="2"/>
  <c r="AO14" i="2"/>
  <c r="AO202" i="2"/>
  <c r="AO151" i="2"/>
  <c r="AO133" i="2"/>
  <c r="AO154" i="2"/>
  <c r="AO103" i="2"/>
  <c r="AO156" i="2"/>
  <c r="AO42" i="2"/>
  <c r="AO15" i="2"/>
  <c r="AO12" i="2"/>
  <c r="AO97" i="2"/>
  <c r="AO168" i="2"/>
  <c r="AO99" i="2"/>
  <c r="AO104" i="2"/>
  <c r="AO182" i="2"/>
  <c r="D7" i="4"/>
  <c r="E7" i="4" s="1"/>
  <c r="F7" i="4" s="1"/>
  <c r="AO7" i="2"/>
  <c r="AO56" i="2"/>
  <c r="AO167" i="2"/>
  <c r="AO61" i="2"/>
  <c r="AO106" i="2"/>
  <c r="AO55" i="2"/>
  <c r="AO164" i="2"/>
  <c r="AO161" i="2"/>
  <c r="AO78" i="2"/>
  <c r="AO163" i="2"/>
  <c r="AO49" i="2"/>
  <c r="AO165" i="2"/>
  <c r="AO82" i="2"/>
  <c r="AO31" i="2"/>
  <c r="AO28" i="2"/>
  <c r="AO201" i="2"/>
  <c r="AO118" i="2"/>
  <c r="AO203" i="2"/>
  <c r="AO25" i="2"/>
  <c r="AO101" i="2"/>
  <c r="AO27" i="2"/>
  <c r="AO199" i="2"/>
  <c r="AO109" i="2"/>
  <c r="AO138" i="2"/>
  <c r="AO87" i="2"/>
  <c r="AO45" i="2"/>
  <c r="AO90" i="2"/>
  <c r="AO39" i="2"/>
  <c r="AO36" i="2"/>
  <c r="AO10" i="2"/>
  <c r="AO126" i="2"/>
  <c r="AO147" i="2"/>
  <c r="AO33" i="2"/>
  <c r="AO125" i="2"/>
  <c r="AO35" i="2"/>
  <c r="AO8" i="2"/>
  <c r="AO117" i="2"/>
  <c r="AO11" i="2"/>
  <c r="AO159" i="2"/>
  <c r="AO53" i="2"/>
  <c r="AO98" i="2"/>
  <c r="AO47" i="2"/>
  <c r="AO44" i="2"/>
  <c r="AO153" i="2"/>
  <c r="AO70" i="2"/>
  <c r="AO155" i="2"/>
  <c r="AO41" i="2"/>
  <c r="AO149" i="2"/>
  <c r="AO43" i="2"/>
  <c r="AO16" i="2"/>
  <c r="AO110" i="2"/>
  <c r="AO19" i="2"/>
  <c r="AO29" i="2"/>
  <c r="AO23" i="2"/>
  <c r="AO128" i="2"/>
  <c r="AO136" i="2"/>
  <c r="AO77" i="2"/>
  <c r="AO88" i="2"/>
  <c r="AO169" i="2"/>
  <c r="AO171" i="2"/>
  <c r="AO38" i="2"/>
  <c r="AO160" i="2"/>
  <c r="AO192" i="2"/>
  <c r="AO196" i="2"/>
  <c r="AO144" i="2"/>
  <c r="AO177" i="2"/>
  <c r="AO100" i="2"/>
  <c r="AO46" i="2"/>
  <c r="AO176" i="2"/>
  <c r="AO178" i="2"/>
  <c r="AO13" i="2"/>
  <c r="AO9" i="2"/>
  <c r="AO195" i="2"/>
  <c r="AO191" i="2"/>
  <c r="AO79" i="2"/>
  <c r="AO57" i="2"/>
  <c r="AO59" i="2"/>
  <c r="AO157" i="2"/>
  <c r="AO119" i="2"/>
  <c r="AO96" i="2"/>
  <c r="AO76" i="2"/>
  <c r="AO30" i="2"/>
  <c r="AO65" i="2"/>
  <c r="AO67" i="2"/>
  <c r="AO173" i="2"/>
  <c r="AO63" i="2"/>
  <c r="AO152" i="2"/>
  <c r="AO92" i="2"/>
  <c r="AO102" i="2"/>
  <c r="AO73" i="2"/>
  <c r="AO75" i="2"/>
  <c r="AO85" i="2"/>
  <c r="AO71" i="2"/>
  <c r="AO184" i="2"/>
  <c r="AO20" i="2"/>
  <c r="AO81" i="2"/>
  <c r="AO93" i="2"/>
  <c r="AO74" i="2"/>
  <c r="AO115" i="2"/>
  <c r="AO200" i="2"/>
  <c r="AO175" i="2"/>
  <c r="AO50" i="2"/>
  <c r="AO172" i="2"/>
  <c r="AO86" i="2"/>
  <c r="AO121" i="2"/>
  <c r="AO123" i="2"/>
  <c r="AO21" i="2"/>
  <c r="AO183" i="2"/>
  <c r="AO58" i="2"/>
  <c r="AO188" i="2"/>
  <c r="AO94" i="2"/>
  <c r="AO129" i="2"/>
  <c r="AO131" i="2"/>
  <c r="AO69" i="2"/>
  <c r="AO127" i="2"/>
  <c r="AO66" i="2"/>
  <c r="AO5" i="2"/>
  <c r="AO193" i="2"/>
  <c r="AO48" i="2"/>
  <c r="AO130" i="2"/>
  <c r="AO108" i="2"/>
  <c r="AO189" i="2"/>
  <c r="AO32" i="2"/>
  <c r="AO170" i="2"/>
  <c r="AO60" i="2"/>
  <c r="AO142" i="2"/>
  <c r="AO113" i="2"/>
  <c r="AO179" i="2"/>
  <c r="AO6" i="2"/>
  <c r="AO40" i="2"/>
  <c r="AO114" i="2"/>
  <c r="AO68" i="2"/>
  <c r="AO150" i="2"/>
  <c r="AO185" i="2"/>
  <c r="AO187" i="2"/>
  <c r="AO198" i="2"/>
  <c r="AO64" i="2"/>
  <c r="AO122" i="2"/>
  <c r="AO84" i="2"/>
  <c r="AO158" i="2"/>
  <c r="AX21" i="2"/>
  <c r="AU22" i="2"/>
  <c r="AJ26" i="2"/>
  <c r="AI27" i="2"/>
  <c r="G7" i="4" l="1"/>
  <c r="G16" i="4" s="1"/>
  <c r="F16" i="4"/>
  <c r="AJ27" i="2"/>
  <c r="AI28" i="2"/>
  <c r="AK26" i="2"/>
  <c r="AL26" i="2" s="1"/>
  <c r="AM26" i="2" s="1"/>
  <c r="AX22" i="2"/>
  <c r="AU23" i="2"/>
  <c r="AJ28" i="2" l="1"/>
  <c r="AI29" i="2"/>
  <c r="AK27" i="2"/>
  <c r="AL27" i="2" s="1"/>
  <c r="AM27" i="2" s="1"/>
  <c r="AX23" i="2"/>
  <c r="AU24" i="2"/>
  <c r="AX24" i="2" l="1"/>
  <c r="AU25" i="2"/>
  <c r="AJ29" i="2"/>
  <c r="AI30" i="2"/>
  <c r="AK28" i="2"/>
  <c r="AL28" i="2" s="1"/>
  <c r="AM28" i="2" s="1"/>
  <c r="AJ30" i="2" l="1"/>
  <c r="AI31" i="2"/>
  <c r="AX25" i="2"/>
  <c r="AU26" i="2"/>
  <c r="AK29" i="2"/>
  <c r="AL29" i="2" s="1"/>
  <c r="AM29" i="2" s="1"/>
  <c r="AX26" i="2" l="1"/>
  <c r="AU27" i="2"/>
  <c r="AJ31" i="2"/>
  <c r="AI32" i="2"/>
  <c r="AK30" i="2"/>
  <c r="AL30" i="2" s="1"/>
  <c r="AM30" i="2" s="1"/>
  <c r="AK31" i="2" l="1"/>
  <c r="AL31" i="2" s="1"/>
  <c r="AM31" i="2" s="1"/>
  <c r="AJ32" i="2"/>
  <c r="AI33" i="2"/>
  <c r="AX27" i="2"/>
  <c r="AU28" i="2"/>
  <c r="AJ33" i="2" l="1"/>
  <c r="AI34" i="2"/>
  <c r="AX28" i="2"/>
  <c r="AU29" i="2"/>
  <c r="AK32" i="2"/>
  <c r="AL32" i="2" s="1"/>
  <c r="AM32" i="2" s="1"/>
  <c r="AX29" i="2" l="1"/>
  <c r="AU30" i="2"/>
  <c r="AJ34" i="2"/>
  <c r="AI35" i="2"/>
  <c r="AK33" i="2"/>
  <c r="AL33" i="2" s="1"/>
  <c r="AM33" i="2" s="1"/>
  <c r="AK34" i="2" l="1"/>
  <c r="AL34" i="2" s="1"/>
  <c r="AM34" i="2" s="1"/>
  <c r="AX30" i="2"/>
  <c r="AU31" i="2"/>
  <c r="AJ35" i="2"/>
  <c r="AI36" i="2"/>
  <c r="AX31" i="2" l="1"/>
  <c r="AU32" i="2"/>
  <c r="AJ36" i="2"/>
  <c r="AI37" i="2"/>
  <c r="AK35" i="2"/>
  <c r="AL35" i="2" s="1"/>
  <c r="AM35" i="2" s="1"/>
  <c r="AK36" i="2" l="1"/>
  <c r="AL36" i="2" s="1"/>
  <c r="AM36" i="2" s="1"/>
  <c r="AX32" i="2"/>
  <c r="AU33" i="2"/>
  <c r="AJ37" i="2"/>
  <c r="AI38" i="2"/>
  <c r="AX33" i="2" l="1"/>
  <c r="H7" i="4" s="1"/>
  <c r="AU34" i="2"/>
  <c r="AJ38" i="2"/>
  <c r="AI39" i="2"/>
  <c r="AK37" i="2"/>
  <c r="AL37" i="2" s="1"/>
  <c r="AM37" i="2" s="1"/>
  <c r="AK38" i="2" l="1"/>
  <c r="AL38" i="2" s="1"/>
  <c r="AM38" i="2" s="1"/>
  <c r="AX34" i="2"/>
  <c r="AU35" i="2"/>
  <c r="AJ39" i="2"/>
  <c r="AI40" i="2"/>
  <c r="H16" i="4"/>
  <c r="I7" i="4"/>
  <c r="I16" i="4" l="1"/>
  <c r="L7" i="4"/>
  <c r="L16" i="4" s="1"/>
  <c r="AX35" i="2"/>
  <c r="AU36" i="2"/>
  <c r="AJ40" i="2"/>
  <c r="AI41" i="2"/>
  <c r="AK39" i="2"/>
  <c r="AL39" i="2" s="1"/>
  <c r="AM39" i="2" s="1"/>
  <c r="AX36" i="2" l="1"/>
  <c r="AU37" i="2"/>
  <c r="AJ41" i="2"/>
  <c r="AI42" i="2"/>
  <c r="AK40" i="2"/>
  <c r="AL40" i="2" s="1"/>
  <c r="AM40" i="2" s="1"/>
  <c r="AK41" i="2" l="1"/>
  <c r="AL41" i="2" s="1"/>
  <c r="AM41" i="2" s="1"/>
  <c r="AX37" i="2"/>
  <c r="AU38" i="2"/>
  <c r="AJ42" i="2"/>
  <c r="AI43" i="2"/>
  <c r="AX38" i="2" l="1"/>
  <c r="AU39" i="2"/>
  <c r="AJ43" i="2"/>
  <c r="AI44" i="2"/>
  <c r="AK42" i="2"/>
  <c r="AL42" i="2" s="1"/>
  <c r="AM42" i="2" s="1"/>
  <c r="AK43" i="2" l="1"/>
  <c r="AL43" i="2" s="1"/>
  <c r="AM43" i="2" s="1"/>
  <c r="AX39" i="2"/>
  <c r="AU40" i="2"/>
  <c r="AJ44" i="2"/>
  <c r="AI45" i="2"/>
  <c r="AX40" i="2" l="1"/>
  <c r="AU41" i="2"/>
  <c r="AJ45" i="2"/>
  <c r="AI46" i="2"/>
  <c r="AK44" i="2"/>
  <c r="AL44" i="2" s="1"/>
  <c r="AM44" i="2" s="1"/>
  <c r="AK45" i="2" l="1"/>
  <c r="AL45" i="2" s="1"/>
  <c r="AM45" i="2" s="1"/>
  <c r="AX41" i="2"/>
  <c r="AU42" i="2"/>
  <c r="AJ46" i="2"/>
  <c r="AI47" i="2"/>
  <c r="AX42" i="2" l="1"/>
  <c r="AU43" i="2"/>
  <c r="AJ47" i="2"/>
  <c r="AI48" i="2"/>
  <c r="AK46" i="2"/>
  <c r="AL46" i="2" s="1"/>
  <c r="AM46" i="2" s="1"/>
  <c r="AK47" i="2" l="1"/>
  <c r="AL47" i="2" s="1"/>
  <c r="AM47" i="2" s="1"/>
  <c r="AJ48" i="2"/>
  <c r="AI49" i="2"/>
  <c r="AX43" i="2"/>
  <c r="AU44" i="2"/>
  <c r="AK48" i="2" l="1"/>
  <c r="AL48" i="2" s="1"/>
  <c r="AM48" i="2" s="1"/>
  <c r="AJ49" i="2"/>
  <c r="AI50" i="2"/>
  <c r="AX44" i="2"/>
  <c r="AU45" i="2"/>
  <c r="AK49" i="2" l="1"/>
  <c r="AL49" i="2" s="1"/>
  <c r="AM49" i="2" s="1"/>
  <c r="AJ50" i="2"/>
  <c r="AI51" i="2"/>
  <c r="AX45" i="2"/>
  <c r="AU46" i="2"/>
  <c r="AK50" i="2" l="1"/>
  <c r="AL50" i="2" s="1"/>
  <c r="AM50" i="2" s="1"/>
  <c r="AJ51" i="2"/>
  <c r="AI52" i="2"/>
  <c r="AX46" i="2"/>
  <c r="AU47" i="2"/>
  <c r="AK51" i="2" l="1"/>
  <c r="AL51" i="2" s="1"/>
  <c r="AM51" i="2" s="1"/>
  <c r="AX47" i="2"/>
  <c r="AU48" i="2"/>
  <c r="AJ52" i="2"/>
  <c r="AI53" i="2"/>
  <c r="AX48" i="2" l="1"/>
  <c r="AU49" i="2"/>
  <c r="AJ53" i="2"/>
  <c r="AI54" i="2"/>
  <c r="AK52" i="2"/>
  <c r="AL52" i="2" s="1"/>
  <c r="AM52" i="2" s="1"/>
  <c r="AK53" i="2" l="1"/>
  <c r="AL53" i="2" s="1"/>
  <c r="AM53" i="2" s="1"/>
  <c r="AJ54" i="2"/>
  <c r="AI55" i="2"/>
  <c r="AX49" i="2"/>
  <c r="AU50" i="2"/>
  <c r="AK54" i="2" l="1"/>
  <c r="AL54" i="2" s="1"/>
  <c r="AM54" i="2" s="1"/>
  <c r="AJ55" i="2"/>
  <c r="AI56" i="2"/>
  <c r="AX50" i="2"/>
  <c r="AU51" i="2"/>
  <c r="AJ56" i="2" l="1"/>
  <c r="AI57" i="2"/>
  <c r="AK55" i="2"/>
  <c r="AL55" i="2" s="1"/>
  <c r="AM55" i="2" s="1"/>
  <c r="AX51" i="2"/>
  <c r="AU52" i="2"/>
  <c r="AX52" i="2" l="1"/>
  <c r="AU53" i="2"/>
  <c r="AJ57" i="2"/>
  <c r="AI58" i="2"/>
  <c r="AK56" i="2"/>
  <c r="AL56" i="2" s="1"/>
  <c r="AM56" i="2" s="1"/>
  <c r="AK57" i="2" l="1"/>
  <c r="AL57" i="2" s="1"/>
  <c r="AM57" i="2" s="1"/>
  <c r="AJ58" i="2"/>
  <c r="AI59" i="2"/>
  <c r="AX53" i="2"/>
  <c r="AU54" i="2"/>
  <c r="AJ59" i="2" l="1"/>
  <c r="AI60" i="2"/>
  <c r="AK58" i="2"/>
  <c r="AL58" i="2" s="1"/>
  <c r="AM58" i="2" s="1"/>
  <c r="AX54" i="2"/>
  <c r="AU55" i="2"/>
  <c r="AX55" i="2" l="1"/>
  <c r="AU56" i="2"/>
  <c r="AJ60" i="2"/>
  <c r="AI61" i="2"/>
  <c r="AK59" i="2"/>
  <c r="AL59" i="2" s="1"/>
  <c r="AM59" i="2" s="1"/>
  <c r="AK60" i="2" l="1"/>
  <c r="AL60" i="2" s="1"/>
  <c r="AM60" i="2" s="1"/>
  <c r="AJ61" i="2"/>
  <c r="AI62" i="2"/>
  <c r="AX56" i="2"/>
  <c r="AU57" i="2"/>
  <c r="AJ62" i="2" l="1"/>
  <c r="AI63" i="2"/>
  <c r="AK61" i="2"/>
  <c r="AL61" i="2" s="1"/>
  <c r="AM61" i="2" s="1"/>
  <c r="AX57" i="2"/>
  <c r="AU58" i="2"/>
  <c r="AX58" i="2" l="1"/>
  <c r="AU59" i="2"/>
  <c r="AJ63" i="2"/>
  <c r="AI64" i="2"/>
  <c r="AK62" i="2"/>
  <c r="AL62" i="2" s="1"/>
  <c r="AM62" i="2" s="1"/>
  <c r="AJ64" i="2" l="1"/>
  <c r="AI65" i="2"/>
  <c r="AK63" i="2"/>
  <c r="AL63" i="2" s="1"/>
  <c r="AM63" i="2" s="1"/>
  <c r="AX59" i="2"/>
  <c r="AU60" i="2"/>
  <c r="AX60" i="2" l="1"/>
  <c r="AU61" i="2"/>
  <c r="AJ65" i="2"/>
  <c r="AI66" i="2"/>
  <c r="AK64" i="2"/>
  <c r="AL64" i="2" s="1"/>
  <c r="AM64" i="2" s="1"/>
  <c r="AJ66" i="2" l="1"/>
  <c r="AI67" i="2"/>
  <c r="AK65" i="2"/>
  <c r="AL65" i="2" s="1"/>
  <c r="AM65" i="2" s="1"/>
  <c r="AX61" i="2"/>
  <c r="AU62" i="2"/>
  <c r="AX62" i="2" l="1"/>
  <c r="AU63" i="2"/>
  <c r="AJ67" i="2"/>
  <c r="AI68" i="2"/>
  <c r="AK66" i="2"/>
  <c r="AL66" i="2" s="1"/>
  <c r="AM66" i="2" s="1"/>
  <c r="AJ68" i="2" l="1"/>
  <c r="AI69" i="2"/>
  <c r="AX63" i="2"/>
  <c r="AU64" i="2"/>
  <c r="AK67" i="2"/>
  <c r="AL67" i="2" s="1"/>
  <c r="AM67" i="2" s="1"/>
  <c r="AX64" i="2" l="1"/>
  <c r="AU65" i="2"/>
  <c r="AJ69" i="2"/>
  <c r="AI70" i="2"/>
  <c r="AK68" i="2"/>
  <c r="AL68" i="2" s="1"/>
  <c r="AM68" i="2" s="1"/>
  <c r="AJ70" i="2" l="1"/>
  <c r="AI71" i="2"/>
  <c r="AK69" i="2"/>
  <c r="AL69" i="2" s="1"/>
  <c r="AM69" i="2" s="1"/>
  <c r="AX65" i="2"/>
  <c r="AU66" i="2"/>
  <c r="AX66" i="2" l="1"/>
  <c r="AU67" i="2"/>
  <c r="AJ71" i="2"/>
  <c r="AI72" i="2"/>
  <c r="AK70" i="2"/>
  <c r="AL70" i="2" s="1"/>
  <c r="AM70" i="2" s="1"/>
  <c r="AJ72" i="2" l="1"/>
  <c r="AI73" i="2"/>
  <c r="AK71" i="2"/>
  <c r="AL71" i="2" s="1"/>
  <c r="AM71" i="2" s="1"/>
  <c r="AX67" i="2"/>
  <c r="AU68" i="2"/>
  <c r="AX68" i="2" l="1"/>
  <c r="AU69" i="2"/>
  <c r="AJ73" i="2"/>
  <c r="AI74" i="2"/>
  <c r="AK72" i="2"/>
  <c r="AL72" i="2" s="1"/>
  <c r="AM72" i="2" s="1"/>
  <c r="AJ74" i="2" l="1"/>
  <c r="AI75" i="2"/>
  <c r="AK73" i="2"/>
  <c r="AL73" i="2" s="1"/>
  <c r="AM73" i="2" s="1"/>
  <c r="AX69" i="2"/>
  <c r="AU70" i="2"/>
  <c r="AX70" i="2" l="1"/>
  <c r="AU71" i="2"/>
  <c r="AJ75" i="2"/>
  <c r="AI76" i="2"/>
  <c r="AK74" i="2"/>
  <c r="AL74" i="2" s="1"/>
  <c r="AM74" i="2" s="1"/>
  <c r="AJ76" i="2" l="1"/>
  <c r="AI77" i="2"/>
  <c r="AK75" i="2"/>
  <c r="AL75" i="2" s="1"/>
  <c r="AM75" i="2" s="1"/>
  <c r="AX71" i="2"/>
  <c r="AU72" i="2"/>
  <c r="AX72" i="2" l="1"/>
  <c r="AU73" i="2"/>
  <c r="AJ77" i="2"/>
  <c r="AI78" i="2"/>
  <c r="AK76" i="2"/>
  <c r="AL76" i="2"/>
  <c r="AM76" i="2" s="1"/>
  <c r="AJ78" i="2" l="1"/>
  <c r="AI79" i="2"/>
  <c r="AK77" i="2"/>
  <c r="AL77" i="2" s="1"/>
  <c r="AM77" i="2" s="1"/>
  <c r="AX73" i="2"/>
  <c r="AU74" i="2"/>
  <c r="AX74" i="2" l="1"/>
  <c r="AU75" i="2"/>
  <c r="AJ79" i="2"/>
  <c r="AI80" i="2"/>
  <c r="AK78" i="2"/>
  <c r="AL78" i="2"/>
  <c r="AM78" i="2" s="1"/>
  <c r="AJ80" i="2" l="1"/>
  <c r="AI81" i="2"/>
  <c r="AK79" i="2"/>
  <c r="AL79" i="2" s="1"/>
  <c r="AM79" i="2" s="1"/>
  <c r="AX75" i="2"/>
  <c r="AU76" i="2"/>
  <c r="AX76" i="2" l="1"/>
  <c r="AU77" i="2"/>
  <c r="AJ81" i="2"/>
  <c r="AI82" i="2"/>
  <c r="AK80" i="2"/>
  <c r="AL80" i="2" s="1"/>
  <c r="AM80" i="2" s="1"/>
  <c r="AJ82" i="2" l="1"/>
  <c r="AI83" i="2"/>
  <c r="AK81" i="2"/>
  <c r="AL81" i="2" s="1"/>
  <c r="AM81" i="2" s="1"/>
  <c r="AX77" i="2"/>
  <c r="AU78" i="2"/>
  <c r="AX78" i="2" l="1"/>
  <c r="AU79" i="2"/>
  <c r="AJ83" i="2"/>
  <c r="AI84" i="2"/>
  <c r="AK82" i="2"/>
  <c r="AL82" i="2"/>
  <c r="AM82" i="2" s="1"/>
  <c r="AJ84" i="2" l="1"/>
  <c r="AI85" i="2"/>
  <c r="AK83" i="2"/>
  <c r="AL83" i="2" s="1"/>
  <c r="AM83" i="2" s="1"/>
  <c r="AX79" i="2"/>
  <c r="AU80" i="2"/>
  <c r="AX80" i="2" l="1"/>
  <c r="AU81" i="2"/>
  <c r="AJ85" i="2"/>
  <c r="AI86" i="2"/>
  <c r="AK84" i="2"/>
  <c r="AL84" i="2"/>
  <c r="AM84" i="2" s="1"/>
  <c r="AK85" i="2" l="1"/>
  <c r="AL85" i="2" s="1"/>
  <c r="AM85" i="2" s="1"/>
  <c r="AX81" i="2"/>
  <c r="AU82" i="2"/>
  <c r="AJ86" i="2"/>
  <c r="AI87" i="2"/>
  <c r="AX82" i="2" l="1"/>
  <c r="AU83" i="2"/>
  <c r="AJ87" i="2"/>
  <c r="AI88" i="2"/>
  <c r="AK86" i="2"/>
  <c r="AL86" i="2"/>
  <c r="AM86" i="2" s="1"/>
  <c r="AJ88" i="2" l="1"/>
  <c r="AI89" i="2"/>
  <c r="AK87" i="2"/>
  <c r="AL87" i="2" s="1"/>
  <c r="AM87" i="2" s="1"/>
  <c r="AX83" i="2"/>
  <c r="AU84" i="2"/>
  <c r="AX84" i="2" l="1"/>
  <c r="AU85" i="2"/>
  <c r="AJ89" i="2"/>
  <c r="AI90" i="2"/>
  <c r="AK88" i="2"/>
  <c r="AL88" i="2"/>
  <c r="AM88" i="2" s="1"/>
  <c r="AJ90" i="2" l="1"/>
  <c r="AI91" i="2"/>
  <c r="AK89" i="2"/>
  <c r="AL89" i="2" s="1"/>
  <c r="AM89" i="2" s="1"/>
  <c r="AX85" i="2"/>
  <c r="AU86" i="2"/>
  <c r="AX86" i="2" l="1"/>
  <c r="AU87" i="2"/>
  <c r="AJ91" i="2"/>
  <c r="AI92" i="2"/>
  <c r="AK90" i="2"/>
  <c r="AL90" i="2"/>
  <c r="AM90" i="2" s="1"/>
  <c r="AJ92" i="2" l="1"/>
  <c r="AI93" i="2"/>
  <c r="AK91" i="2"/>
  <c r="AL91" i="2" s="1"/>
  <c r="AM91" i="2" s="1"/>
  <c r="AX87" i="2"/>
  <c r="AU88" i="2"/>
  <c r="AX88" i="2" l="1"/>
  <c r="AU89" i="2"/>
  <c r="AJ93" i="2"/>
  <c r="AI94" i="2"/>
  <c r="AK92" i="2"/>
  <c r="AL92" i="2"/>
  <c r="AM92" i="2" s="1"/>
  <c r="AJ94" i="2" l="1"/>
  <c r="AI95" i="2"/>
  <c r="AK93" i="2"/>
  <c r="AL93" i="2" s="1"/>
  <c r="AM93" i="2" s="1"/>
  <c r="AX89" i="2"/>
  <c r="AU90" i="2"/>
  <c r="AX90" i="2" l="1"/>
  <c r="AU91" i="2"/>
  <c r="AJ95" i="2"/>
  <c r="AI96" i="2"/>
  <c r="AK94" i="2"/>
  <c r="AL94" i="2"/>
  <c r="AM94" i="2" s="1"/>
  <c r="AJ96" i="2" l="1"/>
  <c r="AI97" i="2"/>
  <c r="AK95" i="2"/>
  <c r="AL95" i="2" s="1"/>
  <c r="AM95" i="2" s="1"/>
  <c r="AX91" i="2"/>
  <c r="AU92" i="2"/>
  <c r="AX92" i="2" l="1"/>
  <c r="AU93" i="2"/>
  <c r="AJ97" i="2"/>
  <c r="AI98" i="2"/>
  <c r="AK96" i="2"/>
  <c r="AL96" i="2"/>
  <c r="AM96" i="2" s="1"/>
  <c r="AK97" i="2" l="1"/>
  <c r="AL97" i="2" s="1"/>
  <c r="AM97" i="2" s="1"/>
  <c r="AX93" i="2"/>
  <c r="AU94" i="2"/>
  <c r="AJ98" i="2"/>
  <c r="AI99" i="2"/>
  <c r="AX94" i="2" l="1"/>
  <c r="AU95" i="2"/>
  <c r="AJ99" i="2"/>
  <c r="AI100" i="2"/>
  <c r="AK98" i="2"/>
  <c r="AL98" i="2"/>
  <c r="AM98" i="2" s="1"/>
  <c r="AJ100" i="2" l="1"/>
  <c r="AI101" i="2"/>
  <c r="AK99" i="2"/>
  <c r="AL99" i="2" s="1"/>
  <c r="AM99" i="2" s="1"/>
  <c r="AX95" i="2"/>
  <c r="AU96" i="2"/>
  <c r="AX96" i="2" l="1"/>
  <c r="AU97" i="2"/>
  <c r="AJ101" i="2"/>
  <c r="AI102" i="2"/>
  <c r="AK100" i="2"/>
  <c r="AL100" i="2"/>
  <c r="AM100" i="2" s="1"/>
  <c r="AJ102" i="2" l="1"/>
  <c r="AI103" i="2"/>
  <c r="AX97" i="2"/>
  <c r="AU98" i="2"/>
  <c r="AK101" i="2"/>
  <c r="AL101" i="2" s="1"/>
  <c r="AM101" i="2" s="1"/>
  <c r="AX98" i="2" l="1"/>
  <c r="AU99" i="2"/>
  <c r="AJ103" i="2"/>
  <c r="AI104" i="2"/>
  <c r="AK102" i="2"/>
  <c r="AL102" i="2"/>
  <c r="AM102" i="2" s="1"/>
  <c r="AJ104" i="2" l="1"/>
  <c r="AI105" i="2"/>
  <c r="AK103" i="2"/>
  <c r="AL103" i="2" s="1"/>
  <c r="AM103" i="2" s="1"/>
  <c r="AX99" i="2"/>
  <c r="AU100" i="2"/>
  <c r="AX100" i="2" l="1"/>
  <c r="AU101" i="2"/>
  <c r="AJ105" i="2"/>
  <c r="AI106" i="2"/>
  <c r="AK104" i="2"/>
  <c r="AL104" i="2"/>
  <c r="AM104" i="2" s="1"/>
  <c r="AK105" i="2" l="1"/>
  <c r="AL105" i="2" s="1"/>
  <c r="AM105" i="2" s="1"/>
  <c r="AX101" i="2"/>
  <c r="AU102" i="2"/>
  <c r="AJ106" i="2"/>
  <c r="AI107" i="2"/>
  <c r="AX102" i="2" l="1"/>
  <c r="AU103" i="2"/>
  <c r="AJ107" i="2"/>
  <c r="AI108" i="2"/>
  <c r="AK106" i="2"/>
  <c r="AL106" i="2" s="1"/>
  <c r="AM106" i="2" s="1"/>
  <c r="AK107" i="2" l="1"/>
  <c r="AL107" i="2" s="1"/>
  <c r="AM107" i="2" s="1"/>
  <c r="AX103" i="2"/>
  <c r="AU104" i="2"/>
  <c r="AJ108" i="2"/>
  <c r="AI109" i="2"/>
  <c r="AX104" i="2" l="1"/>
  <c r="AU105" i="2"/>
  <c r="AJ109" i="2"/>
  <c r="AI110" i="2"/>
  <c r="AK108" i="2"/>
  <c r="AL108" i="2"/>
  <c r="AM108" i="2" s="1"/>
  <c r="AJ110" i="2" l="1"/>
  <c r="AI111" i="2"/>
  <c r="AK109" i="2"/>
  <c r="AL109" i="2" s="1"/>
  <c r="AM109" i="2" s="1"/>
  <c r="AX105" i="2"/>
  <c r="AU106" i="2"/>
  <c r="AX106" i="2" l="1"/>
  <c r="AU107" i="2"/>
  <c r="AJ111" i="2"/>
  <c r="AI112" i="2"/>
  <c r="AK110" i="2"/>
  <c r="AL110" i="2"/>
  <c r="AM110" i="2" s="1"/>
  <c r="AJ112" i="2" l="1"/>
  <c r="AI113" i="2"/>
  <c r="AK111" i="2"/>
  <c r="AL111" i="2" s="1"/>
  <c r="AM111" i="2" s="1"/>
  <c r="AX107" i="2"/>
  <c r="AU108" i="2"/>
  <c r="AX108" i="2" l="1"/>
  <c r="AU109" i="2"/>
  <c r="AJ113" i="2"/>
  <c r="AI114" i="2"/>
  <c r="AK112" i="2"/>
  <c r="AL112" i="2"/>
  <c r="AM112" i="2" s="1"/>
  <c r="AJ114" i="2" l="1"/>
  <c r="AI115" i="2"/>
  <c r="AK113" i="2"/>
  <c r="AL113" i="2" s="1"/>
  <c r="AM113" i="2" s="1"/>
  <c r="AX109" i="2"/>
  <c r="AU110" i="2"/>
  <c r="AX110" i="2" l="1"/>
  <c r="AU111" i="2"/>
  <c r="AJ115" i="2"/>
  <c r="AI116" i="2"/>
  <c r="AK114" i="2"/>
  <c r="AL114" i="2"/>
  <c r="AM114" i="2" s="1"/>
  <c r="AK115" i="2" l="1"/>
  <c r="AL115" i="2" s="1"/>
  <c r="AM115" i="2" s="1"/>
  <c r="AX111" i="2"/>
  <c r="AU112" i="2"/>
  <c r="AJ116" i="2"/>
  <c r="AI117" i="2"/>
  <c r="AX112" i="2" l="1"/>
  <c r="AU113" i="2"/>
  <c r="AJ117" i="2"/>
  <c r="AI118" i="2"/>
  <c r="AK116" i="2"/>
  <c r="AL116" i="2"/>
  <c r="AM116" i="2" s="1"/>
  <c r="AK117" i="2" l="1"/>
  <c r="AL117" i="2" s="1"/>
  <c r="AM117" i="2" s="1"/>
  <c r="AX113" i="2"/>
  <c r="AU114" i="2"/>
  <c r="AJ118" i="2"/>
  <c r="AI119" i="2"/>
  <c r="AX114" i="2" l="1"/>
  <c r="AU115" i="2"/>
  <c r="AJ119" i="2"/>
  <c r="AI120" i="2"/>
  <c r="AK118" i="2"/>
  <c r="AL118" i="2"/>
  <c r="AM118" i="2" s="1"/>
  <c r="AK119" i="2" l="1"/>
  <c r="AL119" i="2" s="1"/>
  <c r="AM119" i="2" s="1"/>
  <c r="AX115" i="2"/>
  <c r="AU116" i="2"/>
  <c r="AJ120" i="2"/>
  <c r="AI121" i="2"/>
  <c r="AX116" i="2" l="1"/>
  <c r="AU117" i="2"/>
  <c r="AJ121" i="2"/>
  <c r="AI122" i="2"/>
  <c r="AK120" i="2"/>
  <c r="AL120" i="2"/>
  <c r="AM120" i="2" s="1"/>
  <c r="AK121" i="2" l="1"/>
  <c r="AL121" i="2" s="1"/>
  <c r="AM121" i="2" s="1"/>
  <c r="AX117" i="2"/>
  <c r="AU118" i="2"/>
  <c r="AJ122" i="2"/>
  <c r="AI123" i="2"/>
  <c r="AX118" i="2" l="1"/>
  <c r="AU119" i="2"/>
  <c r="AJ123" i="2"/>
  <c r="AI124" i="2"/>
  <c r="AK122" i="2"/>
  <c r="AL122" i="2"/>
  <c r="AM122" i="2" s="1"/>
  <c r="AK123" i="2" l="1"/>
  <c r="AL123" i="2" s="1"/>
  <c r="AM123" i="2" s="1"/>
  <c r="AX119" i="2"/>
  <c r="AU120" i="2"/>
  <c r="AJ124" i="2"/>
  <c r="AI125" i="2"/>
  <c r="AX120" i="2" l="1"/>
  <c r="AU121" i="2"/>
  <c r="AJ125" i="2"/>
  <c r="AI126" i="2"/>
  <c r="AK124" i="2"/>
  <c r="AL124" i="2" s="1"/>
  <c r="AM124" i="2" s="1"/>
  <c r="AK125" i="2" l="1"/>
  <c r="AL125" i="2" s="1"/>
  <c r="AM125" i="2" s="1"/>
  <c r="AX121" i="2"/>
  <c r="AU122" i="2"/>
  <c r="AJ126" i="2"/>
  <c r="AI127" i="2"/>
  <c r="AX122" i="2" l="1"/>
  <c r="AU123" i="2"/>
  <c r="AJ127" i="2"/>
  <c r="AI128" i="2"/>
  <c r="AK126" i="2"/>
  <c r="AL126" i="2" s="1"/>
  <c r="AM126" i="2" s="1"/>
  <c r="AJ128" i="2" l="1"/>
  <c r="AI129" i="2"/>
  <c r="AK127" i="2"/>
  <c r="AL127" i="2" s="1"/>
  <c r="AM127" i="2" s="1"/>
  <c r="AX123" i="2"/>
  <c r="AU124" i="2"/>
  <c r="AX124" i="2" l="1"/>
  <c r="AU125" i="2"/>
  <c r="AJ129" i="2"/>
  <c r="AI130" i="2"/>
  <c r="AK128" i="2"/>
  <c r="AL128" i="2" s="1"/>
  <c r="AM128" i="2" s="1"/>
  <c r="AK129" i="2" l="1"/>
  <c r="AL129" i="2" s="1"/>
  <c r="AM129" i="2" s="1"/>
  <c r="AX125" i="2"/>
  <c r="AU126" i="2"/>
  <c r="AJ130" i="2"/>
  <c r="AI131" i="2"/>
  <c r="AX126" i="2" l="1"/>
  <c r="AU127" i="2"/>
  <c r="AJ131" i="2"/>
  <c r="AI132" i="2"/>
  <c r="AK130" i="2"/>
  <c r="AL130" i="2" s="1"/>
  <c r="AM130" i="2" s="1"/>
  <c r="AK131" i="2" l="1"/>
  <c r="AL131" i="2" s="1"/>
  <c r="AM131" i="2" s="1"/>
  <c r="AX127" i="2"/>
  <c r="AU128" i="2"/>
  <c r="AJ132" i="2"/>
  <c r="AI133" i="2"/>
  <c r="AX128" i="2" l="1"/>
  <c r="AU129" i="2"/>
  <c r="AJ133" i="2"/>
  <c r="AI134" i="2"/>
  <c r="AK132" i="2"/>
  <c r="AL132" i="2" s="1"/>
  <c r="AM132" i="2" s="1"/>
  <c r="AK133" i="2" l="1"/>
  <c r="AL133" i="2" s="1"/>
  <c r="AM133" i="2" s="1"/>
  <c r="AX129" i="2"/>
  <c r="AU130" i="2"/>
  <c r="AJ134" i="2"/>
  <c r="AI135" i="2"/>
  <c r="AJ135" i="2" l="1"/>
  <c r="AI136" i="2"/>
  <c r="AX130" i="2"/>
  <c r="AU131" i="2"/>
  <c r="AK134" i="2"/>
  <c r="AL134" i="2" s="1"/>
  <c r="AM134" i="2" s="1"/>
  <c r="AX131" i="2" l="1"/>
  <c r="AU132" i="2"/>
  <c r="AJ136" i="2"/>
  <c r="AI137" i="2"/>
  <c r="AK135" i="2"/>
  <c r="AL135" i="2" s="1"/>
  <c r="AM135" i="2" s="1"/>
  <c r="AJ137" i="2" l="1"/>
  <c r="AI138" i="2"/>
  <c r="AK136" i="2"/>
  <c r="AL136" i="2" s="1"/>
  <c r="AM136" i="2" s="1"/>
  <c r="AX132" i="2"/>
  <c r="AU133" i="2"/>
  <c r="AX133" i="2" l="1"/>
  <c r="AU134" i="2"/>
  <c r="AJ138" i="2"/>
  <c r="AI139" i="2"/>
  <c r="AK137" i="2"/>
  <c r="AL137" i="2" s="1"/>
  <c r="AM137" i="2" s="1"/>
  <c r="AJ139" i="2" l="1"/>
  <c r="AI140" i="2"/>
  <c r="AX134" i="2"/>
  <c r="AU135" i="2"/>
  <c r="AK138" i="2"/>
  <c r="AL138" i="2" s="1"/>
  <c r="AM138" i="2" s="1"/>
  <c r="AX135" i="2" l="1"/>
  <c r="AU136" i="2"/>
  <c r="AJ140" i="2"/>
  <c r="AI141" i="2"/>
  <c r="AK139" i="2"/>
  <c r="AL139" i="2" s="1"/>
  <c r="AM139" i="2" s="1"/>
  <c r="AK140" i="2" l="1"/>
  <c r="AL140" i="2" s="1"/>
  <c r="AM140" i="2" s="1"/>
  <c r="AX136" i="2"/>
  <c r="AU137" i="2"/>
  <c r="AJ141" i="2"/>
  <c r="AI142" i="2"/>
  <c r="AX137" i="2" l="1"/>
  <c r="AU138" i="2"/>
  <c r="AJ142" i="2"/>
  <c r="AI143" i="2"/>
  <c r="AK141" i="2"/>
  <c r="AL141" i="2" s="1"/>
  <c r="AM141" i="2" s="1"/>
  <c r="AJ143" i="2" l="1"/>
  <c r="AI144" i="2"/>
  <c r="AK142" i="2"/>
  <c r="AL142" i="2" s="1"/>
  <c r="AM142" i="2" s="1"/>
  <c r="AX138" i="2"/>
  <c r="AU139" i="2"/>
  <c r="AX139" i="2" l="1"/>
  <c r="AU140" i="2"/>
  <c r="AJ144" i="2"/>
  <c r="AI145" i="2"/>
  <c r="AK143" i="2"/>
  <c r="AL143" i="2" s="1"/>
  <c r="AM143" i="2" s="1"/>
  <c r="AJ145" i="2" l="1"/>
  <c r="AI146" i="2"/>
  <c r="AK144" i="2"/>
  <c r="AL144" i="2" s="1"/>
  <c r="AM144" i="2" s="1"/>
  <c r="AX140" i="2"/>
  <c r="AU141" i="2"/>
  <c r="AX141" i="2" l="1"/>
  <c r="AU142" i="2"/>
  <c r="AJ146" i="2"/>
  <c r="AI147" i="2"/>
  <c r="AK145" i="2"/>
  <c r="AL145" i="2" s="1"/>
  <c r="AM145" i="2" s="1"/>
  <c r="AJ147" i="2" l="1"/>
  <c r="AI148" i="2"/>
  <c r="AK146" i="2"/>
  <c r="AL146" i="2" s="1"/>
  <c r="AM146" i="2" s="1"/>
  <c r="AX142" i="2"/>
  <c r="AU143" i="2"/>
  <c r="AX143" i="2" l="1"/>
  <c r="AU144" i="2"/>
  <c r="AJ148" i="2"/>
  <c r="AI149" i="2"/>
  <c r="AK147" i="2"/>
  <c r="AL147" i="2" s="1"/>
  <c r="AM147" i="2" s="1"/>
  <c r="AJ149" i="2" l="1"/>
  <c r="AI150" i="2"/>
  <c r="AK148" i="2"/>
  <c r="AL148" i="2" s="1"/>
  <c r="AM148" i="2" s="1"/>
  <c r="AX144" i="2"/>
  <c r="AU145" i="2"/>
  <c r="AX145" i="2" l="1"/>
  <c r="AU146" i="2"/>
  <c r="AJ150" i="2"/>
  <c r="AI151" i="2"/>
  <c r="AK149" i="2"/>
  <c r="AL149" i="2" s="1"/>
  <c r="AM149" i="2" s="1"/>
  <c r="AJ151" i="2" l="1"/>
  <c r="AI152" i="2"/>
  <c r="AK150" i="2"/>
  <c r="AL150" i="2" s="1"/>
  <c r="AM150" i="2" s="1"/>
  <c r="AX146" i="2"/>
  <c r="AU147" i="2"/>
  <c r="AX147" i="2" l="1"/>
  <c r="AU148" i="2"/>
  <c r="AJ152" i="2"/>
  <c r="AI153" i="2"/>
  <c r="AK151" i="2"/>
  <c r="AL151" i="2" s="1"/>
  <c r="AM151" i="2" s="1"/>
  <c r="AJ153" i="2" l="1"/>
  <c r="AI154" i="2"/>
  <c r="AK152" i="2"/>
  <c r="AL152" i="2" s="1"/>
  <c r="AM152" i="2" s="1"/>
  <c r="AX148" i="2"/>
  <c r="AU149" i="2"/>
  <c r="AX149" i="2" l="1"/>
  <c r="AU150" i="2"/>
  <c r="AJ154" i="2"/>
  <c r="AI155" i="2"/>
  <c r="AK153" i="2"/>
  <c r="AL153" i="2" s="1"/>
  <c r="AM153" i="2" s="1"/>
  <c r="AJ155" i="2" l="1"/>
  <c r="AI156" i="2"/>
  <c r="AK154" i="2"/>
  <c r="AL154" i="2" s="1"/>
  <c r="AM154" i="2" s="1"/>
  <c r="AX150" i="2"/>
  <c r="AU151" i="2"/>
  <c r="AX151" i="2" l="1"/>
  <c r="AU152" i="2"/>
  <c r="AI157" i="2"/>
  <c r="AJ156" i="2"/>
  <c r="AK155" i="2"/>
  <c r="AL155" i="2"/>
  <c r="AM155" i="2" s="1"/>
  <c r="AK156" i="2" l="1"/>
  <c r="AL156" i="2" s="1"/>
  <c r="AM156" i="2" s="1"/>
  <c r="AJ157" i="2"/>
  <c r="AI158" i="2"/>
  <c r="AX152" i="2"/>
  <c r="AU153" i="2"/>
  <c r="AI159" i="2" l="1"/>
  <c r="AJ158" i="2"/>
  <c r="AK157" i="2"/>
  <c r="AL157" i="2" s="1"/>
  <c r="AM157" i="2" s="1"/>
  <c r="AX153" i="2"/>
  <c r="AU154" i="2"/>
  <c r="AX154" i="2" l="1"/>
  <c r="AU155" i="2"/>
  <c r="AK158" i="2"/>
  <c r="AL158" i="2" s="1"/>
  <c r="AM158" i="2" s="1"/>
  <c r="AJ159" i="2"/>
  <c r="AI160" i="2"/>
  <c r="AJ160" i="2" l="1"/>
  <c r="AI161" i="2"/>
  <c r="AX155" i="2"/>
  <c r="AU156" i="2"/>
  <c r="AK159" i="2"/>
  <c r="AL159" i="2" s="1"/>
  <c r="AM159" i="2" s="1"/>
  <c r="AX156" i="2" l="1"/>
  <c r="AU157" i="2"/>
  <c r="AJ161" i="2"/>
  <c r="AI162" i="2"/>
  <c r="AK160" i="2"/>
  <c r="AL160" i="2"/>
  <c r="AM160" i="2" s="1"/>
  <c r="AJ162" i="2" l="1"/>
  <c r="AI163" i="2"/>
  <c r="AK161" i="2"/>
  <c r="AL161" i="2" s="1"/>
  <c r="AM161" i="2" s="1"/>
  <c r="AX157" i="2"/>
  <c r="AU158" i="2"/>
  <c r="AX158" i="2" l="1"/>
  <c r="AU159" i="2"/>
  <c r="AJ163" i="2"/>
  <c r="AI164" i="2"/>
  <c r="AK162" i="2"/>
  <c r="AL162" i="2" s="1"/>
  <c r="AM162" i="2" s="1"/>
  <c r="AI165" i="2" l="1"/>
  <c r="AJ164" i="2"/>
  <c r="AK163" i="2"/>
  <c r="AL163" i="2" s="1"/>
  <c r="AM163" i="2" s="1"/>
  <c r="AX159" i="2"/>
  <c r="AU160" i="2"/>
  <c r="AK164" i="2" l="1"/>
  <c r="AL164" i="2" s="1"/>
  <c r="AM164" i="2" s="1"/>
  <c r="AX160" i="2"/>
  <c r="AU161" i="2"/>
  <c r="AJ165" i="2"/>
  <c r="AI166" i="2"/>
  <c r="AX161" i="2" l="1"/>
  <c r="AU162" i="2"/>
  <c r="AI167" i="2"/>
  <c r="AJ166" i="2"/>
  <c r="AK165" i="2"/>
  <c r="AL165" i="2" s="1"/>
  <c r="AM165" i="2" s="1"/>
  <c r="AK166" i="2" l="1"/>
  <c r="AL166" i="2" s="1"/>
  <c r="AM166" i="2" s="1"/>
  <c r="AJ167" i="2"/>
  <c r="AI168" i="2"/>
  <c r="AX162" i="2"/>
  <c r="AU163" i="2"/>
  <c r="AI169" i="2" l="1"/>
  <c r="AJ168" i="2"/>
  <c r="AK167" i="2"/>
  <c r="AL167" i="2" s="1"/>
  <c r="AM167" i="2" s="1"/>
  <c r="AX163" i="2"/>
  <c r="AU164" i="2"/>
  <c r="AK168" i="2" l="1"/>
  <c r="AL168" i="2" s="1"/>
  <c r="AM168" i="2" s="1"/>
  <c r="AX164" i="2"/>
  <c r="AU165" i="2"/>
  <c r="AJ169" i="2"/>
  <c r="AI170" i="2"/>
  <c r="AX165" i="2" l="1"/>
  <c r="AU166" i="2"/>
  <c r="AJ170" i="2"/>
  <c r="AI171" i="2"/>
  <c r="AK169" i="2"/>
  <c r="AL169" i="2" s="1"/>
  <c r="AM169" i="2" s="1"/>
  <c r="AJ171" i="2" l="1"/>
  <c r="AI172" i="2"/>
  <c r="AK170" i="2"/>
  <c r="AL170" i="2" s="1"/>
  <c r="AM170" i="2" s="1"/>
  <c r="AX166" i="2"/>
  <c r="AU167" i="2"/>
  <c r="AX167" i="2" l="1"/>
  <c r="AU168" i="2"/>
  <c r="AI173" i="2"/>
  <c r="AJ172" i="2"/>
  <c r="AK171" i="2"/>
  <c r="AL171" i="2"/>
  <c r="AM171" i="2" s="1"/>
  <c r="AK172" i="2" l="1"/>
  <c r="AL172" i="2" s="1"/>
  <c r="AM172" i="2" s="1"/>
  <c r="AJ173" i="2"/>
  <c r="AI174" i="2"/>
  <c r="AX168" i="2"/>
  <c r="AU169" i="2"/>
  <c r="AI175" i="2" l="1"/>
  <c r="AJ174" i="2"/>
  <c r="AK173" i="2"/>
  <c r="AL173" i="2" s="1"/>
  <c r="AM173" i="2" s="1"/>
  <c r="AX169" i="2"/>
  <c r="AU170" i="2"/>
  <c r="AX170" i="2" l="1"/>
  <c r="AU171" i="2"/>
  <c r="AK174" i="2"/>
  <c r="AL174" i="2" s="1"/>
  <c r="AM174" i="2" s="1"/>
  <c r="AJ175" i="2"/>
  <c r="AI176" i="2"/>
  <c r="AJ176" i="2" l="1"/>
  <c r="AI177" i="2"/>
  <c r="AX171" i="2"/>
  <c r="AU172" i="2"/>
  <c r="AK175" i="2"/>
  <c r="AL175" i="2" s="1"/>
  <c r="AM175" i="2" s="1"/>
  <c r="AX172" i="2" l="1"/>
  <c r="AU173" i="2"/>
  <c r="AJ177" i="2"/>
  <c r="AI178" i="2"/>
  <c r="AK176" i="2"/>
  <c r="AL176" i="2"/>
  <c r="AM176" i="2" s="1"/>
  <c r="AJ178" i="2" l="1"/>
  <c r="AI179" i="2"/>
  <c r="AK177" i="2"/>
  <c r="AL177" i="2" s="1"/>
  <c r="AM177" i="2" s="1"/>
  <c r="AX173" i="2"/>
  <c r="AU174" i="2"/>
  <c r="AX174" i="2" l="1"/>
  <c r="AU175" i="2"/>
  <c r="AJ179" i="2"/>
  <c r="AI180" i="2"/>
  <c r="AK178" i="2"/>
  <c r="AL178" i="2" s="1"/>
  <c r="AM178" i="2" s="1"/>
  <c r="AI181" i="2" l="1"/>
  <c r="AJ180" i="2"/>
  <c r="AK179" i="2"/>
  <c r="AL179" i="2" s="1"/>
  <c r="AM179" i="2" s="1"/>
  <c r="AX175" i="2"/>
  <c r="AU176" i="2"/>
  <c r="AX176" i="2" l="1"/>
  <c r="AU177" i="2"/>
  <c r="AK180" i="2"/>
  <c r="AL180" i="2" s="1"/>
  <c r="AM180" i="2" s="1"/>
  <c r="AJ181" i="2"/>
  <c r="AI182" i="2"/>
  <c r="AK181" i="2" l="1"/>
  <c r="AL181" i="2" s="1"/>
  <c r="AM181" i="2" s="1"/>
  <c r="AX177" i="2"/>
  <c r="AU178" i="2"/>
  <c r="AI183" i="2"/>
  <c r="AJ182" i="2"/>
  <c r="AX178" i="2" l="1"/>
  <c r="AU179" i="2"/>
  <c r="AK182" i="2"/>
  <c r="AL182" i="2" s="1"/>
  <c r="AM182" i="2" s="1"/>
  <c r="AJ183" i="2"/>
  <c r="AI184" i="2"/>
  <c r="AI185" i="2" l="1"/>
  <c r="AJ184" i="2"/>
  <c r="AX179" i="2"/>
  <c r="AU180" i="2"/>
  <c r="AK183" i="2"/>
  <c r="AL183" i="2" s="1"/>
  <c r="AM183" i="2" s="1"/>
  <c r="AX180" i="2" l="1"/>
  <c r="AU181" i="2"/>
  <c r="AK184" i="2"/>
  <c r="AL184" i="2" s="1"/>
  <c r="AM184" i="2" s="1"/>
  <c r="AJ185" i="2"/>
  <c r="AI186" i="2"/>
  <c r="AJ186" i="2" l="1"/>
  <c r="AI187" i="2"/>
  <c r="AX181" i="2"/>
  <c r="AU182" i="2"/>
  <c r="AK185" i="2"/>
  <c r="AL185" i="2" s="1"/>
  <c r="AM185" i="2" s="1"/>
  <c r="AX182" i="2" l="1"/>
  <c r="AU183" i="2"/>
  <c r="AJ187" i="2"/>
  <c r="AI188" i="2"/>
  <c r="AK186" i="2"/>
  <c r="AL186" i="2" s="1"/>
  <c r="AM186" i="2" s="1"/>
  <c r="AI189" i="2" l="1"/>
  <c r="AJ188" i="2"/>
  <c r="AK187" i="2"/>
  <c r="AL187" i="2" s="1"/>
  <c r="AM187" i="2" s="1"/>
  <c r="AX183" i="2"/>
  <c r="AU184" i="2"/>
  <c r="AX184" i="2" l="1"/>
  <c r="AU185" i="2"/>
  <c r="AK188" i="2"/>
  <c r="AL188" i="2" s="1"/>
  <c r="AM188" i="2" s="1"/>
  <c r="AJ189" i="2"/>
  <c r="AI190" i="2"/>
  <c r="AI191" i="2" l="1"/>
  <c r="AJ190" i="2"/>
  <c r="AX185" i="2"/>
  <c r="AU186" i="2"/>
  <c r="AK189" i="2"/>
  <c r="AL189" i="2" s="1"/>
  <c r="AM189" i="2" s="1"/>
  <c r="AX186" i="2" l="1"/>
  <c r="AU187" i="2"/>
  <c r="AK190" i="2"/>
  <c r="AL190" i="2" s="1"/>
  <c r="AM190" i="2" s="1"/>
  <c r="AJ191" i="2"/>
  <c r="AI192" i="2"/>
  <c r="AJ192" i="2" l="1"/>
  <c r="AI193" i="2"/>
  <c r="AX187" i="2"/>
  <c r="AU188" i="2"/>
  <c r="AK191" i="2"/>
  <c r="AL191" i="2" s="1"/>
  <c r="AM191" i="2" s="1"/>
  <c r="AX188" i="2" l="1"/>
  <c r="AU189" i="2"/>
  <c r="AJ193" i="2"/>
  <c r="AI194" i="2"/>
  <c r="AK192" i="2"/>
  <c r="AL192" i="2"/>
  <c r="AM192" i="2" s="1"/>
  <c r="AJ194" i="2" l="1"/>
  <c r="AI195" i="2"/>
  <c r="AK193" i="2"/>
  <c r="AL193" i="2" s="1"/>
  <c r="AM193" i="2" s="1"/>
  <c r="AX189" i="2"/>
  <c r="AU190" i="2"/>
  <c r="AX190" i="2" l="1"/>
  <c r="AU191" i="2"/>
  <c r="AJ195" i="2"/>
  <c r="AI196" i="2"/>
  <c r="AK194" i="2"/>
  <c r="AL194" i="2" s="1"/>
  <c r="AM194" i="2" s="1"/>
  <c r="AI197" i="2" l="1"/>
  <c r="AJ196" i="2"/>
  <c r="AK195" i="2"/>
  <c r="AL195" i="2" s="1"/>
  <c r="AM195" i="2" s="1"/>
  <c r="AX191" i="2"/>
  <c r="AU192" i="2"/>
  <c r="AK196" i="2" l="1"/>
  <c r="AL196" i="2" s="1"/>
  <c r="AM196" i="2" s="1"/>
  <c r="AX192" i="2"/>
  <c r="AU193" i="2"/>
  <c r="AJ197" i="2"/>
  <c r="AI198" i="2"/>
  <c r="AX193" i="2" l="1"/>
  <c r="AU194" i="2"/>
  <c r="AI199" i="2"/>
  <c r="AJ198" i="2"/>
  <c r="AK197" i="2"/>
  <c r="AL197" i="2" s="1"/>
  <c r="AM197" i="2" s="1"/>
  <c r="AK198" i="2" l="1"/>
  <c r="AL198" i="2" s="1"/>
  <c r="AM198" i="2" s="1"/>
  <c r="AJ199" i="2"/>
  <c r="AI200" i="2"/>
  <c r="AX194" i="2"/>
  <c r="AU195" i="2"/>
  <c r="AI201" i="2" l="1"/>
  <c r="AJ200" i="2"/>
  <c r="AK199" i="2"/>
  <c r="AL199" i="2" s="1"/>
  <c r="AM199" i="2" s="1"/>
  <c r="AX195" i="2"/>
  <c r="AU196" i="2"/>
  <c r="AK200" i="2" l="1"/>
  <c r="AL200" i="2" s="1"/>
  <c r="AM200" i="2" s="1"/>
  <c r="AX196" i="2"/>
  <c r="AU197" i="2"/>
  <c r="AJ201" i="2"/>
  <c r="AI202" i="2"/>
  <c r="AX197" i="2" l="1"/>
  <c r="AU198" i="2"/>
  <c r="AJ202" i="2"/>
  <c r="AI203" i="2"/>
  <c r="AJ203" i="2" s="1"/>
  <c r="AK201" i="2"/>
  <c r="AL201" i="2" s="1"/>
  <c r="AM201" i="2" s="1"/>
  <c r="AK203" i="2" l="1"/>
  <c r="AL203" i="2" s="1"/>
  <c r="AM203" i="2" s="1"/>
  <c r="AK202" i="2"/>
  <c r="AL202" i="2" s="1"/>
  <c r="AM202" i="2" s="1"/>
  <c r="AX198" i="2"/>
  <c r="AU199" i="2"/>
  <c r="AX199" i="2" l="1"/>
  <c r="AU200" i="2"/>
  <c r="AX200" i="2" l="1"/>
  <c r="AU201" i="2"/>
  <c r="AX201" i="2" l="1"/>
  <c r="AU202" i="2"/>
  <c r="AX202" i="2" l="1"/>
  <c r="AU203" i="2"/>
  <c r="AX203" i="2" s="1"/>
</calcChain>
</file>

<file path=xl/sharedStrings.xml><?xml version="1.0" encoding="utf-8"?>
<sst xmlns="http://schemas.openxmlformats.org/spreadsheetml/2006/main" count="1176" uniqueCount="333">
  <si>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</si>
  <si>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</si>
  <si>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</si>
  <si>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</si>
  <si>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</si>
  <si>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</si>
  <si>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</si>
  <si>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</si>
  <si>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</si>
  <si>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</si>
  <si>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</si>
  <si>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</si>
  <si>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</si>
  <si>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</si>
  <si>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</si>
  <si>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</si>
  <si>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</si>
  <si>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</si>
  <si>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</si>
  <si>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</si>
  <si>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</si>
  <si>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</si>
  <si>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</si>
  <si>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</si>
  <si>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</si>
  <si>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</si>
  <si>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</si>
  <si>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</si>
  <si>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</si>
  <si>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</si>
  <si>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</si>
  <si>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</si>
  <si>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</si>
  <si>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</si>
  <si>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</si>
  <si>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</si>
  <si>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</si>
  <si>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</si>
  <si>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</si>
  <si>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</si>
  <si>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</si>
  <si>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</si>
  <si>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</si>
  <si>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</si>
  <si>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</si>
  <si>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</si>
  <si>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</si>
  <si>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</si>
  <si>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</si>
  <si>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</si>
  <si>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</si>
  <si>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</si>
  <si>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</si>
  <si>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</si>
  <si>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</si>
  <si>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</si>
  <si>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</si>
  <si>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</si>
  <si>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</si>
  <si>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</si>
  <si>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</si>
  <si>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</si>
  <si>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</si>
  <si>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</si>
  <si>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</si>
  <si>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</si>
  <si>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</si>
  <si>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</si>
  <si>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</si>
  <si>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</si>
  <si>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</si>
  <si>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</si>
  <si>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</si>
  <si>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</si>
  <si>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</si>
  <si>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</si>
  <si>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</si>
  <si>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</si>
  <si>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</si>
  <si>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</si>
  <si>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</si>
  <si>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</si>
  <si>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</si>
  <si>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</si>
  <si>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</si>
  <si>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</si>
  <si>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</si>
  <si>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</si>
  <si>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</si>
  <si>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</si>
  <si>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</si>
  <si>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</si>
  <si>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</si>
  <si>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</si>
  <si>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</si>
  <si>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</si>
  <si>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</si>
  <si>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</si>
  <si>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</si>
  <si>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</si>
  <si>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</si>
  <si>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</si>
  <si>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</si>
  <si>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</si>
  <si>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</si>
  <si>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</si>
  <si>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</si>
  <si>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</si>
  <si>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</si>
  <si>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</si>
  <si>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</si>
  <si>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</si>
  <si>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</si>
  <si>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</si>
  <si>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</si>
  <si>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</si>
  <si>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</si>
  <si>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</si>
  <si>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</si>
  <si>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</si>
  <si>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</si>
  <si>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</si>
  <si>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</si>
  <si>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</si>
  <si>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</si>
  <si>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</si>
  <si>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</si>
  <si>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</si>
  <si>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</si>
  <si>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</si>
  <si>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</si>
  <si>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</si>
  <si>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</si>
  <si>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</si>
  <si>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</si>
  <si>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</si>
  <si>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</si>
  <si>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</si>
  <si>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</si>
  <si>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</si>
  <si>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</si>
  <si>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</si>
  <si>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</si>
  <si>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</si>
  <si>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</si>
  <si>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</si>
  <si>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</si>
  <si>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</si>
  <si>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</si>
  <si>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</si>
  <si>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</si>
  <si>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</si>
  <si>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</si>
  <si>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</si>
  <si>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</si>
  <si>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</si>
  <si>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</si>
  <si>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</si>
  <si>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</si>
  <si>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</si>
  <si>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</si>
  <si>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</si>
  <si>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</si>
  <si>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</si>
  <si>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</si>
  <si>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</si>
  <si>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</si>
  <si>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</si>
  <si>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</si>
  <si>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</si>
  <si>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</si>
  <si>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</si>
  <si>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</si>
  <si>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</si>
  <si>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</si>
  <si>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</si>
  <si>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</si>
  <si>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</si>
  <si>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</si>
  <si>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</si>
  <si>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</si>
  <si>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</si>
  <si>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</si>
  <si>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</si>
  <si>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</si>
  <si>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</si>
  <si>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</si>
  <si>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</si>
  <si>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</si>
  <si>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</si>
  <si>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</si>
  <si>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</si>
  <si>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</si>
  <si>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</si>
  <si>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</si>
  <si>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</si>
  <si>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</si>
  <si>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</si>
  <si>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</si>
  <si>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</si>
  <si>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</si>
  <si>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</si>
  <si>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</si>
  <si>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</si>
  <si>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</si>
  <si>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</si>
  <si>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</si>
  <si>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</si>
  <si>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</si>
  <si>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</si>
  <si>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</si>
  <si>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</si>
  <si>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</si>
  <si>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</si>
  <si>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</si>
  <si>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</si>
  <si>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</si>
  <si>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</si>
  <si>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</si>
  <si>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</si>
  <si>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</si>
  <si>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</si>
  <si>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</si>
  <si>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</si>
  <si>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</si>
  <si>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</si>
  <si>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</si>
  <si>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</si>
  <si>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</si>
  <si>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</si>
  <si>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</si>
  <si>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</si>
  <si>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</si>
  <si>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</si>
  <si>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</si>
  <si>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</si>
  <si>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</si>
  <si>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</si>
  <si>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</si>
  <si>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</si>
  <si>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</si>
  <si>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</si>
  <si>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</si>
  <si>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</si>
  <si>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</si>
  <si>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</si>
  <si>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</si>
  <si>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</si>
  <si>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</si>
  <si>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</si>
  <si>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</si>
  <si>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</si>
  <si>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</si>
  <si>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</si>
  <si>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</si>
  <si>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</si>
  <si>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</si>
  <si>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</si>
  <si>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</si>
  <si>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</si>
  <si>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</si>
  <si>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</si>
  <si>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</si>
  <si>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</si>
  <si>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</si>
  <si>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</si>
  <si>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</si>
  <si>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</si>
  <si>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</si>
  <si>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</si>
  <si>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</si>
  <si>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</si>
  <si>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</si>
  <si>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</si>
  <si>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</si>
  <si>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</si>
  <si>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</si>
  <si>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</si>
  <si>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</si>
  <si>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</si>
  <si>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</si>
  <si>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</si>
  <si>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</si>
  <si>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</si>
  <si>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</si>
  <si>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</si>
  <si>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</si>
  <si>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</si>
  <si>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</si>
  <si>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</si>
  <si>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</si>
  <si>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</si>
  <si>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</si>
  <si>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</si>
  <si>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</si>
  <si>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</si>
  <si>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</si>
  <si>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</si>
  <si>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</si>
  <si>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</si>
  <si>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</si>
  <si>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</si>
  <si>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</si>
  <si>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</si>
  <si>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</si>
  <si>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</si>
  <si>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</si>
  <si>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</si>
  <si>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</si>
  <si>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</si>
  <si>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</si>
  <si>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</si>
  <si>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</si>
  <si>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</si>
  <si>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</si>
  <si>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</si>
  <si>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</si>
  <si>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</si>
  <si>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</si>
  <si>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</si>
  <si>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</si>
  <si>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</si>
  <si>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</si>
  <si>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</si>
  <si>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Peuplier AF8</t>
  </si>
  <si>
    <t>AF8</t>
  </si>
  <si>
    <t>TABLE E</t>
  </si>
  <si>
    <t>Table D</t>
  </si>
  <si>
    <t>Koster</t>
  </si>
  <si>
    <t>Table B</t>
  </si>
  <si>
    <t>Table E</t>
  </si>
  <si>
    <t>Peuplier Moncalvo</t>
  </si>
  <si>
    <t>Moncalvo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</si>
</sst>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0" xfId="0" applyFon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1.6396346497619587</c:v>
                </c:pt>
                <c:pt idx="2">
                  <c:v>2.025675450836824</c:v>
                </c:pt>
                <c:pt idx="3">
                  <c:v>2.5029640040197534</c:v>
                </c:pt>
                <c:pt idx="4">
                  <c:v>3.0931482279171214</c:v>
                </c:pt>
                <c:pt idx="5">
                  <c:v>3.8230296538027093</c:v>
                </c:pt>
                <c:pt idx="6">
                  <c:v>34.340499100461251</c:v>
                </c:pt>
                <c:pt idx="7">
                  <c:v>66.210173786911767</c:v>
                </c:pt>
                <c:pt idx="8">
                  <c:v>102.13995424455409</c:v>
                </c:pt>
                <c:pt idx="9">
                  <c:v>136.64231946228742</c:v>
                </c:pt>
                <c:pt idx="10">
                  <c:v>170.93352467622933</c:v>
                </c:pt>
                <c:pt idx="11">
                  <c:v>206.16076609416587</c:v>
                </c:pt>
                <c:pt idx="12">
                  <c:v>237.96432737707607</c:v>
                </c:pt>
                <c:pt idx="13">
                  <c:v>266.39503398781363</c:v>
                </c:pt>
                <c:pt idx="14">
                  <c:v>291.48800866312695</c:v>
                </c:pt>
                <c:pt idx="15">
                  <c:v>314.35673738028549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2.1626669056767374</c:v>
                </c:pt>
                <c:pt idx="2">
                  <c:v>3.5263217033093466</c:v>
                </c:pt>
                <c:pt idx="3">
                  <c:v>5.7540884729535877</c:v>
                </c:pt>
                <c:pt idx="4">
                  <c:v>9.3960637765936017</c:v>
                </c:pt>
                <c:pt idx="5">
                  <c:v>15.354031504066725</c:v>
                </c:pt>
                <c:pt idx="6">
                  <c:v>25.107180972777723</c:v>
                </c:pt>
                <c:pt idx="7">
                  <c:v>63.950216647155997</c:v>
                </c:pt>
                <c:pt idx="8">
                  <c:v>104.37366396443853</c:v>
                </c:pt>
                <c:pt idx="9">
                  <c:v>145.50949477852396</c:v>
                </c:pt>
                <c:pt idx="10">
                  <c:v>188.56636773017456</c:v>
                </c:pt>
                <c:pt idx="11">
                  <c:v>225.91314603873357</c:v>
                </c:pt>
                <c:pt idx="12">
                  <c:v>263.11821789263303</c:v>
                </c:pt>
                <c:pt idx="13">
                  <c:v>296.93645704405805</c:v>
                </c:pt>
                <c:pt idx="14">
                  <c:v>328.49490068546294</c:v>
                </c:pt>
                <c:pt idx="15">
                  <c:v>354.56131798092298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1.6879898674949141</c:v>
                </c:pt>
                <c:pt idx="2">
                  <c:v>2.0854566490860464</c:v>
                </c:pt>
                <c:pt idx="3">
                  <c:v>2.5768811064318067</c:v>
                </c:pt>
                <c:pt idx="4">
                  <c:v>3.1845561156178146</c:v>
                </c:pt>
                <c:pt idx="5">
                  <c:v>3.9360821613674299</c:v>
                </c:pt>
                <c:pt idx="6">
                  <c:v>35.362575102179342</c:v>
                </c:pt>
                <c:pt idx="7">
                  <c:v>68.18426908822488</c:v>
                </c:pt>
                <c:pt idx="8">
                  <c:v>105.18874075739923</c:v>
                </c:pt>
                <c:pt idx="9">
                  <c:v>140.72397143205976</c:v>
                </c:pt>
                <c:pt idx="10">
                  <c:v>176.04232886297191</c:v>
                </c:pt>
                <c:pt idx="11">
                  <c:v>212.32525328046401</c:v>
                </c:pt>
                <c:pt idx="12">
                  <c:v>245.08225003541099</c:v>
                </c:pt>
                <c:pt idx="13">
                  <c:v>274.36551974723062</c:v>
                </c:pt>
                <c:pt idx="14">
                  <c:v>300.21113544922036</c:v>
                </c:pt>
                <c:pt idx="15">
                  <c:v>323.76591506204619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75" zoomScale="80" zoomScaleNormal="80" workbookViewId="0">
      <selection activeCell="B88" sqref="B88:H9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4.9000000000000004</v>
      </c>
      <c r="D5" s="269" t="s">
        <v>229</v>
      </c>
      <c r="E5" s="270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112</v>
      </c>
      <c r="C9" s="32">
        <v>0.4</v>
      </c>
      <c r="D9" s="33">
        <f t="shared" ref="D9:D18" si="0">C9*$C$5</f>
        <v>1.9600000000000002</v>
      </c>
      <c r="E9" s="34">
        <v>15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H9" s="256" t="s">
        <v>324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112</v>
      </c>
      <c r="C10" s="32">
        <v>0.3</v>
      </c>
      <c r="D10" s="33">
        <f t="shared" si="0"/>
        <v>1.47</v>
      </c>
      <c r="E10" s="34">
        <v>15</v>
      </c>
      <c r="F10" s="35" t="str">
        <f t="array" ref="F10">IF(E10="","",IF(INDEX(A:A,MAX(IF(ISNUMBER($A$62:$A$81),ROW($A$62:$A$81),"")))&lt;&gt;E10,"Corrigez : révolution incorrecte","OK"))</f>
        <v>OK</v>
      </c>
      <c r="H10" s="256" t="s">
        <v>112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123</v>
      </c>
      <c r="C11" s="32">
        <v>0.3</v>
      </c>
      <c r="D11" s="33">
        <f t="shared" si="0"/>
        <v>1.47</v>
      </c>
      <c r="E11" s="34">
        <v>15</v>
      </c>
      <c r="F11" s="35" t="str">
        <f t="array" ref="F11">IF(E11="","",IF(INDEX(A:A,MAX(IF(ISNUMBER($A$88:$A$107),ROW($A$88:$A$107),"")))&lt;&gt;E11,"Corrigez : révolution incorrecte","OK"))</f>
        <v>OK</v>
      </c>
      <c r="H11" s="256" t="s">
        <v>331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4.9000000000000004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Koster</v>
      </c>
      <c r="C32" s="23" t="s">
        <v>325</v>
      </c>
      <c r="D32" s="228" t="s">
        <v>307</v>
      </c>
      <c r="I32" s="23" t="s">
        <v>326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56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5</v>
      </c>
      <c r="B36" s="60">
        <v>3</v>
      </c>
      <c r="C36" s="60">
        <v>0</v>
      </c>
      <c r="D36" s="60">
        <v>0</v>
      </c>
      <c r="E36" s="51">
        <v>0.47</v>
      </c>
      <c r="F36" s="51">
        <v>0.21</v>
      </c>
      <c r="G36" s="51"/>
      <c r="H36" s="51">
        <v>0.31</v>
      </c>
      <c r="I36" s="49">
        <f>IFERROR(B36/A36,"")</f>
        <v>0.6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6</v>
      </c>
      <c r="B37" s="60">
        <v>29</v>
      </c>
      <c r="C37" s="60">
        <v>0</v>
      </c>
      <c r="D37" s="60">
        <v>0</v>
      </c>
      <c r="E37" s="51">
        <v>0.47</v>
      </c>
      <c r="F37" s="51">
        <v>0.21</v>
      </c>
      <c r="G37" s="51"/>
      <c r="H37" s="51">
        <v>0.31</v>
      </c>
      <c r="I37" s="53">
        <f t="shared" ref="I37:I55" si="1">IF(A37&lt;&gt;0,(B37-(B36-D36))/(A37-A36),"")</f>
        <v>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7</v>
      </c>
      <c r="B38" s="60">
        <v>57</v>
      </c>
      <c r="C38" s="60">
        <v>0</v>
      </c>
      <c r="D38" s="60">
        <v>0</v>
      </c>
      <c r="E38" s="51">
        <v>0.47</v>
      </c>
      <c r="F38" s="51">
        <v>0.21</v>
      </c>
      <c r="G38" s="51"/>
      <c r="H38" s="51">
        <v>0.31</v>
      </c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8</v>
      </c>
      <c r="B39" s="60">
        <v>89</v>
      </c>
      <c r="C39" s="60">
        <v>0</v>
      </c>
      <c r="D39" s="60">
        <v>0</v>
      </c>
      <c r="E39" s="51">
        <v>0.47</v>
      </c>
      <c r="F39" s="51">
        <v>0.21</v>
      </c>
      <c r="G39" s="51"/>
      <c r="H39" s="51">
        <v>0.31</v>
      </c>
      <c r="I39" s="49">
        <f t="shared" si="1"/>
        <v>32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9</v>
      </c>
      <c r="B40" s="60">
        <v>120</v>
      </c>
      <c r="C40" s="60">
        <v>0</v>
      </c>
      <c r="D40" s="60">
        <v>0</v>
      </c>
      <c r="E40" s="51">
        <v>0.47</v>
      </c>
      <c r="F40" s="51">
        <v>0.21</v>
      </c>
      <c r="G40" s="51"/>
      <c r="H40" s="51">
        <v>0.31</v>
      </c>
      <c r="I40" s="49">
        <f t="shared" si="1"/>
        <v>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10</v>
      </c>
      <c r="B41" s="60">
        <v>151</v>
      </c>
      <c r="C41" s="60">
        <v>0</v>
      </c>
      <c r="D41" s="60">
        <v>0</v>
      </c>
      <c r="E41" s="51">
        <v>0.47</v>
      </c>
      <c r="F41" s="51">
        <v>0.21</v>
      </c>
      <c r="G41" s="51"/>
      <c r="H41" s="51">
        <v>0.31</v>
      </c>
      <c r="I41" s="53">
        <f t="shared" si="1"/>
        <v>31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11</v>
      </c>
      <c r="B42" s="60">
        <v>183</v>
      </c>
      <c r="C42" s="60">
        <v>0</v>
      </c>
      <c r="D42" s="60">
        <v>0</v>
      </c>
      <c r="E42" s="51">
        <v>0.47</v>
      </c>
      <c r="F42" s="51">
        <v>0.21</v>
      </c>
      <c r="G42" s="51"/>
      <c r="H42" s="51">
        <v>0.31</v>
      </c>
      <c r="I42" s="53">
        <f t="shared" si="1"/>
        <v>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12</v>
      </c>
      <c r="B43" s="60">
        <v>212</v>
      </c>
      <c r="C43" s="60">
        <v>0</v>
      </c>
      <c r="D43" s="60">
        <v>0</v>
      </c>
      <c r="E43" s="51">
        <v>0.47</v>
      </c>
      <c r="F43" s="51">
        <v>0.21</v>
      </c>
      <c r="G43" s="51"/>
      <c r="H43" s="51">
        <v>0.31</v>
      </c>
      <c r="I43" s="49">
        <f t="shared" si="1"/>
        <v>29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13</v>
      </c>
      <c r="B44" s="60">
        <v>238</v>
      </c>
      <c r="C44" s="60">
        <v>0</v>
      </c>
      <c r="D44" s="60">
        <v>0</v>
      </c>
      <c r="E44" s="51">
        <v>0.47</v>
      </c>
      <c r="F44" s="51">
        <v>0.21</v>
      </c>
      <c r="G44" s="51"/>
      <c r="H44" s="51">
        <v>0.31</v>
      </c>
      <c r="I44" s="49">
        <f t="shared" si="1"/>
        <v>26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14</v>
      </c>
      <c r="B45" s="60">
        <v>261</v>
      </c>
      <c r="C45" s="60">
        <v>0</v>
      </c>
      <c r="D45" s="60">
        <v>0</v>
      </c>
      <c r="E45" s="51">
        <v>0.47</v>
      </c>
      <c r="F45" s="51">
        <v>0.21</v>
      </c>
      <c r="G45" s="51"/>
      <c r="H45" s="51">
        <v>0.31</v>
      </c>
      <c r="I45" s="49">
        <f t="shared" si="1"/>
        <v>23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15</v>
      </c>
      <c r="B46" s="60">
        <v>282</v>
      </c>
      <c r="C46" s="60">
        <v>0</v>
      </c>
      <c r="D46" s="60">
        <v>282</v>
      </c>
      <c r="E46" s="51">
        <v>0.47</v>
      </c>
      <c r="F46" s="51">
        <v>0.21</v>
      </c>
      <c r="G46" s="51"/>
      <c r="H46" s="51">
        <v>0.31</v>
      </c>
      <c r="I46" s="49">
        <f t="shared" si="1"/>
        <v>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Peuplier Koster</v>
      </c>
      <c r="C58" s="23" t="s">
        <v>328</v>
      </c>
      <c r="D58" s="228" t="s">
        <v>307</v>
      </c>
      <c r="I58" s="23" t="s">
        <v>327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5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6</v>
      </c>
      <c r="B62" s="60">
        <v>21</v>
      </c>
      <c r="C62" s="60">
        <v>0</v>
      </c>
      <c r="D62" s="60">
        <v>0</v>
      </c>
      <c r="E62" s="51">
        <v>0.47</v>
      </c>
      <c r="F62" s="51">
        <v>0.21</v>
      </c>
      <c r="G62" s="51"/>
      <c r="H62" s="51">
        <v>0.31</v>
      </c>
      <c r="I62" s="53">
        <f>IFERROR(B62/A62,"")</f>
        <v>3.5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7</v>
      </c>
      <c r="B63" s="60">
        <v>55</v>
      </c>
      <c r="C63" s="60">
        <v>0</v>
      </c>
      <c r="D63" s="60">
        <v>0</v>
      </c>
      <c r="E63" s="51">
        <v>0.47</v>
      </c>
      <c r="F63" s="51">
        <v>0.21</v>
      </c>
      <c r="G63" s="51"/>
      <c r="H63" s="51">
        <v>0.31</v>
      </c>
      <c r="I63" s="49">
        <f>IF(A63&lt;&gt;0,(B63-(B62-D62))/(A63-A62),"")</f>
        <v>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8</v>
      </c>
      <c r="B64" s="60">
        <v>91</v>
      </c>
      <c r="C64" s="60">
        <v>0</v>
      </c>
      <c r="D64" s="60">
        <v>0</v>
      </c>
      <c r="E64" s="51">
        <v>0.47</v>
      </c>
      <c r="F64" s="51">
        <v>0.21</v>
      </c>
      <c r="G64" s="51"/>
      <c r="H64" s="51">
        <v>0.31</v>
      </c>
      <c r="I64" s="49">
        <f>IF(A64&lt;&gt;0,(B64-(B63-D63))/(A64-A63),"")</f>
        <v>36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9</v>
      </c>
      <c r="B65" s="60">
        <v>128</v>
      </c>
      <c r="C65" s="60">
        <v>0</v>
      </c>
      <c r="D65" s="60">
        <v>0</v>
      </c>
      <c r="E65" s="51">
        <v>0.47</v>
      </c>
      <c r="F65" s="51">
        <v>0.21</v>
      </c>
      <c r="G65" s="51"/>
      <c r="H65" s="51">
        <v>0.31</v>
      </c>
      <c r="I65" s="49">
        <f>IF(A65&lt;&gt;0,(B65-(B64-D64))/(A65-A64),"")</f>
        <v>37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10</v>
      </c>
      <c r="B66" s="60">
        <v>167</v>
      </c>
      <c r="C66" s="60">
        <v>0</v>
      </c>
      <c r="D66" s="60">
        <v>0</v>
      </c>
      <c r="E66" s="51">
        <v>0.47</v>
      </c>
      <c r="F66" s="51">
        <v>0.21</v>
      </c>
      <c r="G66" s="51"/>
      <c r="H66" s="51">
        <v>0.31</v>
      </c>
      <c r="I66" s="49">
        <f t="shared" ref="I66:I81" si="2">IF(A66&lt;&gt;0,(B66-(B65-D65))/(A66-A65),"")</f>
        <v>39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11</v>
      </c>
      <c r="B67" s="60">
        <v>201</v>
      </c>
      <c r="C67" s="60">
        <v>0</v>
      </c>
      <c r="D67" s="60">
        <v>0</v>
      </c>
      <c r="E67" s="51">
        <v>0.47</v>
      </c>
      <c r="F67" s="51">
        <v>0.21</v>
      </c>
      <c r="G67" s="51"/>
      <c r="H67" s="51">
        <v>0.31</v>
      </c>
      <c r="I67" s="49">
        <f t="shared" si="2"/>
        <v>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12</v>
      </c>
      <c r="B68" s="60">
        <v>235</v>
      </c>
      <c r="C68" s="60">
        <v>0</v>
      </c>
      <c r="D68" s="60">
        <v>0</v>
      </c>
      <c r="E68" s="51">
        <v>0.47</v>
      </c>
      <c r="F68" s="51">
        <v>0.21</v>
      </c>
      <c r="G68" s="51"/>
      <c r="H68" s="51">
        <v>0.31</v>
      </c>
      <c r="I68" s="49">
        <f t="shared" si="2"/>
        <v>34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13</v>
      </c>
      <c r="B69" s="60">
        <v>266</v>
      </c>
      <c r="C69" s="60">
        <v>0</v>
      </c>
      <c r="D69" s="60">
        <v>0</v>
      </c>
      <c r="E69" s="51">
        <v>0.47</v>
      </c>
      <c r="F69" s="51">
        <v>0.21</v>
      </c>
      <c r="G69" s="51"/>
      <c r="H69" s="51">
        <v>0.31</v>
      </c>
      <c r="I69" s="49">
        <f t="shared" si="2"/>
        <v>31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14</v>
      </c>
      <c r="B70" s="60">
        <v>295</v>
      </c>
      <c r="C70" s="60">
        <v>0</v>
      </c>
      <c r="D70" s="60">
        <v>0</v>
      </c>
      <c r="E70" s="51">
        <v>0.47</v>
      </c>
      <c r="F70" s="51">
        <v>0.21</v>
      </c>
      <c r="G70" s="51"/>
      <c r="H70" s="51">
        <v>0.31</v>
      </c>
      <c r="I70" s="49">
        <f t="shared" si="2"/>
        <v>29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15</v>
      </c>
      <c r="B71" s="60">
        <v>319</v>
      </c>
      <c r="C71" s="60">
        <v>1</v>
      </c>
      <c r="D71" s="60">
        <v>319</v>
      </c>
      <c r="E71" s="51">
        <v>0.47</v>
      </c>
      <c r="F71" s="51">
        <v>0.21</v>
      </c>
      <c r="G71" s="51"/>
      <c r="H71" s="51">
        <v>0.31</v>
      </c>
      <c r="I71" s="49">
        <f t="shared" si="2"/>
        <v>24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60"/>
      <c r="C72" s="60"/>
      <c r="D72" s="6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Peuplier Dorskamp</v>
      </c>
      <c r="C84" s="23" t="s">
        <v>332</v>
      </c>
      <c r="D84" s="228" t="s">
        <v>307</v>
      </c>
      <c r="I84" s="23" t="s">
        <v>330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J86" s="256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5</v>
      </c>
      <c r="B88" s="60">
        <v>3</v>
      </c>
      <c r="C88" s="60">
        <v>0</v>
      </c>
      <c r="D88" s="60">
        <v>0</v>
      </c>
      <c r="E88" s="51">
        <v>0.47</v>
      </c>
      <c r="F88" s="51">
        <v>0.21</v>
      </c>
      <c r="G88" s="51"/>
      <c r="H88" s="87">
        <v>0.31</v>
      </c>
      <c r="I88" s="53">
        <f>IFERROR(B88/A88,"")</f>
        <v>0.6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6</v>
      </c>
      <c r="B89" s="60">
        <v>29</v>
      </c>
      <c r="C89" s="60">
        <v>0</v>
      </c>
      <c r="D89" s="60">
        <v>0</v>
      </c>
      <c r="E89" s="51">
        <v>0.47</v>
      </c>
      <c r="F89" s="51">
        <v>0.21</v>
      </c>
      <c r="G89" s="51"/>
      <c r="H89" s="87">
        <v>0.31</v>
      </c>
      <c r="I89" s="53">
        <f t="shared" ref="I89:I107" si="3">IF(A89&lt;&gt;0,(B89-(B88-D88))/(A89-A88),"")</f>
        <v>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7</v>
      </c>
      <c r="B90" s="60">
        <v>57</v>
      </c>
      <c r="C90" s="60">
        <v>0</v>
      </c>
      <c r="D90" s="60">
        <v>0</v>
      </c>
      <c r="E90" s="87">
        <v>0.47</v>
      </c>
      <c r="F90" s="87">
        <v>0.21</v>
      </c>
      <c r="G90" s="87"/>
      <c r="H90" s="87">
        <v>0.31</v>
      </c>
      <c r="I90" s="53">
        <f t="shared" si="3"/>
        <v>28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8</v>
      </c>
      <c r="B91" s="60">
        <v>89</v>
      </c>
      <c r="C91" s="60">
        <v>0</v>
      </c>
      <c r="D91" s="60">
        <v>0</v>
      </c>
      <c r="E91" s="87">
        <v>0.47</v>
      </c>
      <c r="F91" s="87">
        <v>0.21</v>
      </c>
      <c r="G91" s="87"/>
      <c r="H91" s="87">
        <v>0.31</v>
      </c>
      <c r="I91" s="53">
        <f t="shared" si="3"/>
        <v>32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9</v>
      </c>
      <c r="B92" s="60">
        <v>120</v>
      </c>
      <c r="C92" s="60">
        <v>0</v>
      </c>
      <c r="D92" s="60">
        <v>0</v>
      </c>
      <c r="E92" s="87">
        <v>0.47</v>
      </c>
      <c r="F92" s="87">
        <v>0.21</v>
      </c>
      <c r="G92" s="87"/>
      <c r="H92" s="87">
        <v>0.31</v>
      </c>
      <c r="I92" s="53">
        <f t="shared" si="3"/>
        <v>31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10</v>
      </c>
      <c r="B93" s="60">
        <v>151</v>
      </c>
      <c r="C93" s="60">
        <v>0</v>
      </c>
      <c r="D93" s="60">
        <v>0</v>
      </c>
      <c r="E93" s="87">
        <v>0.47</v>
      </c>
      <c r="F93" s="87">
        <v>0.21</v>
      </c>
      <c r="G93" s="87"/>
      <c r="H93" s="87">
        <v>0.31</v>
      </c>
      <c r="I93" s="53">
        <f t="shared" si="3"/>
        <v>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11</v>
      </c>
      <c r="B94" s="60">
        <v>183</v>
      </c>
      <c r="C94" s="60">
        <v>0</v>
      </c>
      <c r="D94" s="60">
        <v>0</v>
      </c>
      <c r="E94" s="87">
        <v>0.47</v>
      </c>
      <c r="F94" s="87">
        <v>0.21</v>
      </c>
      <c r="G94" s="87"/>
      <c r="H94" s="87">
        <v>0.31</v>
      </c>
      <c r="I94" s="53">
        <f t="shared" si="3"/>
        <v>32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12</v>
      </c>
      <c r="B95" s="60">
        <v>212</v>
      </c>
      <c r="C95" s="60">
        <v>0</v>
      </c>
      <c r="D95" s="60">
        <v>0</v>
      </c>
      <c r="E95" s="87">
        <v>0.47</v>
      </c>
      <c r="F95" s="87">
        <v>0.21</v>
      </c>
      <c r="G95" s="87"/>
      <c r="H95" s="87">
        <v>0.31</v>
      </c>
      <c r="I95" s="53">
        <f t="shared" si="3"/>
        <v>29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13</v>
      </c>
      <c r="B96" s="60">
        <v>238</v>
      </c>
      <c r="C96" s="60">
        <v>0</v>
      </c>
      <c r="D96" s="60">
        <v>0</v>
      </c>
      <c r="E96" s="87">
        <v>0.47</v>
      </c>
      <c r="F96" s="87">
        <v>0.21</v>
      </c>
      <c r="G96" s="87"/>
      <c r="H96" s="87">
        <v>0.31</v>
      </c>
      <c r="I96" s="53">
        <f t="shared" si="3"/>
        <v>26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14</v>
      </c>
      <c r="B97" s="60">
        <v>261</v>
      </c>
      <c r="C97" s="60">
        <v>0</v>
      </c>
      <c r="D97" s="60">
        <v>0</v>
      </c>
      <c r="E97" s="87">
        <v>0.47</v>
      </c>
      <c r="F97" s="87">
        <v>0.21</v>
      </c>
      <c r="G97" s="87"/>
      <c r="H97" s="87">
        <v>0.31</v>
      </c>
      <c r="I97" s="53">
        <f t="shared" si="3"/>
        <v>23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15</v>
      </c>
      <c r="B98" s="60">
        <v>282</v>
      </c>
      <c r="C98" s="60">
        <v>1</v>
      </c>
      <c r="D98" s="60">
        <v>282</v>
      </c>
      <c r="E98" s="87">
        <v>0.47</v>
      </c>
      <c r="F98" s="87">
        <v>0.21</v>
      </c>
      <c r="G98" s="87"/>
      <c r="H98" s="87">
        <v>0.31</v>
      </c>
      <c r="I98" s="53">
        <f t="shared" si="3"/>
        <v>21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8" t="s">
        <v>307</v>
      </c>
      <c r="I110" s="23" t="s">
        <v>329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8</v>
      </c>
      <c r="B114" s="60"/>
      <c r="C114" s="50"/>
      <c r="D114" s="60"/>
      <c r="E114" s="51"/>
      <c r="F114" s="51"/>
      <c r="G114" s="51"/>
      <c r="H114" s="51"/>
      <c r="I114" s="53">
        <f>IFERROR(B114/A114,"")</f>
        <v>0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9</v>
      </c>
      <c r="B115" s="60"/>
      <c r="C115" s="50"/>
      <c r="D115" s="60"/>
      <c r="E115" s="51"/>
      <c r="F115" s="51"/>
      <c r="G115" s="51"/>
      <c r="H115" s="51"/>
      <c r="I115" s="53">
        <f t="shared" ref="I115:I133" si="4">IF(A115&lt;&gt;0,(B115-(B114-D114))/(A115-A114),"")</f>
        <v>0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10</v>
      </c>
      <c r="B116" s="60"/>
      <c r="C116" s="50"/>
      <c r="D116" s="60"/>
      <c r="E116" s="51"/>
      <c r="F116" s="51"/>
      <c r="G116" s="51"/>
      <c r="H116" s="51"/>
      <c r="I116" s="53">
        <f t="shared" si="4"/>
        <v>0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11</v>
      </c>
      <c r="B117" s="60"/>
      <c r="C117" s="50"/>
      <c r="D117" s="60"/>
      <c r="E117" s="51"/>
      <c r="F117" s="51"/>
      <c r="G117" s="51"/>
      <c r="H117" s="51"/>
      <c r="I117" s="53">
        <f t="shared" si="4"/>
        <v>0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12</v>
      </c>
      <c r="B118" s="60"/>
      <c r="C118" s="50"/>
      <c r="D118" s="60"/>
      <c r="E118" s="51"/>
      <c r="F118" s="51"/>
      <c r="G118" s="51"/>
      <c r="H118" s="51"/>
      <c r="I118" s="53">
        <f t="shared" si="4"/>
        <v>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13</v>
      </c>
      <c r="B119" s="60"/>
      <c r="C119" s="50"/>
      <c r="D119" s="60"/>
      <c r="E119" s="51"/>
      <c r="F119" s="51"/>
      <c r="G119" s="51"/>
      <c r="H119" s="51"/>
      <c r="I119" s="53">
        <f t="shared" si="4"/>
        <v>0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14</v>
      </c>
      <c r="B120" s="60"/>
      <c r="C120" s="60"/>
      <c r="D120" s="60"/>
      <c r="E120" s="87"/>
      <c r="F120" s="87"/>
      <c r="G120" s="87"/>
      <c r="H120" s="87"/>
      <c r="I120" s="53">
        <f t="shared" si="4"/>
        <v>0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15</v>
      </c>
      <c r="B121" s="60"/>
      <c r="C121" s="60"/>
      <c r="D121" s="60"/>
      <c r="E121" s="87"/>
      <c r="F121" s="87"/>
      <c r="G121" s="87"/>
      <c r="H121" s="87"/>
      <c r="I121" s="53">
        <f t="shared" si="4"/>
        <v>0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Dorskamp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116.82886773945543</v>
      </c>
      <c r="T3" s="59">
        <f>IF('Données projet'!E9&gt;30,$R$33-$H$33,LOOKUP('Données projet'!$E$9,$A$3:$A$203,R3:R203)-LOOKUP('Données projet'!$E$9,$A$3:$A$203,$H$3:$H$203))</f>
        <v>335.52015397983314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128.89188894809487</v>
      </c>
      <c r="AO3" s="59">
        <f>IF('Données projet'!E10&gt;30,$AM$33-$H$33,LOOKUP('Données projet'!$E$10,$A$3:$A$203,AM3:AM203)-LOOKUP('Données projet'!$E$10,$A$3:$A$203,$H$3:$H$203))</f>
        <v>375.72473458047068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120.26681323682763</v>
      </c>
      <c r="BJ3" s="59">
        <f>IF('Données projet'!E11&gt;30,$BH$33-$H$33,LOOKUP('Données projet'!$E$11,$A$3:$A$203,BH3:BH203)-LOOKUP('Données projet'!$E$11,$A$3:$A$203,$H$3:$H$203))</f>
        <v>344.92933166159389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0.6</v>
      </c>
      <c r="N4" s="13">
        <f>IF('Données projet'!$A$36&gt;35,N3+M4-V3,IF(A4&lt;'Données projet'!$A$36,$K$205^A4,IF(A4='Données projet'!$A$36,'Données projet'!$B$36,N3+M4-V3)))</f>
        <v>1.2457309396155174</v>
      </c>
      <c r="O4" s="13">
        <f>N4*VLOOKUP('Données projet'!$B$9,Paramètres!$A$1:$I$89,3,0)*VLOOKUP('Données projet'!$B$9,Paramètres!$A$1:$I$89,5,0)</f>
        <v>0.63352892665086757</v>
      </c>
      <c r="P4" s="13">
        <f>EXP(-1.0587+0.8836*LN(O4)+0.284)</f>
        <v>0.30788809713590287</v>
      </c>
      <c r="Q4" s="20">
        <f t="shared" ref="Q4:Q34" si="2">(O4+P4)*0.475*44/12</f>
        <v>1.6396346497619587</v>
      </c>
      <c r="R4" s="59">
        <f t="shared" si="0"/>
        <v>169.45206860268578</v>
      </c>
      <c r="S4" s="59">
        <f ca="1">AVERAGE(OFFSET($R$3,0,0,'Données projet'!$E$9+1,1))-AVERAGE(OFFSET($H$3,0,0,'Données projet'!$E$9+1,1))</f>
        <v>116.82886773945543</v>
      </c>
      <c r="T4" s="59">
        <f>$T$3</f>
        <v>335.52015397983314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3.5</v>
      </c>
      <c r="AI4" s="13">
        <f>IF('Données projet'!$A$62&gt;35,AI3+AH4-AQ3,IF(A4&lt;'Données projet'!$A$62,$AF$205^A4,IF(A4='Données projet'!$A$62,'Données projet'!$B$62,AI3+AH4-AQ3)))</f>
        <v>1.661000956165023</v>
      </c>
      <c r="AJ4" s="13">
        <f>AI4*VLOOKUP('Données projet'!$B$10,Paramètres!$A$1:$I$89,3,0)*VLOOKUP('Données projet'!$B$10,Paramètres!$A$1:$I$89,5,0)</f>
        <v>0.84471864626728421</v>
      </c>
      <c r="AK4" s="13">
        <f>EXP(-1.0587+0.8836*LN(AJ4)+0.284)</f>
        <v>0.3970039790016559</v>
      </c>
      <c r="AL4" s="20">
        <f t="shared" ref="AL4:AL67" si="4">(AJ4+AK4)*0.475*44/12</f>
        <v>2.1626669056767374</v>
      </c>
      <c r="AM4" s="59">
        <f t="shared" ref="AM4:AM67" si="5">AL4+(AD4+AE4)*44/12</f>
        <v>169.97510085860057</v>
      </c>
      <c r="AN4" s="59">
        <f ca="1">AVERAGE(OFFSET($AM$3,0,0,'Données projet'!$E$10+1,1))-AVERAGE(OFFSET($H$3,0,0,'Données projet'!$E$10+1,1))</f>
        <v>128.89188894809487</v>
      </c>
      <c r="AO4" s="59">
        <f>$AO$3</f>
        <v>375.72473458047068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0.6</v>
      </c>
      <c r="BD4" s="12">
        <f>IF('Données projet'!$A$88&gt;35,BD3+BC4-BL3,IF(A4&lt;'Données projet'!$A$88,$BA$205^A4,IF(A4='Données projet'!$A$88,'Données projet'!$B$88,BD3+BC4-BL3)))</f>
        <v>1.2457309396155174</v>
      </c>
      <c r="BE4" s="13">
        <f>BD4*VLOOKUP('Données projet'!$B$11,Paramètres!$A$1:$I$89,3,0)*VLOOKUP('Données projet'!$B$11,Paramètres!$A$1:$I$89,5,0)</f>
        <v>0.65296232930886966</v>
      </c>
      <c r="BF4" s="13">
        <f>EXP(-1.0587+0.8836*LN(BE4)+0.284)</f>
        <v>0.31621845585567432</v>
      </c>
      <c r="BG4" s="20">
        <f t="shared" ref="BG4:BG67" si="7">(BE4+BF4)*0.475*44/12</f>
        <v>1.6879898674949141</v>
      </c>
      <c r="BH4" s="59">
        <f t="shared" ref="BH4:BH67" si="8">BG4+(AY4+AZ4)*44/12</f>
        <v>169.50042382041875</v>
      </c>
      <c r="BI4" s="59">
        <f ca="1">AVERAGE(OFFSET($BH$3,0,0,'Données projet'!$E$11+1,1))-AVERAGE(OFFSET($H$3,0,0,'Données projet'!$E$11+1,1))</f>
        <v>120.26681323682763</v>
      </c>
      <c r="BJ4" s="59">
        <f>$BJ$3</f>
        <v>344.92933166159389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 t="e">
        <f>IF('Données projet'!$A$114&gt;35,BY3+BX4-CG3,IF(A4&lt;'Données projet'!$A$114,$BV$205^A4,IF(A4='Données projet'!$A$114,'Données projet'!$B$114,BY3+BX4-CG3)))</f>
        <v>#NUM!</v>
      </c>
      <c r="BZ4" s="13" t="e">
        <f>BY4*VLOOKUP('Données projet'!$B$12,Paramètres!$A$1:$I$89,3,0)*VLOOKUP('Données projet'!$B$12,Paramètres!$A$1:$I$89,5,0)</f>
        <v>#NUM!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0.6</v>
      </c>
      <c r="N5" s="13">
        <f>IF('Données projet'!$A$36&gt;35,N4+M5-V4,IF(A5&lt;'Données projet'!$A$36,$K$205^A5,IF(A5='Données projet'!$A$36,'Données projet'!$B$36,N4+M5-V4)))</f>
        <v>1.5518455739153598</v>
      </c>
      <c r="O5" s="13">
        <f>N5*VLOOKUP('Données projet'!$B$9,Paramètres!$A$1:$I$89,3,0)*VLOOKUP('Données projet'!$B$9,Paramètres!$A$1:$I$89,5,0)</f>
        <v>0.78920658507039543</v>
      </c>
      <c r="P5" s="13">
        <f t="shared" ref="P5:P68" si="33">EXP(-1.0587+0.8836*LN(O5)+0.284)</f>
        <v>0.37386065942921631</v>
      </c>
      <c r="Q5" s="20">
        <f t="shared" si="2"/>
        <v>2.025675450836824</v>
      </c>
      <c r="R5" s="59">
        <f t="shared" si="0"/>
        <v>172.62295673833765</v>
      </c>
      <c r="S5" s="59">
        <f ca="1">AVERAGE(OFFSET($R$3,0,0,'Données projet'!$E$9+1,1))-AVERAGE(OFFSET($H$3,0,0,'Données projet'!$E$9+1,1))</f>
        <v>116.82886773945543</v>
      </c>
      <c r="T5" s="59">
        <f t="shared" ref="T5:T68" si="34">$T$3</f>
        <v>335.52015397983314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3.5</v>
      </c>
      <c r="AI5" s="13">
        <f>IF('Données projet'!$A$62&gt;35,AI4+AH5-AQ4,IF(A5&lt;'Données projet'!$A$62,$AF$205^A5,IF(A5='Données projet'!$A$62,'Données projet'!$B$62,AI4+AH5-AQ4)))</f>
        <v>2.7589241763811208</v>
      </c>
      <c r="AJ5" s="13">
        <f>AI5*VLOOKUP('Données projet'!$B$10,Paramètres!$A$1:$I$89,3,0)*VLOOKUP('Données projet'!$B$10,Paramètres!$A$1:$I$89,5,0)</f>
        <v>1.4030784791403828</v>
      </c>
      <c r="AK5" s="13">
        <f t="shared" ref="AK5:AK68" si="35">EXP(-1.0587+0.8836*LN(AJ5)+0.284)</f>
        <v>0.62160383854919443</v>
      </c>
      <c r="AL5" s="20">
        <f t="shared" si="4"/>
        <v>3.5263217033093466</v>
      </c>
      <c r="AM5" s="59">
        <f t="shared" si="5"/>
        <v>174.12360299081018</v>
      </c>
      <c r="AN5" s="59">
        <f ca="1">AVERAGE(OFFSET($AM$3,0,0,'Données projet'!$E$10+1,1))-AVERAGE(OFFSET($H$3,0,0,'Données projet'!$E$10+1,1))</f>
        <v>128.89188894809487</v>
      </c>
      <c r="AO5" s="59">
        <f t="shared" ref="AO5:AO68" si="36">$AO$3</f>
        <v>375.72473458047068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0.6</v>
      </c>
      <c r="BD5" s="12">
        <f>IF('Données projet'!$A$88&gt;35,BD4+BC5-BL4,IF(A5&lt;'Données projet'!$A$88,$BA$205^A5,IF(A5='Données projet'!$A$88,'Données projet'!$B$88,BD4+BC5-BL4)))</f>
        <v>1.5518455739153598</v>
      </c>
      <c r="BE5" s="13">
        <f>BD5*VLOOKUP('Données projet'!$B$11,Paramètres!$A$1:$I$89,3,0)*VLOOKUP('Données projet'!$B$11,Paramètres!$A$1:$I$89,5,0)</f>
        <v>0.81341537602347502</v>
      </c>
      <c r="BF5" s="13">
        <f t="shared" ref="BF5:BF68" si="37">EXP(-1.0587+0.8836*LN(BE5)+0.284)</f>
        <v>0.38397600144219768</v>
      </c>
      <c r="BG5" s="20">
        <f t="shared" si="7"/>
        <v>2.0854566490860464</v>
      </c>
      <c r="BH5" s="59">
        <f t="shared" si="8"/>
        <v>172.68273793658688</v>
      </c>
      <c r="BI5" s="59">
        <f ca="1">AVERAGE(OFFSET($BH$3,0,0,'Données projet'!$E$11+1,1))-AVERAGE(OFFSET($H$3,0,0,'Données projet'!$E$11+1,1))</f>
        <v>120.26681323682763</v>
      </c>
      <c r="BJ5" s="59">
        <f t="shared" ref="BJ5:BJ68" si="38">$BJ$3</f>
        <v>344.92933166159389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 t="e">
        <f>IF('Données projet'!$A$114&gt;35,BY4+BX5-CG4,IF(A5&lt;'Données projet'!$A$114,$BV$205^A5,IF(A5='Données projet'!$A$114,'Données projet'!$B$114,BY4+BX5-CG4)))</f>
        <v>#NUM!</v>
      </c>
      <c r="BZ5" s="13" t="e">
        <f>BY5*VLOOKUP('Données projet'!$B$12,Paramètres!$A$1:$I$89,3,0)*VLOOKUP('Données projet'!$B$12,Paramètres!$A$1:$I$89,5,0)</f>
        <v>#NUM!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0.6</v>
      </c>
      <c r="N6" s="13">
        <f>IF('Données projet'!$A$36&gt;35,N5+M6-V5,IF(A6&lt;'Données projet'!$A$36,$K$205^A6,IF(A6='Données projet'!$A$36,'Données projet'!$B$36,N5+M6-V5)))</f>
        <v>1.9331820449317632</v>
      </c>
      <c r="O6" s="13">
        <f>N6*VLOOKUP('Données projet'!$B$9,Paramètres!$A$1:$I$89,3,0)*VLOOKUP('Données projet'!$B$9,Paramètres!$A$1:$I$89,5,0)</f>
        <v>0.98313906077049762</v>
      </c>
      <c r="P6" s="13">
        <f t="shared" si="33"/>
        <v>0.45396945828390622</v>
      </c>
      <c r="Q6" s="20">
        <f t="shared" si="2"/>
        <v>2.5029640040197534</v>
      </c>
      <c r="R6" s="59">
        <f t="shared" si="0"/>
        <v>175.85798457390464</v>
      </c>
      <c r="S6" s="59">
        <f ca="1">AVERAGE(OFFSET($R$3,0,0,'Données projet'!$E$9+1,1))-AVERAGE(OFFSET($H$3,0,0,'Données projet'!$E$9+1,1))</f>
        <v>116.82886773945543</v>
      </c>
      <c r="T6" s="59">
        <f t="shared" si="34"/>
        <v>335.52015397983314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3.5</v>
      </c>
      <c r="AI6" s="13">
        <f>IF('Données projet'!$A$62&gt;35,AI5+AH6-AQ5,IF(A6&lt;'Données projet'!$A$62,$AF$205^A6,IF(A6='Données projet'!$A$62,'Données projet'!$B$62,AI5+AH6-AQ5)))</f>
        <v>4.5825756949558398</v>
      </c>
      <c r="AJ6" s="13">
        <f>AI6*VLOOKUP('Données projet'!$B$10,Paramètres!$A$1:$I$89,3,0)*VLOOKUP('Données projet'!$B$10,Paramètres!$A$1:$I$89,5,0)</f>
        <v>2.3305146954267419</v>
      </c>
      <c r="AK6" s="13">
        <f t="shared" si="35"/>
        <v>0.97326815985761539</v>
      </c>
      <c r="AL6" s="20">
        <f t="shared" si="4"/>
        <v>5.7540884729535877</v>
      </c>
      <c r="AM6" s="59">
        <f t="shared" si="5"/>
        <v>179.10910904283847</v>
      </c>
      <c r="AN6" s="59">
        <f ca="1">AVERAGE(OFFSET($AM$3,0,0,'Données projet'!$E$10+1,1))-AVERAGE(OFFSET($H$3,0,0,'Données projet'!$E$10+1,1))</f>
        <v>128.89188894809487</v>
      </c>
      <c r="AO6" s="59">
        <f t="shared" si="36"/>
        <v>375.72473458047068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0.6</v>
      </c>
      <c r="BD6" s="12">
        <f>IF('Données projet'!$A$88&gt;35,BD5+BC6-BL5,IF(A6&lt;'Données projet'!$A$88,$BA$205^A6,IF(A6='Données projet'!$A$88,'Données projet'!$B$88,BD5+BC6-BL5)))</f>
        <v>1.9331820449317632</v>
      </c>
      <c r="BE6" s="13">
        <f>BD6*VLOOKUP('Données projet'!$B$11,Paramètres!$A$1:$I$89,3,0)*VLOOKUP('Données projet'!$B$11,Paramètres!$A$1:$I$89,5,0)</f>
        <v>1.0132967006714331</v>
      </c>
      <c r="BF6" s="13">
        <f t="shared" si="37"/>
        <v>0.46625225995926933</v>
      </c>
      <c r="BG6" s="20">
        <f t="shared" si="7"/>
        <v>2.5768811064318067</v>
      </c>
      <c r="BH6" s="59">
        <f t="shared" si="8"/>
        <v>175.9319016763167</v>
      </c>
      <c r="BI6" s="59">
        <f ca="1">AVERAGE(OFFSET($BH$3,0,0,'Données projet'!$E$11+1,1))-AVERAGE(OFFSET($H$3,0,0,'Données projet'!$E$11+1,1))</f>
        <v>120.26681323682763</v>
      </c>
      <c r="BJ6" s="59">
        <f t="shared" si="38"/>
        <v>344.92933166159389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 t="e">
        <f>IF('Données projet'!$A$114&gt;35,BY5+BX6-CG5,IF(A6&lt;'Données projet'!$A$114,$BV$205^A6,IF(A6='Données projet'!$A$114,'Données projet'!$B$114,BY5+BX6-CG5)))</f>
        <v>#NUM!</v>
      </c>
      <c r="BZ6" s="13" t="e">
        <f>BY6*VLOOKUP('Données projet'!$B$12,Paramètres!$A$1:$I$89,3,0)*VLOOKUP('Données projet'!$B$12,Paramètres!$A$1:$I$89,5,0)</f>
        <v>#NUM!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0.6</v>
      </c>
      <c r="N7" s="13">
        <f>IF('Données projet'!$A$36&gt;35,N6+M7-V6,IF(A7&lt;'Données projet'!$A$36,$K$205^A7,IF(A7='Données projet'!$A$36,'Données projet'!$B$36,N6+M7-V6)))</f>
        <v>2.4082246852806923</v>
      </c>
      <c r="O7" s="13">
        <f>N7*VLOOKUP('Données projet'!$B$9,Paramètres!$A$1:$I$89,3,0)*VLOOKUP('Données projet'!$B$9,Paramètres!$A$1:$I$89,5,0)</f>
        <v>1.2247267459463491</v>
      </c>
      <c r="P7" s="13">
        <f t="shared" si="33"/>
        <v>0.55124352845582625</v>
      </c>
      <c r="Q7" s="20">
        <f t="shared" si="2"/>
        <v>3.0931482279171214</v>
      </c>
      <c r="R7" s="59">
        <f t="shared" si="0"/>
        <v>179.17927029209406</v>
      </c>
      <c r="S7" s="59">
        <f ca="1">AVERAGE(OFFSET($R$3,0,0,'Données projet'!$E$9+1,1))-AVERAGE(OFFSET($H$3,0,0,'Données projet'!$E$9+1,1))</f>
        <v>116.82886773945543</v>
      </c>
      <c r="T7" s="59">
        <f t="shared" si="34"/>
        <v>335.52015397983314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3.5</v>
      </c>
      <c r="AI7" s="13">
        <f>IF('Données projet'!$A$62&gt;35,AI6+AH7-AQ6,IF(A7&lt;'Données projet'!$A$62,$AF$205^A7,IF(A7='Données projet'!$A$62,'Données projet'!$B$62,AI6+AH7-AQ6)))</f>
        <v>7.6116626110202459</v>
      </c>
      <c r="AJ7" s="13">
        <f>AI7*VLOOKUP('Données projet'!$B$10,Paramètres!$A$1:$I$89,3,0)*VLOOKUP('Données projet'!$B$10,Paramètres!$A$1:$I$89,5,0)</f>
        <v>3.8709871374604568</v>
      </c>
      <c r="AK7" s="13">
        <f t="shared" si="35"/>
        <v>1.5238820165645783</v>
      </c>
      <c r="AL7" s="20">
        <f t="shared" si="4"/>
        <v>9.3960637765936017</v>
      </c>
      <c r="AM7" s="59">
        <f t="shared" si="5"/>
        <v>185.48218584077054</v>
      </c>
      <c r="AN7" s="59">
        <f ca="1">AVERAGE(OFFSET($AM$3,0,0,'Données projet'!$E$10+1,1))-AVERAGE(OFFSET($H$3,0,0,'Données projet'!$E$10+1,1))</f>
        <v>128.89188894809487</v>
      </c>
      <c r="AO7" s="59">
        <f t="shared" si="36"/>
        <v>375.72473458047068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0.6</v>
      </c>
      <c r="BD7" s="12">
        <f>IF('Données projet'!$A$88&gt;35,BD6+BC7-BL6,IF(A7&lt;'Données projet'!$A$88,$BA$205^A7,IF(A7='Données projet'!$A$88,'Données projet'!$B$88,BD6+BC7-BL6)))</f>
        <v>2.4082246852806923</v>
      </c>
      <c r="BE7" s="13">
        <f>BD7*VLOOKUP('Données projet'!$B$11,Paramètres!$A$1:$I$89,3,0)*VLOOKUP('Données projet'!$B$11,Paramètres!$A$1:$I$89,5,0)</f>
        <v>1.2622950510367279</v>
      </c>
      <c r="BF7" s="13">
        <f t="shared" si="37"/>
        <v>0.56615822108833347</v>
      </c>
      <c r="BG7" s="20">
        <f t="shared" si="7"/>
        <v>3.1845561156178146</v>
      </c>
      <c r="BH7" s="59">
        <f t="shared" si="8"/>
        <v>179.27067817979477</v>
      </c>
      <c r="BI7" s="59">
        <f ca="1">AVERAGE(OFFSET($BH$3,0,0,'Données projet'!$E$11+1,1))-AVERAGE(OFFSET($H$3,0,0,'Données projet'!$E$11+1,1))</f>
        <v>120.26681323682763</v>
      </c>
      <c r="BJ7" s="59">
        <f t="shared" si="38"/>
        <v>344.92933166159389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 t="e">
        <f>IF('Données projet'!$A$114&gt;35,BY6+BX7-CG6,IF(A7&lt;'Données projet'!$A$114,$BV$205^A7,IF(A7='Données projet'!$A$114,'Données projet'!$B$114,BY6+BX7-CG6)))</f>
        <v>#NUM!</v>
      </c>
      <c r="BZ7" s="13" t="e">
        <f>BY7*VLOOKUP('Données projet'!$B$12,Paramètres!$A$1:$I$89,3,0)*VLOOKUP('Données projet'!$B$12,Paramètres!$A$1:$I$89,5,0)</f>
        <v>#NUM!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</v>
      </c>
      <c r="L8" s="12">
        <f>VLOOKUP(A8,'Données projet'!$A$35:$I$55,9,0)</f>
        <v>0.6</v>
      </c>
      <c r="M8" s="12">
        <f t="array" ref="M8">INDEX(L:L,MIN(IF(ISNUMBER(L8:L204),ROW(L8:L204),"")))</f>
        <v>0.6</v>
      </c>
      <c r="N8" s="13">
        <f>IF('Données projet'!$A$36&gt;35,N7+M8-V7,IF(A8&lt;'Données projet'!$A$36,$K$205^A8,IF(A8='Données projet'!$A$36,'Données projet'!$B$36,N7+M8-V7)))</f>
        <v>3</v>
      </c>
      <c r="O8" s="13">
        <f>N8*VLOOKUP('Données projet'!$B$9,Paramètres!$A$1:$I$89,3,0)*VLOOKUP('Données projet'!$B$9,Paramètres!$A$1:$I$89,5,0)</f>
        <v>1.5256799999999999</v>
      </c>
      <c r="P8" s="13">
        <f t="shared" si="33"/>
        <v>0.66936094955179459</v>
      </c>
      <c r="Q8" s="20">
        <f t="shared" si="2"/>
        <v>3.8230296538027093</v>
      </c>
      <c r="R8" s="59">
        <f t="shared" si="0"/>
        <v>182.61407753025006</v>
      </c>
      <c r="S8" s="59">
        <f ca="1">AVERAGE(OFFSET($R$3,0,0,'Données projet'!$E$9+1,1))-AVERAGE(OFFSET($H$3,0,0,'Données projet'!$E$9+1,1))</f>
        <v>116.82886773945543</v>
      </c>
      <c r="T8" s="59">
        <f t="shared" si="34"/>
        <v>335.52015397983314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0.28199999999999997</v>
      </c>
      <c r="X8" s="16">
        <f>IF(ISNA(VLOOKUP(A8,'Données projet'!$A$35:$I$55,6,0)),0%,VLOOKUP(A8,'Données projet'!$A$35:$I$55,6,0)*VLOOKUP('Données projet'!$B$9,Paramètres!$A$1:$I$89,7,0))</f>
        <v>0.126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3.5</v>
      </c>
      <c r="AI8" s="13">
        <f>IF('Données projet'!$A$62&gt;35,AI7+AH8-AQ7,IF(A8&lt;'Données projet'!$A$62,$AF$205^A8,IF(A8='Données projet'!$A$62,'Données projet'!$B$62,AI7+AH8-AQ7)))</f>
        <v>12.642978874910185</v>
      </c>
      <c r="AJ8" s="13">
        <f>AI8*VLOOKUP('Données projet'!$B$10,Paramètres!$A$1:$I$89,3,0)*VLOOKUP('Données projet'!$B$10,Paramètres!$A$1:$I$89,5,0)</f>
        <v>6.4297133366243244</v>
      </c>
      <c r="AK8" s="13">
        <f t="shared" si="35"/>
        <v>2.3859985317393466</v>
      </c>
      <c r="AL8" s="20">
        <f t="shared" si="4"/>
        <v>15.354031504066725</v>
      </c>
      <c r="AM8" s="59">
        <f t="shared" si="5"/>
        <v>194.14507938051406</v>
      </c>
      <c r="AN8" s="59">
        <f ca="1">AVERAGE(OFFSET($AM$3,0,0,'Données projet'!$E$10+1,1))-AVERAGE(OFFSET($H$3,0,0,'Données projet'!$E$10+1,1))</f>
        <v>128.89188894809487</v>
      </c>
      <c r="AO8" s="59">
        <f t="shared" si="36"/>
        <v>375.72473458047068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3</v>
      </c>
      <c r="BB8" s="12">
        <f>VLOOKUP(A8,'Données projet'!$A$87:$I$107,9,0)</f>
        <v>0.6</v>
      </c>
      <c r="BC8" s="12">
        <f t="array" ref="BC8">INDEX(BB:BB,MIN(IF(ISNUMBER(BB8:BB204),ROW(BB8:BB204),"")))</f>
        <v>0.6</v>
      </c>
      <c r="BD8" s="12">
        <f>IF('Données projet'!$A$88&gt;35,BD7+BC8-BL7,IF(A8&lt;'Données projet'!$A$88,$BA$205^A8,IF(A8='Données projet'!$A$88,'Données projet'!$B$88,BD7+BC8-BL7)))</f>
        <v>3</v>
      </c>
      <c r="BE8" s="13">
        <f>BD8*VLOOKUP('Données projet'!$B$11,Paramètres!$A$1:$I$89,3,0)*VLOOKUP('Données projet'!$B$11,Paramètres!$A$1:$I$89,5,0)</f>
        <v>1.5724800000000001</v>
      </c>
      <c r="BF8" s="13">
        <f t="shared" si="37"/>
        <v>0.6874714802109646</v>
      </c>
      <c r="BG8" s="20">
        <f t="shared" si="7"/>
        <v>3.9360821613674299</v>
      </c>
      <c r="BH8" s="59">
        <f t="shared" si="8"/>
        <v>182.72713003781479</v>
      </c>
      <c r="BI8" s="59">
        <f ca="1">AVERAGE(OFFSET($BH$3,0,0,'Données projet'!$E$11+1,1))-AVERAGE(OFFSET($H$3,0,0,'Données projet'!$E$11+1,1))</f>
        <v>120.26681323682763</v>
      </c>
      <c r="BJ8" s="59">
        <f t="shared" si="38"/>
        <v>344.92933166159389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0.28199999999999997</v>
      </c>
      <c r="BN8" s="16">
        <f>IF(ISNA(VLOOKUP(A8,'Données projet'!$A$87:$I$107,6,0)),0%,VLOOKUP(A8,'Données projet'!$A$87:$I$107,6,0)*VLOOKUP('Données projet'!$B$11,Paramètres!$A$1:$I$89,7,0))</f>
        <v>0.126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 t="e">
        <f>IF('Données projet'!$A$114&gt;35,BY7+BX8-CG7,IF(A8&lt;'Données projet'!$A$114,$BV$205^A8,IF(A8='Données projet'!$A$114,'Données projet'!$B$114,BY7+BX8-CG7)))</f>
        <v>#NUM!</v>
      </c>
      <c r="BZ8" s="13" t="e">
        <f>BY8*VLOOKUP('Données projet'!$B$12,Paramètres!$A$1:$I$89,3,0)*VLOOKUP('Données projet'!$B$12,Paramètres!$A$1:$I$89,5,0)</f>
        <v>#NUM!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29</v>
      </c>
      <c r="L9" s="12">
        <f>VLOOKUP(A9,'Données projet'!$A$35:$I$55,9,0)</f>
        <v>26</v>
      </c>
      <c r="M9" s="12">
        <f t="array" ref="M9">INDEX(L:L,MIN(IF(ISNUMBER(L9:L205),ROW(L9:L205),"")))</f>
        <v>26</v>
      </c>
      <c r="N9" s="13">
        <f>IF('Données projet'!$A$36&gt;35,N8+M9-V8,IF(A9&lt;'Données projet'!$A$36,$K$205^A9,IF(A9='Données projet'!$A$36,'Données projet'!$B$36,N8+M9-V8)))</f>
        <v>29</v>
      </c>
      <c r="O9" s="13">
        <f>N9*VLOOKUP('Données projet'!$B$9,Paramètres!$A$1:$I$89,3,0)*VLOOKUP('Données projet'!$B$9,Paramètres!$A$1:$I$89,5,0)</f>
        <v>14.748240000000001</v>
      </c>
      <c r="P9" s="13">
        <f t="shared" si="33"/>
        <v>4.9687929763413896</v>
      </c>
      <c r="Q9" s="20">
        <f t="shared" si="2"/>
        <v>34.340499100461251</v>
      </c>
      <c r="R9" s="59">
        <f t="shared" si="0"/>
        <v>215.81075119672022</v>
      </c>
      <c r="S9" s="59">
        <f ca="1">AVERAGE(OFFSET($R$3,0,0,'Données projet'!$E$9+1,1))-AVERAGE(OFFSET($H$3,0,0,'Données projet'!$E$9+1,1))</f>
        <v>116.82886773945543</v>
      </c>
      <c r="T9" s="59">
        <f t="shared" si="34"/>
        <v>335.52015397983314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0.28199999999999997</v>
      </c>
      <c r="X9" s="16">
        <f>IF(ISNA(VLOOKUP(A9,'Données projet'!$A$35:$I$55,6,0)),0%,VLOOKUP(A9,'Données projet'!$A$35:$I$55,6,0)*VLOOKUP('Données projet'!$B$9,Paramètres!$A$1:$I$89,7,0))</f>
        <v>0.126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21</v>
      </c>
      <c r="AG9" s="12">
        <f>VLOOKUP(A9,'Données projet'!$A$61:$I$81,9,0)</f>
        <v>3.5</v>
      </c>
      <c r="AH9" s="12">
        <f t="array" ref="AH9">INDEX(AG:AG,MIN(IF(ISNUMBER(AG9:AG205),ROW(AG9:AG205),"")))</f>
        <v>3.5</v>
      </c>
      <c r="AI9" s="13">
        <f>IF('Données projet'!$A$62&gt;35,AI8+AH9-AQ8,IF(A9&lt;'Données projet'!$A$62,$AF$205^A9,IF(A9='Données projet'!$A$62,'Données projet'!$B$62,AI8+AH9-AQ8)))</f>
        <v>21</v>
      </c>
      <c r="AJ9" s="13">
        <f>AI9*VLOOKUP('Données projet'!$B$10,Paramètres!$A$1:$I$89,3,0)*VLOOKUP('Données projet'!$B$10,Paramètres!$A$1:$I$89,5,0)</f>
        <v>10.67976</v>
      </c>
      <c r="AK9" s="13">
        <f t="shared" si="35"/>
        <v>3.7358463001594582</v>
      </c>
      <c r="AL9" s="20">
        <f t="shared" si="4"/>
        <v>25.107180972777723</v>
      </c>
      <c r="AM9" s="59">
        <f t="shared" si="5"/>
        <v>206.57743306903669</v>
      </c>
      <c r="AN9" s="59">
        <f ca="1">AVERAGE(OFFSET($AM$3,0,0,'Données projet'!$E$10+1,1))-AVERAGE(OFFSET($H$3,0,0,'Données projet'!$E$10+1,1))</f>
        <v>128.89188894809487</v>
      </c>
      <c r="AO9" s="59">
        <f t="shared" si="36"/>
        <v>375.72473458047068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0.28199999999999997</v>
      </c>
      <c r="AS9" s="16">
        <f>IF(ISNA(VLOOKUP(A9,'Données projet'!$A$61:$I$81,6,0)),0%,VLOOKUP(A9,'Données projet'!$A$61:$I$81,6,0)*VLOOKUP('Données projet'!$B$10,Paramètres!$A$1:$I$89,7,0))</f>
        <v>0.126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>
        <f>VLOOKUP(A9,'Données projet'!$A$87:$I$107,2,0)</f>
        <v>29</v>
      </c>
      <c r="BB9" s="12">
        <f>VLOOKUP(A9,'Données projet'!$A$87:$I$107,9,0)</f>
        <v>26</v>
      </c>
      <c r="BC9" s="12">
        <f t="array" ref="BC9">INDEX(BB:BB,MIN(IF(ISNUMBER(BB9:BB205),ROW(BB9:BB205),"")))</f>
        <v>26</v>
      </c>
      <c r="BD9" s="12">
        <f>IF('Données projet'!$A$88&gt;35,BD8+BC9-BL8,IF(A9&lt;'Données projet'!$A$88,$BA$205^A9,IF(A9='Données projet'!$A$88,'Données projet'!$B$88,BD8+BC9-BL8)))</f>
        <v>29</v>
      </c>
      <c r="BE9" s="13">
        <f>BD9*VLOOKUP('Données projet'!$B$11,Paramètres!$A$1:$I$89,3,0)*VLOOKUP('Données projet'!$B$11,Paramètres!$A$1:$I$89,5,0)</f>
        <v>15.20064</v>
      </c>
      <c r="BF9" s="13">
        <f t="shared" si="37"/>
        <v>5.1032308720646968</v>
      </c>
      <c r="BG9" s="20">
        <f t="shared" si="7"/>
        <v>35.362575102179342</v>
      </c>
      <c r="BH9" s="59">
        <f t="shared" si="8"/>
        <v>216.83282719843831</v>
      </c>
      <c r="BI9" s="59">
        <f ca="1">AVERAGE(OFFSET($BH$3,0,0,'Données projet'!$E$11+1,1))-AVERAGE(OFFSET($H$3,0,0,'Données projet'!$E$11+1,1))</f>
        <v>120.26681323682763</v>
      </c>
      <c r="BJ9" s="59">
        <f t="shared" si="38"/>
        <v>344.92933166159389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0.28199999999999997</v>
      </c>
      <c r="BN9" s="16">
        <f>IF(ISNA(VLOOKUP(A9,'Données projet'!$A$87:$I$107,6,0)),0%,VLOOKUP(A9,'Données projet'!$A$87:$I$107,6,0)*VLOOKUP('Données projet'!$B$11,Paramètres!$A$1:$I$89,7,0))</f>
        <v>0.126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 t="e">
        <f>IF('Données projet'!$A$114&gt;35,BY8+BX9-CG8,IF(A9&lt;'Données projet'!$A$114,$BV$205^A9,IF(A9='Données projet'!$A$114,'Données projet'!$B$114,BY8+BX9-CG8)))</f>
        <v>#NUM!</v>
      </c>
      <c r="BZ9" s="13" t="e">
        <f>BY9*VLOOKUP('Données projet'!$B$12,Paramètres!$A$1:$I$89,3,0)*VLOOKUP('Données projet'!$B$12,Paramètres!$A$1:$I$89,5,0)</f>
        <v>#NUM!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57</v>
      </c>
      <c r="L10" s="12">
        <f>VLOOKUP(A10,'Données projet'!$A$35:$I$55,9,0)</f>
        <v>28</v>
      </c>
      <c r="M10" s="12">
        <f t="array" ref="M10">INDEX(L:L,MIN(IF(ISNUMBER(L10:L206),ROW(L10:L206),"")))</f>
        <v>28</v>
      </c>
      <c r="N10" s="13">
        <f>IF('Données projet'!$A$36&gt;35,N9+M10-V9,IF(A10&lt;'Données projet'!$A$36,$K$205^A10,IF(A10='Données projet'!$A$36,'Données projet'!$B$36,N9+M10-V9)))</f>
        <v>57</v>
      </c>
      <c r="O10" s="13">
        <f>N10*VLOOKUP('Données projet'!$B$9,Paramètres!$A$1:$I$89,3,0)*VLOOKUP('Données projet'!$B$9,Paramètres!$A$1:$I$89,5,0)</f>
        <v>28.987920000000003</v>
      </c>
      <c r="P10" s="13">
        <f t="shared" si="33"/>
        <v>9.0274907867436021</v>
      </c>
      <c r="Q10" s="20">
        <f t="shared" si="2"/>
        <v>66.210173786911767</v>
      </c>
      <c r="R10" s="59">
        <f t="shared" si="0"/>
        <v>250.33435472264802</v>
      </c>
      <c r="S10" s="59">
        <f ca="1">AVERAGE(OFFSET($R$3,0,0,'Données projet'!$E$9+1,1))-AVERAGE(OFFSET($H$3,0,0,'Données projet'!$E$9+1,1))</f>
        <v>116.82886773945543</v>
      </c>
      <c r="T10" s="59">
        <f t="shared" si="34"/>
        <v>335.52015397983314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0.28199999999999997</v>
      </c>
      <c r="X10" s="16">
        <f>IF(ISNA(VLOOKUP(A10,'Données projet'!$A$35:$I$55,6,0)),0%,VLOOKUP(A10,'Données projet'!$A$35:$I$55,6,0)*VLOOKUP('Données projet'!$B$9,Paramètres!$A$1:$I$89,7,0))</f>
        <v>0.126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55</v>
      </c>
      <c r="AG10" s="12">
        <f>VLOOKUP(A10,'Données projet'!$A$61:$I$81,9,0)</f>
        <v>34</v>
      </c>
      <c r="AH10" s="12">
        <f t="array" ref="AH10">INDEX(AG:AG,MIN(IF(ISNUMBER(AG10:AG206),ROW(AG10:AG206),"")))</f>
        <v>34</v>
      </c>
      <c r="AI10" s="13">
        <f>IF('Données projet'!$A$62&gt;35,AI9+AH10-AQ9,IF(A10&lt;'Données projet'!$A$62,$AF$205^A10,IF(A10='Données projet'!$A$62,'Données projet'!$B$62,AI9+AH10-AQ9)))</f>
        <v>55</v>
      </c>
      <c r="AJ10" s="13">
        <f>AI10*VLOOKUP('Données projet'!$B$10,Paramètres!$A$1:$I$89,3,0)*VLOOKUP('Données projet'!$B$10,Paramètres!$A$1:$I$89,5,0)</f>
        <v>27.970800000000001</v>
      </c>
      <c r="AK10" s="13">
        <f t="shared" si="35"/>
        <v>8.7470277399938787</v>
      </c>
      <c r="AL10" s="20">
        <f t="shared" si="4"/>
        <v>63.950216647155997</v>
      </c>
      <c r="AM10" s="59">
        <f t="shared" si="5"/>
        <v>248.07439758289223</v>
      </c>
      <c r="AN10" s="59">
        <f ca="1">AVERAGE(OFFSET($AM$3,0,0,'Données projet'!$E$10+1,1))-AVERAGE(OFFSET($H$3,0,0,'Données projet'!$E$10+1,1))</f>
        <v>128.89188894809487</v>
      </c>
      <c r="AO10" s="59">
        <f t="shared" si="36"/>
        <v>375.72473458047068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0.28199999999999997</v>
      </c>
      <c r="AS10" s="16">
        <f>IF(ISNA(VLOOKUP(A10,'Données projet'!$A$61:$I$81,6,0)),0%,VLOOKUP(A10,'Données projet'!$A$61:$I$81,6,0)*VLOOKUP('Données projet'!$B$10,Paramètres!$A$1:$I$89,7,0))</f>
        <v>0.126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>
        <f>VLOOKUP(A10,'Données projet'!$A$87:$I$107,2,0)</f>
        <v>57</v>
      </c>
      <c r="BB10" s="12">
        <f>VLOOKUP(A10,'Données projet'!$A$87:$I$107,9,0)</f>
        <v>28</v>
      </c>
      <c r="BC10" s="12">
        <f t="array" ref="BC10">INDEX(BB:BB,MIN(IF(ISNUMBER(BB10:BB206),ROW(BB10:BB206),"")))</f>
        <v>28</v>
      </c>
      <c r="BD10" s="12">
        <f>IF('Données projet'!$A$88&gt;35,BD9+BC10-BL9,IF(A10&lt;'Données projet'!$A$88,$BA$205^A10,IF(A10='Données projet'!$A$88,'Données projet'!$B$88,BD9+BC10-BL9)))</f>
        <v>57</v>
      </c>
      <c r="BE10" s="13">
        <f>BD10*VLOOKUP('Données projet'!$B$11,Paramètres!$A$1:$I$89,3,0)*VLOOKUP('Données projet'!$B$11,Paramètres!$A$1:$I$89,5,0)</f>
        <v>29.877120000000001</v>
      </c>
      <c r="BF10" s="13">
        <f t="shared" si="37"/>
        <v>9.2717426343874898</v>
      </c>
      <c r="BG10" s="20">
        <f t="shared" si="7"/>
        <v>68.18426908822488</v>
      </c>
      <c r="BH10" s="59">
        <f t="shared" si="8"/>
        <v>252.30845002396111</v>
      </c>
      <c r="BI10" s="59">
        <f ca="1">AVERAGE(OFFSET($BH$3,0,0,'Données projet'!$E$11+1,1))-AVERAGE(OFFSET($H$3,0,0,'Données projet'!$E$11+1,1))</f>
        <v>120.26681323682763</v>
      </c>
      <c r="BJ10" s="59">
        <f t="shared" si="38"/>
        <v>344.92933166159389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0.28199999999999997</v>
      </c>
      <c r="BN10" s="16">
        <f>IF(ISNA(VLOOKUP(A10,'Données projet'!$A$87:$I$107,6,0)),0%,VLOOKUP(A10,'Données projet'!$A$87:$I$107,6,0)*VLOOKUP('Données projet'!$B$11,Paramètres!$A$1:$I$89,7,0))</f>
        <v>0.126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 t="e">
        <f>IF('Données projet'!$A$114&gt;35,BY9+BX10-CG9,IF(A10&lt;'Données projet'!$A$114,$BV$205^A10,IF(A10='Données projet'!$A$114,'Données projet'!$B$114,BY9+BX10-CG9)))</f>
        <v>#NUM!</v>
      </c>
      <c r="BZ10" s="13" t="e">
        <f>BY10*VLOOKUP('Données projet'!$B$12,Paramètres!$A$1:$I$89,3,0)*VLOOKUP('Données projet'!$B$12,Paramètres!$A$1:$I$89,5,0)</f>
        <v>#NUM!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89</v>
      </c>
      <c r="L11" s="12">
        <f>VLOOKUP(A11,'Données projet'!$A$35:$I$55,9,0)</f>
        <v>32</v>
      </c>
      <c r="M11" s="12">
        <f t="array" ref="M11">INDEX(L:L,MIN(IF(ISNUMBER(L11:L207),ROW(L11:L207),"")))</f>
        <v>32</v>
      </c>
      <c r="N11" s="13">
        <f>IF('Données projet'!$A$36&gt;35,N10+M11-V10,IF(A11&lt;'Données projet'!$A$36,$K$205^A11,IF(A11='Données projet'!$A$36,'Données projet'!$B$36,N10+M11-V10)))</f>
        <v>89</v>
      </c>
      <c r="O11" s="13">
        <f>N11*VLOOKUP('Données projet'!$B$9,Paramètres!$A$1:$I$89,3,0)*VLOOKUP('Données projet'!$B$9,Paramètres!$A$1:$I$89,5,0)</f>
        <v>45.261839999999999</v>
      </c>
      <c r="P11" s="13">
        <f t="shared" si="33"/>
        <v>13.383109805485613</v>
      </c>
      <c r="Q11" s="20">
        <f t="shared" si="2"/>
        <v>102.13995424455409</v>
      </c>
      <c r="R11" s="59">
        <f t="shared" si="0"/>
        <v>288.89322711077466</v>
      </c>
      <c r="S11" s="59">
        <f ca="1">AVERAGE(OFFSET($R$3,0,0,'Données projet'!$E$9+1,1))-AVERAGE(OFFSET($H$3,0,0,'Données projet'!$E$9+1,1))</f>
        <v>116.82886773945543</v>
      </c>
      <c r="T11" s="59">
        <f t="shared" si="34"/>
        <v>335.52015397983314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0.28199999999999997</v>
      </c>
      <c r="X11" s="16">
        <f>IF(ISNA(VLOOKUP(A11,'Données projet'!$A$35:$I$55,6,0)),0%,VLOOKUP(A11,'Données projet'!$A$35:$I$55,6,0)*VLOOKUP('Données projet'!$B$9,Paramètres!$A$1:$I$89,7,0))</f>
        <v>0.126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91</v>
      </c>
      <c r="AG11" s="12">
        <f>VLOOKUP(A11,'Données projet'!$A$61:$I$81,9,0)</f>
        <v>36</v>
      </c>
      <c r="AH11" s="12">
        <f t="array" ref="AH11">INDEX(AG:AG,MIN(IF(ISNUMBER(AG11:AG207),ROW(AG11:AG207),"")))</f>
        <v>36</v>
      </c>
      <c r="AI11" s="13">
        <f>IF('Données projet'!$A$62&gt;35,AI10+AH11-AQ10,IF(A11&lt;'Données projet'!$A$62,$AF$205^A11,IF(A11='Données projet'!$A$62,'Données projet'!$B$62,AI10+AH11-AQ10)))</f>
        <v>91</v>
      </c>
      <c r="AJ11" s="13">
        <f>AI11*VLOOKUP('Données projet'!$B$10,Paramètres!$A$1:$I$89,3,0)*VLOOKUP('Données projet'!$B$10,Paramètres!$A$1:$I$89,5,0)</f>
        <v>46.278960000000005</v>
      </c>
      <c r="AK11" s="13">
        <f t="shared" si="35"/>
        <v>13.648502563313981</v>
      </c>
      <c r="AL11" s="20">
        <f t="shared" si="4"/>
        <v>104.37366396443853</v>
      </c>
      <c r="AM11" s="59">
        <f t="shared" si="5"/>
        <v>291.12693683065908</v>
      </c>
      <c r="AN11" s="59">
        <f ca="1">AVERAGE(OFFSET($AM$3,0,0,'Données projet'!$E$10+1,1))-AVERAGE(OFFSET($H$3,0,0,'Données projet'!$E$10+1,1))</f>
        <v>128.89188894809487</v>
      </c>
      <c r="AO11" s="59">
        <f t="shared" si="36"/>
        <v>375.72473458047068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0.28199999999999997</v>
      </c>
      <c r="AS11" s="16">
        <f>IF(ISNA(VLOOKUP(A11,'Données projet'!$A$61:$I$81,6,0)),0%,VLOOKUP(A11,'Données projet'!$A$61:$I$81,6,0)*VLOOKUP('Données projet'!$B$10,Paramètres!$A$1:$I$89,7,0))</f>
        <v>0.126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89</v>
      </c>
      <c r="BB11" s="12">
        <f>VLOOKUP(A11,'Données projet'!$A$87:$I$107,9,0)</f>
        <v>32</v>
      </c>
      <c r="BC11" s="12">
        <f t="array" ref="BC11">INDEX(BB:BB,MIN(IF(ISNUMBER(BB11:BB207),ROW(BB11:BB207),"")))</f>
        <v>32</v>
      </c>
      <c r="BD11" s="12">
        <f>IF('Données projet'!$A$88&gt;35,BD10+BC11-BL10,IF(A11&lt;'Données projet'!$A$88,$BA$205^A11,IF(A11='Données projet'!$A$88,'Données projet'!$B$88,BD10+BC11-BL10)))</f>
        <v>89</v>
      </c>
      <c r="BE11" s="13">
        <f>BD11*VLOOKUP('Données projet'!$B$11,Paramètres!$A$1:$I$89,3,0)*VLOOKUP('Données projet'!$B$11,Paramètres!$A$1:$I$89,5,0)</f>
        <v>46.650240000000004</v>
      </c>
      <c r="BF11" s="13">
        <f t="shared" si="37"/>
        <v>13.745209238698116</v>
      </c>
      <c r="BG11" s="20">
        <f t="shared" si="7"/>
        <v>105.18874075739923</v>
      </c>
      <c r="BH11" s="59">
        <f t="shared" si="8"/>
        <v>291.9420136236198</v>
      </c>
      <c r="BI11" s="59">
        <f ca="1">AVERAGE(OFFSET($BH$3,0,0,'Données projet'!$E$11+1,1))-AVERAGE(OFFSET($H$3,0,0,'Données projet'!$E$11+1,1))</f>
        <v>120.26681323682763</v>
      </c>
      <c r="BJ11" s="59">
        <f t="shared" si="38"/>
        <v>344.92933166159389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0.28199999999999997</v>
      </c>
      <c r="BN11" s="16">
        <f>IF(ISNA(VLOOKUP(A11,'Données projet'!$A$87:$I$107,6,0)),0%,VLOOKUP(A11,'Données projet'!$A$87:$I$107,6,0)*VLOOKUP('Données projet'!$B$11,Paramètres!$A$1:$I$89,7,0))</f>
        <v>0.126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>
        <f>VLOOKUP(A11,'Données projet'!$A$113:$I$133,2,0)</f>
        <v>0</v>
      </c>
      <c r="BW11" s="12">
        <f>VLOOKUP(A11,'Données projet'!$A$113:$I$133,9,0)</f>
        <v>0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 t="e">
        <f>IF(ISNA(VLOOKUP(A11,'Données projet'!$A$113:$I$133,5,0)),0%,VLOOKUP(A11,'Données projet'!$A$113:$I$133,5,0)*VLOOKUP('Données projet'!$B$12,Paramètres!$A$1:$I$89,7,0))</f>
        <v>#N/A</v>
      </c>
      <c r="CI11" s="16" t="e">
        <f>IF(ISNA(VLOOKUP(A11,'Données projet'!$A$113:$I$133,6,0)),0%,VLOOKUP(A11,'Données projet'!$A$113:$I$133,6,0)*VLOOKUP('Données projet'!$B$12,Paramètres!$A$1:$I$89,7,0))</f>
        <v>#N/A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120</v>
      </c>
      <c r="L12" s="12">
        <f>VLOOKUP(A12,'Données projet'!$A$35:$I$55,9,0)</f>
        <v>31</v>
      </c>
      <c r="M12" s="12">
        <f t="array" ref="M12">INDEX(L:L,MIN(IF(ISNUMBER(L12:L208),ROW(L12:L208),"")))</f>
        <v>31</v>
      </c>
      <c r="N12" s="13">
        <f>IF('Données projet'!$A$36&gt;35,N11+M12-V11,IF(A12&lt;'Données projet'!$A$36,$K$205^A12,IF(A12='Données projet'!$A$36,'Données projet'!$B$36,N11+M12-V11)))</f>
        <v>120</v>
      </c>
      <c r="O12" s="13">
        <f>N12*VLOOKUP('Données projet'!$B$9,Paramètres!$A$1:$I$89,3,0)*VLOOKUP('Données projet'!$B$9,Paramètres!$A$1:$I$89,5,0)</f>
        <v>61.027200000000008</v>
      </c>
      <c r="P12" s="13">
        <f t="shared" si="33"/>
        <v>17.427720265428167</v>
      </c>
      <c r="Q12" s="20">
        <f t="shared" si="2"/>
        <v>136.64231946228742</v>
      </c>
      <c r="R12" s="59">
        <f t="shared" si="0"/>
        <v>326.00027821484349</v>
      </c>
      <c r="S12" s="59">
        <f ca="1">AVERAGE(OFFSET($R$3,0,0,'Données projet'!$E$9+1,1))-AVERAGE(OFFSET($H$3,0,0,'Données projet'!$E$9+1,1))</f>
        <v>116.82886773945543</v>
      </c>
      <c r="T12" s="59">
        <f t="shared" si="34"/>
        <v>335.52015397983314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0.28199999999999997</v>
      </c>
      <c r="X12" s="16">
        <f>IF(ISNA(VLOOKUP(A12,'Données projet'!$A$35:$I$55,6,0)),0%,VLOOKUP(A12,'Données projet'!$A$35:$I$55,6,0)*VLOOKUP('Données projet'!$B$9,Paramètres!$A$1:$I$89,7,0))</f>
        <v>0.126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128</v>
      </c>
      <c r="AG12" s="12">
        <f>VLOOKUP(A12,'Données projet'!$A$61:$I$81,9,0)</f>
        <v>37</v>
      </c>
      <c r="AH12" s="12">
        <f t="array" ref="AH12">INDEX(AG:AG,MIN(IF(ISNUMBER(AG12:AG208),ROW(AG12:AG208),"")))</f>
        <v>37</v>
      </c>
      <c r="AI12" s="13">
        <f>IF('Données projet'!$A$62&gt;35,AI11+AH12-AQ11,IF(A12&lt;'Données projet'!$A$62,$AF$205^A12,IF(A12='Données projet'!$A$62,'Données projet'!$B$62,AI11+AH12-AQ11)))</f>
        <v>128</v>
      </c>
      <c r="AJ12" s="13">
        <f>AI12*VLOOKUP('Données projet'!$B$10,Paramètres!$A$1:$I$89,3,0)*VLOOKUP('Données projet'!$B$10,Paramètres!$A$1:$I$89,5,0)</f>
        <v>65.095680000000002</v>
      </c>
      <c r="AK12" s="13">
        <f t="shared" si="35"/>
        <v>18.450441403937198</v>
      </c>
      <c r="AL12" s="20">
        <f t="shared" si="4"/>
        <v>145.50949477852396</v>
      </c>
      <c r="AM12" s="59">
        <f t="shared" si="5"/>
        <v>334.86745353108006</v>
      </c>
      <c r="AN12" s="59">
        <f ca="1">AVERAGE(OFFSET($AM$3,0,0,'Données projet'!$E$10+1,1))-AVERAGE(OFFSET($H$3,0,0,'Données projet'!$E$10+1,1))</f>
        <v>128.89188894809487</v>
      </c>
      <c r="AO12" s="59">
        <f t="shared" si="36"/>
        <v>375.72473458047068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0.28199999999999997</v>
      </c>
      <c r="AS12" s="16">
        <f>IF(ISNA(VLOOKUP(A12,'Données projet'!$A$61:$I$81,6,0)),0%,VLOOKUP(A12,'Données projet'!$A$61:$I$81,6,0)*VLOOKUP('Données projet'!$B$10,Paramètres!$A$1:$I$89,7,0))</f>
        <v>0.126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120</v>
      </c>
      <c r="BB12" s="12">
        <f>VLOOKUP(A12,'Données projet'!$A$87:$I$107,9,0)</f>
        <v>31</v>
      </c>
      <c r="BC12" s="12">
        <f t="array" ref="BC12">INDEX(BB:BB,MIN(IF(ISNUMBER(BB12:BB208),ROW(BB12:BB208),"")))</f>
        <v>31</v>
      </c>
      <c r="BD12" s="12">
        <f>IF('Données projet'!$A$88&gt;35,BD11+BC12-BL11,IF(A12&lt;'Données projet'!$A$88,$BA$205^A12,IF(A12='Données projet'!$A$88,'Données projet'!$B$88,BD11+BC12-BL11)))</f>
        <v>120</v>
      </c>
      <c r="BE12" s="13">
        <f>BD12*VLOOKUP('Données projet'!$B$11,Paramètres!$A$1:$I$89,3,0)*VLOOKUP('Données projet'!$B$11,Paramètres!$A$1:$I$89,5,0)</f>
        <v>62.8992</v>
      </c>
      <c r="BF12" s="13">
        <f t="shared" si="37"/>
        <v>17.899252496876414</v>
      </c>
      <c r="BG12" s="20">
        <f t="shared" si="7"/>
        <v>140.72397143205976</v>
      </c>
      <c r="BH12" s="59">
        <f t="shared" si="8"/>
        <v>330.08193018461583</v>
      </c>
      <c r="BI12" s="59">
        <f ca="1">AVERAGE(OFFSET($BH$3,0,0,'Données projet'!$E$11+1,1))-AVERAGE(OFFSET($H$3,0,0,'Données projet'!$E$11+1,1))</f>
        <v>120.26681323682763</v>
      </c>
      <c r="BJ12" s="59">
        <f t="shared" si="38"/>
        <v>344.92933166159389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0.28199999999999997</v>
      </c>
      <c r="BN12" s="16">
        <f>IF(ISNA(VLOOKUP(A12,'Données projet'!$A$87:$I$107,6,0)),0%,VLOOKUP(A12,'Données projet'!$A$87:$I$107,6,0)*VLOOKUP('Données projet'!$B$11,Paramètres!$A$1:$I$89,7,0))</f>
        <v>0.126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>
        <f>VLOOKUP(A12,'Données projet'!$A$113:$I$133,2,0)</f>
        <v>0</v>
      </c>
      <c r="BW12" s="12">
        <f>VLOOKUP(A12,'Données projet'!$A$113:$I$133,9,0)</f>
        <v>0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 t="e">
        <f>IF(ISNA(VLOOKUP(A12,'Données projet'!$A$113:$I$133,5,0)),0%,VLOOKUP(A12,'Données projet'!$A$113:$I$133,5,0)*VLOOKUP('Données projet'!$B$12,Paramètres!$A$1:$I$89,7,0))</f>
        <v>#N/A</v>
      </c>
      <c r="CI12" s="16" t="e">
        <f>IF(ISNA(VLOOKUP(A12,'Données projet'!$A$113:$I$133,6,0)),0%,VLOOKUP(A12,'Données projet'!$A$113:$I$133,6,0)*VLOOKUP('Données projet'!$B$12,Paramètres!$A$1:$I$89,7,0))</f>
        <v>#N/A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151</v>
      </c>
      <c r="L13" s="12">
        <f>VLOOKUP(A13,'Données projet'!$A$35:$I$55,9,0)</f>
        <v>31</v>
      </c>
      <c r="M13" s="12">
        <f t="array" ref="M13">INDEX(L:L,MIN(IF(ISNUMBER(L13:L209),ROW(L13:L209),"")))</f>
        <v>31</v>
      </c>
      <c r="N13" s="13">
        <f>IF('Données projet'!$A$36&gt;35,N12+M13-V12,IF(A13&lt;'Données projet'!$A$36,$K$205^A13,IF(A13='Données projet'!$A$36,'Données projet'!$B$36,N12+M13-V12)))</f>
        <v>151</v>
      </c>
      <c r="O13" s="13">
        <f>N13*VLOOKUP('Données projet'!$B$9,Paramètres!$A$1:$I$89,3,0)*VLOOKUP('Données projet'!$B$9,Paramètres!$A$1:$I$89,5,0)</f>
        <v>76.792559999999995</v>
      </c>
      <c r="P13" s="13">
        <f t="shared" si="33"/>
        <v>21.351090531806321</v>
      </c>
      <c r="Q13" s="20">
        <f t="shared" si="2"/>
        <v>170.93352467622933</v>
      </c>
      <c r="R13" s="59">
        <f t="shared" si="0"/>
        <v>362.87218666127421</v>
      </c>
      <c r="S13" s="59">
        <f ca="1">AVERAGE(OFFSET($R$3,0,0,'Données projet'!$E$9+1,1))-AVERAGE(OFFSET($H$3,0,0,'Données projet'!$E$9+1,1))</f>
        <v>116.82886773945543</v>
      </c>
      <c r="T13" s="59">
        <f t="shared" si="34"/>
        <v>335.52015397983314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0.28199999999999997</v>
      </c>
      <c r="X13" s="16">
        <f>IF(ISNA(VLOOKUP(A13,'Données projet'!$A$35:$I$55,6,0)),0%,VLOOKUP(A13,'Données projet'!$A$35:$I$55,6,0)*VLOOKUP('Données projet'!$B$9,Paramètres!$A$1:$I$89,7,0))</f>
        <v>0.126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167</v>
      </c>
      <c r="AG13" s="12">
        <f>VLOOKUP(A13,'Données projet'!$A$61:$I$81,9,0)</f>
        <v>39</v>
      </c>
      <c r="AH13" s="12">
        <f t="array" ref="AH13">INDEX(AG:AG,MIN(IF(ISNUMBER(AG13:AG209),ROW(AG13:AG209),"")))</f>
        <v>39</v>
      </c>
      <c r="AI13" s="13">
        <f>IF('Données projet'!$A$62&gt;35,AI12+AH13-AQ12,IF(A13&lt;'Données projet'!$A$62,$AF$205^A13,IF(A13='Données projet'!$A$62,'Données projet'!$B$62,AI12+AH13-AQ12)))</f>
        <v>167</v>
      </c>
      <c r="AJ13" s="13">
        <f>AI13*VLOOKUP('Données projet'!$B$10,Paramètres!$A$1:$I$89,3,0)*VLOOKUP('Données projet'!$B$10,Paramètres!$A$1:$I$89,5,0)</f>
        <v>84.929519999999997</v>
      </c>
      <c r="AK13" s="13">
        <f t="shared" si="35"/>
        <v>23.338250945554787</v>
      </c>
      <c r="AL13" s="20">
        <f t="shared" si="4"/>
        <v>188.56636773017456</v>
      </c>
      <c r="AM13" s="59">
        <f t="shared" si="5"/>
        <v>380.50502971521945</v>
      </c>
      <c r="AN13" s="59">
        <f ca="1">AVERAGE(OFFSET($AM$3,0,0,'Données projet'!$E$10+1,1))-AVERAGE(OFFSET($H$3,0,0,'Données projet'!$E$10+1,1))</f>
        <v>128.89188894809487</v>
      </c>
      <c r="AO13" s="59">
        <f t="shared" si="36"/>
        <v>375.72473458047068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0.28199999999999997</v>
      </c>
      <c r="AS13" s="16">
        <f>IF(ISNA(VLOOKUP(A13,'Données projet'!$A$61:$I$81,6,0)),0%,VLOOKUP(A13,'Données projet'!$A$61:$I$81,6,0)*VLOOKUP('Données projet'!$B$10,Paramètres!$A$1:$I$89,7,0))</f>
        <v>0.126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151</v>
      </c>
      <c r="BB13" s="12">
        <f>VLOOKUP(A13,'Données projet'!$A$87:$I$107,9,0)</f>
        <v>31</v>
      </c>
      <c r="BC13" s="12">
        <f t="array" ref="BC13">INDEX(BB:BB,MIN(IF(ISNUMBER(BB13:BB209),ROW(BB13:BB209),"")))</f>
        <v>31</v>
      </c>
      <c r="BD13" s="12">
        <f>IF('Données projet'!$A$88&gt;35,BD12+BC13-BL12,IF(A13&lt;'Données projet'!$A$88,$BA$205^A13,IF(A13='Données projet'!$A$88,'Données projet'!$B$88,BD12+BC13-BL12)))</f>
        <v>151</v>
      </c>
      <c r="BE13" s="13">
        <f>BD13*VLOOKUP('Données projet'!$B$11,Paramètres!$A$1:$I$89,3,0)*VLOOKUP('Données projet'!$B$11,Paramètres!$A$1:$I$89,5,0)</f>
        <v>79.148160000000004</v>
      </c>
      <c r="BF13" s="13">
        <f t="shared" si="37"/>
        <v>21.928775232328377</v>
      </c>
      <c r="BG13" s="20">
        <f t="shared" si="7"/>
        <v>176.04232886297191</v>
      </c>
      <c r="BH13" s="59">
        <f t="shared" si="8"/>
        <v>367.9809908480168</v>
      </c>
      <c r="BI13" s="59">
        <f ca="1">AVERAGE(OFFSET($BH$3,0,0,'Données projet'!$E$11+1,1))-AVERAGE(OFFSET($H$3,0,0,'Données projet'!$E$11+1,1))</f>
        <v>120.26681323682763</v>
      </c>
      <c r="BJ13" s="59">
        <f t="shared" si="38"/>
        <v>344.92933166159389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0.28199999999999997</v>
      </c>
      <c r="BN13" s="16">
        <f>IF(ISNA(VLOOKUP(A13,'Données projet'!$A$87:$I$107,6,0)),0%,VLOOKUP(A13,'Données projet'!$A$87:$I$107,6,0)*VLOOKUP('Données projet'!$B$11,Paramètres!$A$1:$I$89,7,0))</f>
        <v>0.126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0</v>
      </c>
      <c r="BW13" s="12">
        <f>VLOOKUP(A13,'Données projet'!$A$113:$I$133,9,0)</f>
        <v>0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 t="e">
        <f>IF(ISNA(VLOOKUP(A13,'Données projet'!$A$113:$I$133,5,0)),0%,VLOOKUP(A13,'Données projet'!$A$113:$I$133,5,0)*VLOOKUP('Données projet'!$B$12,Paramètres!$A$1:$I$89,7,0))</f>
        <v>#N/A</v>
      </c>
      <c r="CI13" s="16" t="e">
        <f>IF(ISNA(VLOOKUP(A13,'Données projet'!$A$113:$I$133,6,0)),0%,VLOOKUP(A13,'Données projet'!$A$113:$I$133,6,0)*VLOOKUP('Données projet'!$B$12,Paramètres!$A$1:$I$89,7,0))</f>
        <v>#N/A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183</v>
      </c>
      <c r="L14" s="12">
        <f>VLOOKUP(A14,'Données projet'!$A$35:$I$55,9,0)</f>
        <v>32</v>
      </c>
      <c r="M14" s="12">
        <f t="array" ref="M14">INDEX(L:L,MIN(IF(ISNUMBER(L14:L210),ROW(L14:L210),"")))</f>
        <v>32</v>
      </c>
      <c r="N14" s="13">
        <f>IF('Données projet'!$A$36&gt;35,N13+M14-V13,IF(A14&lt;'Données projet'!$A$36,$K$205^A14,IF(A14='Données projet'!$A$36,'Données projet'!$B$36,N13+M14-V13)))</f>
        <v>183</v>
      </c>
      <c r="O14" s="13">
        <f>N14*VLOOKUP('Données projet'!$B$9,Paramètres!$A$1:$I$89,3,0)*VLOOKUP('Données projet'!$B$9,Paramètres!$A$1:$I$89,5,0)</f>
        <v>93.066479999999999</v>
      </c>
      <c r="P14" s="13">
        <f t="shared" si="33"/>
        <v>25.303337853109593</v>
      </c>
      <c r="Q14" s="20">
        <f t="shared" si="2"/>
        <v>206.16076609416587</v>
      </c>
      <c r="R14" s="59">
        <f t="shared" si="0"/>
        <v>400.65656470327997</v>
      </c>
      <c r="S14" s="59">
        <f ca="1">AVERAGE(OFFSET($R$3,0,0,'Données projet'!$E$9+1,1))-AVERAGE(OFFSET($H$3,0,0,'Données projet'!$E$9+1,1))</f>
        <v>116.82886773945543</v>
      </c>
      <c r="T14" s="59">
        <f t="shared" si="34"/>
        <v>335.52015397983314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0.28199999999999997</v>
      </c>
      <c r="X14" s="16">
        <f>IF(ISNA(VLOOKUP(A14,'Données projet'!$A$35:$I$55,6,0)),0%,VLOOKUP(A14,'Données projet'!$A$35:$I$55,6,0)*VLOOKUP('Données projet'!$B$9,Paramètres!$A$1:$I$89,7,0))</f>
        <v>0.126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201</v>
      </c>
      <c r="AG14" s="12">
        <f>VLOOKUP(A14,'Données projet'!$A$61:$I$81,9,0)</f>
        <v>34</v>
      </c>
      <c r="AH14" s="12">
        <f t="array" ref="AH14">INDEX(AG:AG,MIN(IF(ISNUMBER(AG14:AG210),ROW(AG14:AG210),"")))</f>
        <v>34</v>
      </c>
      <c r="AI14" s="13">
        <f>IF('Données projet'!$A$62&gt;35,AI13+AH14-AQ13,IF(A14&lt;'Données projet'!$A$62,$AF$205^A14,IF(A14='Données projet'!$A$62,'Données projet'!$B$62,AI13+AH14-AQ13)))</f>
        <v>201</v>
      </c>
      <c r="AJ14" s="13">
        <f>AI14*VLOOKUP('Données projet'!$B$10,Paramètres!$A$1:$I$89,3,0)*VLOOKUP('Données projet'!$B$10,Paramètres!$A$1:$I$89,5,0)</f>
        <v>102.22055999999999</v>
      </c>
      <c r="AK14" s="13">
        <f t="shared" si="35"/>
        <v>27.490337247119772</v>
      </c>
      <c r="AL14" s="20">
        <f t="shared" si="4"/>
        <v>225.91314603873357</v>
      </c>
      <c r="AM14" s="59">
        <f t="shared" si="5"/>
        <v>420.4089446478477</v>
      </c>
      <c r="AN14" s="59">
        <f ca="1">AVERAGE(OFFSET($AM$3,0,0,'Données projet'!$E$10+1,1))-AVERAGE(OFFSET($H$3,0,0,'Données projet'!$E$10+1,1))</f>
        <v>128.89188894809487</v>
      </c>
      <c r="AO14" s="59">
        <f t="shared" si="36"/>
        <v>375.72473458047068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0.28199999999999997</v>
      </c>
      <c r="AS14" s="16">
        <f>IF(ISNA(VLOOKUP(A14,'Données projet'!$A$61:$I$81,6,0)),0%,VLOOKUP(A14,'Données projet'!$A$61:$I$81,6,0)*VLOOKUP('Données projet'!$B$10,Paramètres!$A$1:$I$89,7,0))</f>
        <v>0.126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183</v>
      </c>
      <c r="BB14" s="12">
        <f>VLOOKUP(A14,'Données projet'!$A$87:$I$107,9,0)</f>
        <v>32</v>
      </c>
      <c r="BC14" s="12">
        <f t="array" ref="BC14">INDEX(BB:BB,MIN(IF(ISNUMBER(BB14:BB210),ROW(BB14:BB210),"")))</f>
        <v>32</v>
      </c>
      <c r="BD14" s="12">
        <f>IF('Données projet'!$A$88&gt;35,BD13+BC14-BL13,IF(A14&lt;'Données projet'!$A$88,$BA$205^A14,IF(A14='Données projet'!$A$88,'Données projet'!$B$88,BD13+BC14-BL13)))</f>
        <v>183</v>
      </c>
      <c r="BE14" s="13">
        <f>BD14*VLOOKUP('Données projet'!$B$11,Paramètres!$A$1:$I$89,3,0)*VLOOKUP('Données projet'!$B$11,Paramètres!$A$1:$I$89,5,0)</f>
        <v>95.92128000000001</v>
      </c>
      <c r="BF14" s="13">
        <f t="shared" si="37"/>
        <v>25.98795633328076</v>
      </c>
      <c r="BG14" s="20">
        <f t="shared" si="7"/>
        <v>212.32525328046401</v>
      </c>
      <c r="BH14" s="59">
        <f t="shared" si="8"/>
        <v>406.82105188957814</v>
      </c>
      <c r="BI14" s="59">
        <f ca="1">AVERAGE(OFFSET($BH$3,0,0,'Données projet'!$E$11+1,1))-AVERAGE(OFFSET($H$3,0,0,'Données projet'!$E$11+1,1))</f>
        <v>120.26681323682763</v>
      </c>
      <c r="BJ14" s="59">
        <f t="shared" si="38"/>
        <v>344.92933166159389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0.28199999999999997</v>
      </c>
      <c r="BN14" s="16">
        <f>IF(ISNA(VLOOKUP(A14,'Données projet'!$A$87:$I$107,6,0)),0%,VLOOKUP(A14,'Données projet'!$A$87:$I$107,6,0)*VLOOKUP('Données projet'!$B$11,Paramètres!$A$1:$I$89,7,0))</f>
        <v>0.126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>
        <f>VLOOKUP(A14,'Données projet'!$A$113:$I$133,2,0)</f>
        <v>0</v>
      </c>
      <c r="BW14" s="12">
        <f>VLOOKUP(A14,'Données projet'!$A$113:$I$133,9,0)</f>
        <v>0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 t="e">
        <f>IF(ISNA(VLOOKUP(A14,'Données projet'!$A$113:$I$133,5,0)),0%,VLOOKUP(A14,'Données projet'!$A$113:$I$133,5,0)*VLOOKUP('Données projet'!$B$12,Paramètres!$A$1:$I$89,7,0))</f>
        <v>#N/A</v>
      </c>
      <c r="CI14" s="16" t="e">
        <f>IF(ISNA(VLOOKUP(A14,'Données projet'!$A$113:$I$133,6,0)),0%,VLOOKUP(A14,'Données projet'!$A$113:$I$133,6,0)*VLOOKUP('Données projet'!$B$12,Paramètres!$A$1:$I$89,7,0))</f>
        <v>#N/A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212</v>
      </c>
      <c r="L15" s="12">
        <f>VLOOKUP(A15,'Données projet'!$A$35:$I$55,9,0)</f>
        <v>29</v>
      </c>
      <c r="M15" s="12">
        <f t="array" ref="M15">INDEX(L:L,MIN(IF(ISNUMBER(L15:L211),ROW(L15:L211),"")))</f>
        <v>29</v>
      </c>
      <c r="N15" s="13">
        <f>IF('Données projet'!$A$36&gt;35,N14+M15-V14,IF(A15&lt;'Données projet'!$A$36,$K$205^A15,IF(A15='Données projet'!$A$36,'Données projet'!$B$36,N14+M15-V14)))</f>
        <v>212</v>
      </c>
      <c r="O15" s="13">
        <f>N15*VLOOKUP('Données projet'!$B$9,Paramètres!$A$1:$I$89,3,0)*VLOOKUP('Données projet'!$B$9,Paramètres!$A$1:$I$89,5,0)</f>
        <v>107.81472000000002</v>
      </c>
      <c r="P15" s="13">
        <f t="shared" si="33"/>
        <v>28.815515814589094</v>
      </c>
      <c r="Q15" s="20">
        <f t="shared" si="2"/>
        <v>237.96432737707607</v>
      </c>
      <c r="R15" s="59">
        <f t="shared" si="0"/>
        <v>434.99410482980898</v>
      </c>
      <c r="S15" s="59">
        <f ca="1">AVERAGE(OFFSET($R$3,0,0,'Données projet'!$E$9+1,1))-AVERAGE(OFFSET($H$3,0,0,'Données projet'!$E$9+1,1))</f>
        <v>116.82886773945543</v>
      </c>
      <c r="T15" s="59">
        <f t="shared" si="34"/>
        <v>335.52015397983314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0.28199999999999997</v>
      </c>
      <c r="X15" s="16">
        <f>IF(ISNA(VLOOKUP(A15,'Données projet'!$A$35:$I$55,6,0)),0%,VLOOKUP(A15,'Données projet'!$A$35:$I$55,6,0)*VLOOKUP('Données projet'!$B$9,Paramètres!$A$1:$I$89,7,0))</f>
        <v>0.126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235</v>
      </c>
      <c r="AG15" s="12">
        <f>VLOOKUP(A15,'Données projet'!$A$61:$I$81,9,0)</f>
        <v>34</v>
      </c>
      <c r="AH15" s="12">
        <f t="array" ref="AH15">INDEX(AG:AG,MIN(IF(ISNUMBER(AG15:AG211),ROW(AG15:AG211),"")))</f>
        <v>34</v>
      </c>
      <c r="AI15" s="13">
        <f>IF('Données projet'!$A$62&gt;35,AI14+AH15-AQ14,IF(A15&lt;'Données projet'!$A$62,$AF$205^A15,IF(A15='Données projet'!$A$62,'Données projet'!$B$62,AI14+AH15-AQ14)))</f>
        <v>235</v>
      </c>
      <c r="AJ15" s="13">
        <f>AI15*VLOOKUP('Données projet'!$B$10,Paramètres!$A$1:$I$89,3,0)*VLOOKUP('Données projet'!$B$10,Paramètres!$A$1:$I$89,5,0)</f>
        <v>119.5116</v>
      </c>
      <c r="AK15" s="13">
        <f t="shared" si="35"/>
        <v>31.561060990985474</v>
      </c>
      <c r="AL15" s="20">
        <f t="shared" si="4"/>
        <v>263.11821789263303</v>
      </c>
      <c r="AM15" s="59">
        <f t="shared" si="5"/>
        <v>460.14799534536587</v>
      </c>
      <c r="AN15" s="59">
        <f ca="1">AVERAGE(OFFSET($AM$3,0,0,'Données projet'!$E$10+1,1))-AVERAGE(OFFSET($H$3,0,0,'Données projet'!$E$10+1,1))</f>
        <v>128.89188894809487</v>
      </c>
      <c r="AO15" s="59">
        <f t="shared" si="36"/>
        <v>375.72473458047068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0.28199999999999997</v>
      </c>
      <c r="AS15" s="16">
        <f>IF(ISNA(VLOOKUP(A15,'Données projet'!$A$61:$I$81,6,0)),0%,VLOOKUP(A15,'Données projet'!$A$61:$I$81,6,0)*VLOOKUP('Données projet'!$B$10,Paramètres!$A$1:$I$89,7,0))</f>
        <v>0.126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212</v>
      </c>
      <c r="BB15" s="12">
        <f>VLOOKUP(A15,'Données projet'!$A$87:$I$107,9,0)</f>
        <v>29</v>
      </c>
      <c r="BC15" s="12">
        <f t="array" ref="BC15">INDEX(BB:BB,MIN(IF(ISNUMBER(BB15:BB211),ROW(BB15:BB211),"")))</f>
        <v>29</v>
      </c>
      <c r="BD15" s="12">
        <f>IF('Données projet'!$A$88&gt;35,BD14+BC15-BL14,IF(A15&lt;'Données projet'!$A$88,$BA$205^A15,IF(A15='Données projet'!$A$88,'Données projet'!$B$88,BD14+BC15-BL14)))</f>
        <v>212</v>
      </c>
      <c r="BE15" s="13">
        <f>BD15*VLOOKUP('Données projet'!$B$11,Paramètres!$A$1:$I$89,3,0)*VLOOKUP('Données projet'!$B$11,Paramètres!$A$1:$I$89,5,0)</f>
        <v>111.12192</v>
      </c>
      <c r="BF15" s="13">
        <f t="shared" si="37"/>
        <v>29.595161360044589</v>
      </c>
      <c r="BG15" s="20">
        <f t="shared" si="7"/>
        <v>245.08225003541099</v>
      </c>
      <c r="BH15" s="59">
        <f t="shared" si="8"/>
        <v>442.11202748814389</v>
      </c>
      <c r="BI15" s="59">
        <f ca="1">AVERAGE(OFFSET($BH$3,0,0,'Données projet'!$E$11+1,1))-AVERAGE(OFFSET($H$3,0,0,'Données projet'!$E$11+1,1))</f>
        <v>120.26681323682763</v>
      </c>
      <c r="BJ15" s="59">
        <f t="shared" si="38"/>
        <v>344.92933166159389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0.28199999999999997</v>
      </c>
      <c r="BN15" s="16">
        <f>IF(ISNA(VLOOKUP(A15,'Données projet'!$A$87:$I$107,6,0)),0%,VLOOKUP(A15,'Données projet'!$A$87:$I$107,6,0)*VLOOKUP('Données projet'!$B$11,Paramètres!$A$1:$I$89,7,0))</f>
        <v>0.126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0</v>
      </c>
      <c r="BW15" s="12">
        <f>VLOOKUP(A15,'Données projet'!$A$113:$I$133,9,0)</f>
        <v>0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 t="e">
        <f>IF(ISNA(VLOOKUP(A15,'Données projet'!$A$113:$I$133,5,0)),0%,VLOOKUP(A15,'Données projet'!$A$113:$I$133,5,0)*VLOOKUP('Données projet'!$B$12,Paramètres!$A$1:$I$89,7,0))</f>
        <v>#N/A</v>
      </c>
      <c r="CI15" s="16" t="e">
        <f>IF(ISNA(VLOOKUP(A15,'Données projet'!$A$113:$I$133,6,0)),0%,VLOOKUP(A15,'Données projet'!$A$113:$I$133,6,0)*VLOOKUP('Données projet'!$B$12,Paramètres!$A$1:$I$89,7,0))</f>
        <v>#N/A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238</v>
      </c>
      <c r="L16" s="12">
        <f>VLOOKUP(A16,'Données projet'!$A$35:$I$55,9,0)</f>
        <v>26</v>
      </c>
      <c r="M16" s="12">
        <f t="array" ref="M16">INDEX(L:L,MIN(IF(ISNUMBER(L16:L212),ROW(L16:L212),"")))</f>
        <v>26</v>
      </c>
      <c r="N16" s="13">
        <f>IF('Données projet'!$A$36&gt;35,N15+M16-V15,IF(A16&lt;'Données projet'!$A$36,$K$205^A16,IF(A16='Données projet'!$A$36,'Données projet'!$B$36,N15+M16-V15)))</f>
        <v>238</v>
      </c>
      <c r="O16" s="13">
        <f>N16*VLOOKUP('Données projet'!$B$9,Paramètres!$A$1:$I$89,3,0)*VLOOKUP('Données projet'!$B$9,Paramètres!$A$1:$I$89,5,0)</f>
        <v>121.03728000000001</v>
      </c>
      <c r="P16" s="13">
        <f t="shared" si="33"/>
        <v>31.916806500180098</v>
      </c>
      <c r="Q16" s="20">
        <f t="shared" si="2"/>
        <v>266.39503398781363</v>
      </c>
      <c r="R16" s="59">
        <f t="shared" si="0"/>
        <v>465.93603423943244</v>
      </c>
      <c r="S16" s="59">
        <f ca="1">AVERAGE(OFFSET($R$3,0,0,'Données projet'!$E$9+1,1))-AVERAGE(OFFSET($H$3,0,0,'Données projet'!$E$9+1,1))</f>
        <v>116.82886773945543</v>
      </c>
      <c r="T16" s="59">
        <f t="shared" si="34"/>
        <v>335.52015397983314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0.28199999999999997</v>
      </c>
      <c r="X16" s="16">
        <f>IF(ISNA(VLOOKUP(A16,'Données projet'!$A$35:$I$55,6,0)),0%,VLOOKUP(A16,'Données projet'!$A$35:$I$55,6,0)*VLOOKUP('Données projet'!$B$9,Paramètres!$A$1:$I$89,7,0))</f>
        <v>0.126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266</v>
      </c>
      <c r="AG16" s="12">
        <f>VLOOKUP(A16,'Données projet'!$A$61:$I$81,9,0)</f>
        <v>31</v>
      </c>
      <c r="AH16" s="12">
        <f t="array" ref="AH16">INDEX(AG:AG,MIN(IF(ISNUMBER(AG16:AG212),ROW(AG16:AG212),"")))</f>
        <v>31</v>
      </c>
      <c r="AI16" s="13">
        <f>IF('Données projet'!$A$62&gt;35,AI15+AH16-AQ15,IF(A16&lt;'Données projet'!$A$62,$AF$205^A16,IF(A16='Données projet'!$A$62,'Données projet'!$B$62,AI15+AH16-AQ15)))</f>
        <v>266</v>
      </c>
      <c r="AJ16" s="13">
        <f>AI16*VLOOKUP('Données projet'!$B$10,Paramètres!$A$1:$I$89,3,0)*VLOOKUP('Données projet'!$B$10,Paramètres!$A$1:$I$89,5,0)</f>
        <v>135.27696000000003</v>
      </c>
      <c r="AK16" s="13">
        <f t="shared" si="35"/>
        <v>35.212871795631408</v>
      </c>
      <c r="AL16" s="20">
        <f t="shared" si="4"/>
        <v>296.93645704405805</v>
      </c>
      <c r="AM16" s="59">
        <f t="shared" si="5"/>
        <v>496.47745729567686</v>
      </c>
      <c r="AN16" s="59">
        <f ca="1">AVERAGE(OFFSET($AM$3,0,0,'Données projet'!$E$10+1,1))-AVERAGE(OFFSET($H$3,0,0,'Données projet'!$E$10+1,1))</f>
        <v>128.89188894809487</v>
      </c>
      <c r="AO16" s="59">
        <f t="shared" si="36"/>
        <v>375.72473458047068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0.28199999999999997</v>
      </c>
      <c r="AS16" s="16">
        <f>IF(ISNA(VLOOKUP(A16,'Données projet'!$A$61:$I$81,6,0)),0%,VLOOKUP(A16,'Données projet'!$A$61:$I$81,6,0)*VLOOKUP('Données projet'!$B$10,Paramètres!$A$1:$I$89,7,0))</f>
        <v>0.126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238</v>
      </c>
      <c r="BB16" s="12">
        <f>VLOOKUP(A16,'Données projet'!$A$87:$I$107,9,0)</f>
        <v>26</v>
      </c>
      <c r="BC16" s="12">
        <f t="array" ref="BC16">INDEX(BB:BB,MIN(IF(ISNUMBER(BB16:BB212),ROW(BB16:BB212),"")))</f>
        <v>26</v>
      </c>
      <c r="BD16" s="12">
        <f>IF('Données projet'!$A$88&gt;35,BD15+BC16-BL15,IF(A16&lt;'Données projet'!$A$88,$BA$205^A16,IF(A16='Données projet'!$A$88,'Données projet'!$B$88,BD15+BC16-BL15)))</f>
        <v>238</v>
      </c>
      <c r="BE16" s="13">
        <f>BD16*VLOOKUP('Données projet'!$B$11,Paramètres!$A$1:$I$89,3,0)*VLOOKUP('Données projet'!$B$11,Paramètres!$A$1:$I$89,5,0)</f>
        <v>124.75008000000001</v>
      </c>
      <c r="BF16" s="13">
        <f t="shared" si="37"/>
        <v>32.780361960132396</v>
      </c>
      <c r="BG16" s="20">
        <f t="shared" si="7"/>
        <v>274.36551974723062</v>
      </c>
      <c r="BH16" s="59">
        <f t="shared" si="8"/>
        <v>473.90651999884943</v>
      </c>
      <c r="BI16" s="59">
        <f ca="1">AVERAGE(OFFSET($BH$3,0,0,'Données projet'!$E$11+1,1))-AVERAGE(OFFSET($H$3,0,0,'Données projet'!$E$11+1,1))</f>
        <v>120.26681323682763</v>
      </c>
      <c r="BJ16" s="59">
        <f t="shared" si="38"/>
        <v>344.92933166159389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0.28199999999999997</v>
      </c>
      <c r="BN16" s="16">
        <f>IF(ISNA(VLOOKUP(A16,'Données projet'!$A$87:$I$107,6,0)),0%,VLOOKUP(A16,'Données projet'!$A$87:$I$107,6,0)*VLOOKUP('Données projet'!$B$11,Paramètres!$A$1:$I$89,7,0))</f>
        <v>0.126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0</v>
      </c>
      <c r="BW16" s="12">
        <f>VLOOKUP(A16,'Données projet'!$A$113:$I$133,9,0)</f>
        <v>0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 t="e">
        <f>IF(ISNA(VLOOKUP(A16,'Données projet'!$A$113:$I$133,5,0)),0%,VLOOKUP(A16,'Données projet'!$A$113:$I$133,5,0)*VLOOKUP('Données projet'!$B$12,Paramètres!$A$1:$I$89,7,0))</f>
        <v>#N/A</v>
      </c>
      <c r="CI16" s="16" t="e">
        <f>IF(ISNA(VLOOKUP(A16,'Données projet'!$A$113:$I$133,6,0)),0%,VLOOKUP(A16,'Données projet'!$A$113:$I$133,6,0)*VLOOKUP('Données projet'!$B$12,Paramètres!$A$1:$I$89,7,0))</f>
        <v>#N/A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261</v>
      </c>
      <c r="L17" s="12">
        <f>VLOOKUP(A17,'Données projet'!$A$35:$I$55,9,0)</f>
        <v>23</v>
      </c>
      <c r="M17" s="12">
        <f t="array" ref="M17">INDEX(L:L,MIN(IF(ISNUMBER(L17:L213),ROW(L17:L213),"")))</f>
        <v>23</v>
      </c>
      <c r="N17" s="13">
        <f>IF('Données projet'!$A$36&gt;35,N16+M17-V16,IF(A17&lt;'Données projet'!$A$36,$K$205^A17,IF(A17='Données projet'!$A$36,'Données projet'!$B$36,N16+M17-V16)))</f>
        <v>261</v>
      </c>
      <c r="O17" s="13">
        <f>N17*VLOOKUP('Données projet'!$B$9,Paramètres!$A$1:$I$89,3,0)*VLOOKUP('Données projet'!$B$9,Paramètres!$A$1:$I$89,5,0)</f>
        <v>132.73416</v>
      </c>
      <c r="P17" s="13">
        <f t="shared" si="33"/>
        <v>34.627376074522616</v>
      </c>
      <c r="Q17" s="20">
        <f t="shared" si="2"/>
        <v>291.48800866312695</v>
      </c>
      <c r="R17" s="59">
        <f t="shared" si="0"/>
        <v>493.51787043540014</v>
      </c>
      <c r="S17" s="59">
        <f ca="1">AVERAGE(OFFSET($R$3,0,0,'Données projet'!$E$9+1,1))-AVERAGE(OFFSET($H$3,0,0,'Données projet'!$E$9+1,1))</f>
        <v>116.82886773945543</v>
      </c>
      <c r="T17" s="59">
        <f t="shared" si="34"/>
        <v>335.52015397983314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0.28199999999999997</v>
      </c>
      <c r="X17" s="16">
        <f>IF(ISNA(VLOOKUP(A17,'Données projet'!$A$35:$I$55,6,0)),0%,VLOOKUP(A17,'Données projet'!$A$35:$I$55,6,0)*VLOOKUP('Données projet'!$B$9,Paramètres!$A$1:$I$89,7,0))</f>
        <v>0.126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295</v>
      </c>
      <c r="AG17" s="12">
        <f>VLOOKUP(A17,'Données projet'!$A$61:$I$81,9,0)</f>
        <v>29</v>
      </c>
      <c r="AH17" s="12">
        <f t="array" ref="AH17">INDEX(AG:AG,MIN(IF(ISNUMBER(AG17:AG213),ROW(AG17:AG213),"")))</f>
        <v>29</v>
      </c>
      <c r="AI17" s="13">
        <f>IF('Données projet'!$A$62&gt;35,AI16+AH17-AQ16,IF(A17&lt;'Données projet'!$A$62,$AF$205^A17,IF(A17='Données projet'!$A$62,'Données projet'!$B$62,AI16+AH17-AQ16)))</f>
        <v>295</v>
      </c>
      <c r="AJ17" s="13">
        <f>AI17*VLOOKUP('Données projet'!$B$10,Paramètres!$A$1:$I$89,3,0)*VLOOKUP('Données projet'!$B$10,Paramètres!$A$1:$I$89,5,0)</f>
        <v>150.02520000000001</v>
      </c>
      <c r="AK17" s="13">
        <f t="shared" si="35"/>
        <v>38.584312355289697</v>
      </c>
      <c r="AL17" s="20">
        <f t="shared" si="4"/>
        <v>328.49490068546294</v>
      </c>
      <c r="AM17" s="59">
        <f t="shared" si="5"/>
        <v>530.52476245773619</v>
      </c>
      <c r="AN17" s="59">
        <f ca="1">AVERAGE(OFFSET($AM$3,0,0,'Données projet'!$E$10+1,1))-AVERAGE(OFFSET($H$3,0,0,'Données projet'!$E$10+1,1))</f>
        <v>128.89188894809487</v>
      </c>
      <c r="AO17" s="59">
        <f t="shared" si="36"/>
        <v>375.72473458047068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0.28199999999999997</v>
      </c>
      <c r="AS17" s="16">
        <f>IF(ISNA(VLOOKUP(A17,'Données projet'!$A$61:$I$81,6,0)),0%,VLOOKUP(A17,'Données projet'!$A$61:$I$81,6,0)*VLOOKUP('Données projet'!$B$10,Paramètres!$A$1:$I$89,7,0))</f>
        <v>0.126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261</v>
      </c>
      <c r="BB17" s="12">
        <f>VLOOKUP(A17,'Données projet'!$A$87:$I$107,9,0)</f>
        <v>23</v>
      </c>
      <c r="BC17" s="12">
        <f t="array" ref="BC17">INDEX(BB:BB,MIN(IF(ISNUMBER(BB17:BB213),ROW(BB17:BB213),"")))</f>
        <v>23</v>
      </c>
      <c r="BD17" s="12">
        <f>IF('Données projet'!$A$88&gt;35,BD16+BC17-BL16,IF(A17&lt;'Données projet'!$A$88,$BA$205^A17,IF(A17='Données projet'!$A$88,'Données projet'!$B$88,BD16+BC17-BL16)))</f>
        <v>261</v>
      </c>
      <c r="BE17" s="13">
        <f>BD17*VLOOKUP('Données projet'!$B$11,Paramètres!$A$1:$I$89,3,0)*VLOOKUP('Données projet'!$B$11,Paramètres!$A$1:$I$89,5,0)</f>
        <v>136.80576000000002</v>
      </c>
      <c r="BF17" s="13">
        <f t="shared" si="37"/>
        <v>35.564269922997305</v>
      </c>
      <c r="BG17" s="20">
        <f t="shared" si="7"/>
        <v>300.21113544922036</v>
      </c>
      <c r="BH17" s="59">
        <f t="shared" si="8"/>
        <v>502.24099722149356</v>
      </c>
      <c r="BI17" s="59">
        <f ca="1">AVERAGE(OFFSET($BH$3,0,0,'Données projet'!$E$11+1,1))-AVERAGE(OFFSET($H$3,0,0,'Données projet'!$E$11+1,1))</f>
        <v>120.26681323682763</v>
      </c>
      <c r="BJ17" s="59">
        <f t="shared" si="38"/>
        <v>344.92933166159389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0.28199999999999997</v>
      </c>
      <c r="BN17" s="16">
        <f>IF(ISNA(VLOOKUP(A17,'Données projet'!$A$87:$I$107,6,0)),0%,VLOOKUP(A17,'Données projet'!$A$87:$I$107,6,0)*VLOOKUP('Données projet'!$B$11,Paramètres!$A$1:$I$89,7,0))</f>
        <v>0.126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0</v>
      </c>
      <c r="BW17" s="12">
        <f>VLOOKUP(A17,'Données projet'!$A$113:$I$133,9,0)</f>
        <v>0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 t="e">
        <f>IF(ISNA(VLOOKUP(A17,'Données projet'!$A$113:$I$133,5,0)),0%,VLOOKUP(A17,'Données projet'!$A$113:$I$133,5,0)*VLOOKUP('Données projet'!$B$12,Paramètres!$A$1:$I$89,7,0))</f>
        <v>#N/A</v>
      </c>
      <c r="CI17" s="16" t="e">
        <f>IF(ISNA(VLOOKUP(A17,'Données projet'!$A$113:$I$133,6,0)),0%,VLOOKUP(A17,'Données projet'!$A$113:$I$133,6,0)*VLOOKUP('Données projet'!$B$12,Paramètres!$A$1:$I$89,7,0))</f>
        <v>#N/A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282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282</v>
      </c>
      <c r="O18" s="13">
        <f>N18*VLOOKUP('Données projet'!$B$9,Paramètres!$A$1:$I$89,3,0)*VLOOKUP('Données projet'!$B$9,Paramètres!$A$1:$I$89,5,0)</f>
        <v>143.41392000000002</v>
      </c>
      <c r="P18" s="13">
        <f t="shared" si="33"/>
        <v>37.077986629828985</v>
      </c>
      <c r="Q18" s="20">
        <f t="shared" si="2"/>
        <v>314.35673738028549</v>
      </c>
      <c r="R18" s="59">
        <f t="shared" si="0"/>
        <v>518.85348731316651</v>
      </c>
      <c r="S18" s="59">
        <f ca="1">AVERAGE(OFFSET($R$3,0,0,'Données projet'!$E$9+1,1))-AVERAGE(OFFSET($H$3,0,0,'Données projet'!$E$9+1,1))</f>
        <v>116.82886773945543</v>
      </c>
      <c r="T18" s="59">
        <f t="shared" si="34"/>
        <v>335.52015397983314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282</v>
      </c>
      <c r="W18" s="16">
        <f>IF(ISNA(VLOOKUP(A18,'Données projet'!$A$35:$I$55,5,0)),0%,VLOOKUP(A18,'Données projet'!$A$35:$I$55,5,0)*VLOOKUP('Données projet'!$B$9,Paramètres!$A$1:$I$89,7,0))</f>
        <v>0.28199999999999997</v>
      </c>
      <c r="X18" s="16">
        <f>IF(ISNA(VLOOKUP(A18,'Données projet'!$A$35:$I$55,6,0)),0%,VLOOKUP(A18,'Données projet'!$A$35:$I$55,6,0)*VLOOKUP('Données projet'!$B$9,Paramètres!$A$1:$I$89,7,0))</f>
        <v>0.126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44.708235041503691</v>
      </c>
      <c r="AA18" s="21">
        <f>EXP(-LN(2)/25)*AA17+(1-EXP(-LN(2)/25))/(LN(2)/25)*Calculateur!V18*Calculateur!X18*VLOOKUP('Données projet'!$B$9,Paramètres!$A$1:$I$89,3,0)*0.475*44/12</f>
        <v>19.897366710306734</v>
      </c>
      <c r="AB18" s="21">
        <f>EXP(-LN(2)/2)*AB17+(1-EXP(-LN(2)/2))/(LN(2)/2)*V18*Y18*VLOOKUP('Données projet'!$B$9,Paramètres!$A$1:$I$89,3,0)*0.475*44/12</f>
        <v>0</v>
      </c>
      <c r="AC18" s="22">
        <f t="shared" si="3"/>
        <v>64.605601751810426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319</v>
      </c>
      <c r="AG18" s="12">
        <f>VLOOKUP(A18,'Données projet'!$A$61:$I$81,9,0)</f>
        <v>24</v>
      </c>
      <c r="AH18" s="12">
        <f t="array" ref="AH18">INDEX(AG:AG,MIN(IF(ISNUMBER(AG18:AG214),ROW(AG18:AG214),"")))</f>
        <v>24</v>
      </c>
      <c r="AI18" s="13">
        <f>IF('Données projet'!$A$62&gt;35,AI17+AH18-AQ17,IF(A18&lt;'Données projet'!$A$62,$AF$205^A18,IF(A18='Données projet'!$A$62,'Données projet'!$B$62,AI17+AH18-AQ17)))</f>
        <v>319</v>
      </c>
      <c r="AJ18" s="13">
        <f>AI18*VLOOKUP('Données projet'!$B$10,Paramètres!$A$1:$I$89,3,0)*VLOOKUP('Données projet'!$B$10,Paramètres!$A$1:$I$89,5,0)</f>
        <v>162.23063999999999</v>
      </c>
      <c r="AK18" s="13">
        <f t="shared" si="35"/>
        <v>41.34523635268306</v>
      </c>
      <c r="AL18" s="20">
        <f t="shared" si="4"/>
        <v>354.56131798092298</v>
      </c>
      <c r="AM18" s="59">
        <f t="shared" si="5"/>
        <v>559.05806791380405</v>
      </c>
      <c r="AN18" s="59">
        <f ca="1">AVERAGE(OFFSET($AM$3,0,0,'Données projet'!$E$10+1,1))-AVERAGE(OFFSET($H$3,0,0,'Données projet'!$E$10+1,1))</f>
        <v>128.89188894809487</v>
      </c>
      <c r="AO18" s="59">
        <f t="shared" si="36"/>
        <v>375.72473458047068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319</v>
      </c>
      <c r="AR18" s="16">
        <f>IF(ISNA(VLOOKUP(A18,'Données projet'!$A$61:$I$81,5,0)),0%,VLOOKUP(A18,'Données projet'!$A$61:$I$81,5,0)*VLOOKUP('Données projet'!$B$10,Paramètres!$A$1:$I$89,7,0))</f>
        <v>0.28199999999999997</v>
      </c>
      <c r="AS18" s="16">
        <f>IF(ISNA(VLOOKUP(A18,'Données projet'!$A$61:$I$81,6,0)),0%,VLOOKUP(A18,'Données projet'!$A$61:$I$81,6,0)*VLOOKUP('Données projet'!$B$10,Paramètres!$A$1:$I$89,7,0))</f>
        <v>0.126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50.574209142693896</v>
      </c>
      <c r="AV18" s="21">
        <f>EXP(-LN(2)/25)*AV17+(1-EXP(-LN(2)/25))/(LN(2)/25)*Calculateur!AQ18*Calculateur!AS18*VLOOKUP('Données projet'!$B$10,Paramètres!$A$1:$I$89,3,0)*0.475*44/12</f>
        <v>22.508014115559746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73.082223258253634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282</v>
      </c>
      <c r="BB18" s="12">
        <f>VLOOKUP(A18,'Données projet'!$A$87:$I$107,9,0)</f>
        <v>21</v>
      </c>
      <c r="BC18" s="12">
        <f t="array" ref="BC18">INDEX(BB:BB,MIN(IF(ISNUMBER(BB18:BB214),ROW(BB18:BB214),"")))</f>
        <v>21</v>
      </c>
      <c r="BD18" s="12">
        <f>IF('Données projet'!$A$88&gt;35,BD17+BC18-BL17,IF(A18&lt;'Données projet'!$A$88,$BA$205^A18,IF(A18='Données projet'!$A$88,'Données projet'!$B$88,BD17+BC18-BL17)))</f>
        <v>282</v>
      </c>
      <c r="BE18" s="13">
        <f>BD18*VLOOKUP('Données projet'!$B$11,Paramètres!$A$1:$I$89,3,0)*VLOOKUP('Données projet'!$B$11,Paramètres!$A$1:$I$89,5,0)</f>
        <v>147.81312000000003</v>
      </c>
      <c r="BF18" s="13">
        <f t="shared" si="37"/>
        <v>38.081185298782486</v>
      </c>
      <c r="BG18" s="20">
        <f t="shared" si="7"/>
        <v>323.76591506204619</v>
      </c>
      <c r="BH18" s="59">
        <f t="shared" si="8"/>
        <v>528.26266499492726</v>
      </c>
      <c r="BI18" s="59">
        <f ca="1">AVERAGE(OFFSET($BH$3,0,0,'Données projet'!$E$11+1,1))-AVERAGE(OFFSET($H$3,0,0,'Données projet'!$E$11+1,1))</f>
        <v>120.26681323682763</v>
      </c>
      <c r="BJ18" s="59">
        <f t="shared" si="38"/>
        <v>344.92933166159389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282</v>
      </c>
      <c r="BM18" s="16">
        <f>IF(ISNA(VLOOKUP(A18,'Données projet'!$A$87:$I$107,5,0)),0%,VLOOKUP(A18,'Données projet'!$A$87:$I$107,5,0)*VLOOKUP('Données projet'!$B$11,Paramètres!$A$1:$I$89,7,0))</f>
        <v>0.28199999999999997</v>
      </c>
      <c r="BN18" s="16">
        <f>IF(ISNA(VLOOKUP(A18,'Données projet'!$A$87:$I$107,6,0)),0%,VLOOKUP(A18,'Données projet'!$A$87:$I$107,6,0)*VLOOKUP('Données projet'!$B$11,Paramètres!$A$1:$I$89,7,0))</f>
        <v>0.126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46.07965329431056</v>
      </c>
      <c r="BQ18" s="21">
        <f>EXP(-LN(2)/25)*BQ17+(1-EXP(-LN(2)/25))/(LN(2)/25)*Calculateur!BL18*Calculateur!BN18*VLOOKUP('Données projet'!$B$11,Paramètres!$A$1:$I$89,3,0)*0.475*44/12</f>
        <v>20.507715382402033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66.5873686767126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0</v>
      </c>
      <c r="BW18" s="12">
        <f>VLOOKUP(A18,'Données projet'!$A$113:$I$133,9,0)</f>
        <v>0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 t="e">
        <f>IF(ISNA(VLOOKUP(A18,'Données projet'!$A$113:$I$133,5,0)),0%,VLOOKUP(A18,'Données projet'!$A$113:$I$133,5,0)*VLOOKUP('Données projet'!$B$12,Paramètres!$A$1:$I$89,7,0))</f>
        <v>#N/A</v>
      </c>
      <c r="CI18" s="16" t="e">
        <f>IF(ISNA(VLOOKUP(A18,'Données projet'!$A$113:$I$133,6,0)),0%,VLOOKUP(A18,'Données projet'!$A$113:$I$133,6,0)*VLOOKUP('Données projet'!$B$12,Paramètres!$A$1:$I$89,7,0))</f>
        <v>#N/A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0</v>
      </c>
      <c r="N19" s="13">
        <f>IF('Données projet'!$A$36&gt;35,N18+M19-V18,IF(A19&lt;'Données projet'!$A$36,$K$205^A19,IF(A19='Données projet'!$A$36,'Données projet'!$B$36,N18+M19-V18)))</f>
        <v>0</v>
      </c>
      <c r="O19" s="13">
        <f>N19*VLOOKUP('Données projet'!$B$9,Paramètres!$A$1:$I$89,3,0)*VLOOKUP('Données projet'!$B$9,Paramètres!$A$1:$I$89,5,0)</f>
        <v>0</v>
      </c>
      <c r="P19" s="13" t="e">
        <f t="shared" si="33"/>
        <v>#NUM!</v>
      </c>
      <c r="Q19" s="20" t="e">
        <f t="shared" si="2"/>
        <v>#NUM!</v>
      </c>
      <c r="R19" s="59" t="e">
        <f t="shared" si="0"/>
        <v>#NUM!</v>
      </c>
      <c r="S19" s="59">
        <f ca="1">AVERAGE(OFFSET($R$3,0,0,'Données projet'!$E$9+1,1))-AVERAGE(OFFSET($H$3,0,0,'Données projet'!$E$9+1,1))</f>
        <v>116.82886773945543</v>
      </c>
      <c r="T19" s="59">
        <f t="shared" si="34"/>
        <v>335.52015397983314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43.831533821670554</v>
      </c>
      <c r="AA19" s="21">
        <f>EXP(-LN(2)/25)*AA18+(1-EXP(-LN(2)/25))/(LN(2)/25)*Calculateur!V19*Calculateur!X19*VLOOKUP('Données projet'!$B$9,Paramètres!$A$1:$I$89,3,0)*0.475*44/12</f>
        <v>19.353272171256357</v>
      </c>
      <c r="AB19" s="21">
        <f>EXP(-LN(2)/2)*AB18+(1-EXP(-LN(2)/2))/(LN(2)/2)*V19*Y19*VLOOKUP('Données projet'!$B$9,Paramètres!$A$1:$I$89,3,0)*0.475*44/12</f>
        <v>0</v>
      </c>
      <c r="AC19" s="22">
        <f t="shared" si="3"/>
        <v>63.184805992926911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>
        <f>AI19*VLOOKUP('Données projet'!$B$10,Paramètres!$A$1:$I$89,3,0)*VLOOKUP('Données projet'!$B$10,Paramètres!$A$1:$I$89,5,0)</f>
        <v>0</v>
      </c>
      <c r="AK19" s="13" t="e">
        <f t="shared" si="35"/>
        <v>#NUM!</v>
      </c>
      <c r="AL19" s="20" t="e">
        <f t="shared" si="4"/>
        <v>#NUM!</v>
      </c>
      <c r="AM19" s="59" t="e">
        <f t="shared" si="5"/>
        <v>#NUM!</v>
      </c>
      <c r="AN19" s="59">
        <f ca="1">AVERAGE(OFFSET($AM$3,0,0,'Données projet'!$E$10+1,1))-AVERAGE(OFFSET($H$3,0,0,'Données projet'!$E$10+1,1))</f>
        <v>128.89188894809487</v>
      </c>
      <c r="AO19" s="59">
        <f t="shared" si="36"/>
        <v>375.72473458047068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49.582479748627335</v>
      </c>
      <c r="AV19" s="21">
        <f>EXP(-LN(2)/25)*AV18+(1-EXP(-LN(2)/25))/(LN(2)/25)*Calculateur!AQ19*Calculateur!AS19*VLOOKUP('Données projet'!$B$10,Paramètres!$A$1:$I$89,3,0)*0.475*44/12</f>
        <v>21.892531285924743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71.475011034552082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120.26681323682763</v>
      </c>
      <c r="BJ19" s="59">
        <f t="shared" si="38"/>
        <v>344.92933166159389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45.176059399022421</v>
      </c>
      <c r="BQ19" s="21">
        <f>EXP(-LN(2)/25)*BQ18+(1-EXP(-LN(2)/25))/(LN(2)/25)*Calculateur!BL19*Calculateur!BN19*VLOOKUP('Données projet'!$B$11,Paramètres!$A$1:$I$89,3,0)*0.475*44/12</f>
        <v>19.94693082681637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65.122990225838791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</v>
      </c>
      <c r="N20" s="13">
        <f>IF('Données projet'!$A$36&gt;35,N19+M20-V19,IF(A20&lt;'Données projet'!$A$36,$K$205^A20,IF(A20='Données projet'!$A$36,'Données projet'!$B$36,N19+M20-V19)))</f>
        <v>0</v>
      </c>
      <c r="O20" s="13">
        <f>N20*VLOOKUP('Données projet'!$B$9,Paramètres!$A$1:$I$89,3,0)*VLOOKUP('Données projet'!$B$9,Paramètres!$A$1:$I$89,5,0)</f>
        <v>0</v>
      </c>
      <c r="P20" s="13" t="e">
        <f t="shared" si="33"/>
        <v>#NUM!</v>
      </c>
      <c r="Q20" s="20" t="e">
        <f t="shared" si="2"/>
        <v>#NUM!</v>
      </c>
      <c r="R20" s="59" t="e">
        <f t="shared" si="0"/>
        <v>#NUM!</v>
      </c>
      <c r="S20" s="59">
        <f ca="1">AVERAGE(OFFSET($R$3,0,0,'Données projet'!$E$9+1,1))-AVERAGE(OFFSET($H$3,0,0,'Données projet'!$E$9+1,1))</f>
        <v>116.82886773945543</v>
      </c>
      <c r="T20" s="59">
        <f t="shared" si="34"/>
        <v>335.52015397983314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42.972024178023403</v>
      </c>
      <c r="AA20" s="21">
        <f>EXP(-LN(2)/25)*AA19+(1-EXP(-LN(2)/25))/(LN(2)/25)*Calculateur!V20*Calculateur!X20*VLOOKUP('Données projet'!$B$9,Paramètres!$A$1:$I$89,3,0)*0.475*44/12</f>
        <v>18.824055925989001</v>
      </c>
      <c r="AB20" s="21">
        <f>EXP(-LN(2)/2)*AB19+(1-EXP(-LN(2)/2))/(LN(2)/2)*V20*Y20*VLOOKUP('Données projet'!$B$9,Paramètres!$A$1:$I$89,3,0)*0.475*44/12</f>
        <v>0</v>
      </c>
      <c r="AC20" s="22">
        <f t="shared" si="3"/>
        <v>61.796080104012404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128.89188894809487</v>
      </c>
      <c r="AO20" s="59">
        <f t="shared" si="36"/>
        <v>375.72473458047068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48.610197563083219</v>
      </c>
      <c r="AV20" s="21">
        <f>EXP(-LN(2)/25)*AV19+(1-EXP(-LN(2)/25))/(LN(2)/25)*Calculateur!AQ20*Calculateur!AS20*VLOOKUP('Données projet'!$B$10,Paramètres!$A$1:$I$89,3,0)*0.475*44/12</f>
        <v>21.293878866632948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69.90407642971617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120.26681323682763</v>
      </c>
      <c r="BJ20" s="59">
        <f t="shared" si="38"/>
        <v>344.92933166159389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44.290184428883023</v>
      </c>
      <c r="BQ20" s="21">
        <f>EXP(-LN(2)/25)*BQ19+(1-EXP(-LN(2)/25))/(LN(2)/25)*Calculateur!BL20*Calculateur!BN20*VLOOKUP('Données projet'!$B$11,Paramètres!$A$1:$I$89,3,0)*0.475*44/12</f>
        <v>19.401480954393573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63.6916653832766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</v>
      </c>
      <c r="N21" s="13">
        <f>IF('Données projet'!$A$36&gt;35,N20+M21-V20,IF(A21&lt;'Données projet'!$A$36,$K$205^A21,IF(A21='Données projet'!$A$36,'Données projet'!$B$36,N20+M21-V20)))</f>
        <v>0</v>
      </c>
      <c r="O21" s="13">
        <f>N21*VLOOKUP('Données projet'!$B$9,Paramètres!$A$1:$I$89,3,0)*VLOOKUP('Données projet'!$B$9,Paramètres!$A$1:$I$89,5,0)</f>
        <v>0</v>
      </c>
      <c r="P21" s="13" t="e">
        <f t="shared" si="33"/>
        <v>#NUM!</v>
      </c>
      <c r="Q21" s="20" t="e">
        <f t="shared" si="2"/>
        <v>#NUM!</v>
      </c>
      <c r="R21" s="59" t="e">
        <f t="shared" si="0"/>
        <v>#NUM!</v>
      </c>
      <c r="S21" s="59">
        <f ca="1">AVERAGE(OFFSET($R$3,0,0,'Données projet'!$E$9+1,1))-AVERAGE(OFFSET($H$3,0,0,'Données projet'!$E$9+1,1))</f>
        <v>116.82886773945543</v>
      </c>
      <c r="T21" s="59">
        <f t="shared" si="34"/>
        <v>335.52015397983314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42.129368994239059</v>
      </c>
      <c r="AA21" s="21">
        <f>EXP(-LN(2)/25)*AA20+(1-EXP(-LN(2)/25))/(LN(2)/25)*Calculateur!V21*Calculateur!X21*VLOOKUP('Données projet'!$B$9,Paramètres!$A$1:$I$89,3,0)*0.475*44/12</f>
        <v>18.309311126778752</v>
      </c>
      <c r="AB21" s="21">
        <f>EXP(-LN(2)/2)*AB20+(1-EXP(-LN(2)/2))/(LN(2)/2)*V21*Y21*VLOOKUP('Données projet'!$B$9,Paramètres!$A$1:$I$89,3,0)*0.475*44/12</f>
        <v>0</v>
      </c>
      <c r="AC21" s="22">
        <f t="shared" si="3"/>
        <v>60.438680121017811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128.89188894809487</v>
      </c>
      <c r="AO21" s="59">
        <f t="shared" si="36"/>
        <v>375.72473458047068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47.656981238164043</v>
      </c>
      <c r="AV21" s="21">
        <f>EXP(-LN(2)/25)*AV20+(1-EXP(-LN(2)/25))/(LN(2)/25)*Calculateur!AQ21*Calculateur!AS21*VLOOKUP('Données projet'!$B$10,Paramètres!$A$1:$I$89,3,0)*0.475*44/12</f>
        <v>20.711596629228449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68.368577867392489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120.26681323682763</v>
      </c>
      <c r="BJ21" s="59">
        <f t="shared" si="38"/>
        <v>344.92933166159389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43.421680926577686</v>
      </c>
      <c r="BQ21" s="21">
        <f>EXP(-LN(2)/25)*BQ20+(1-EXP(-LN(2)/25))/(LN(2)/25)*Calculateur!BL21*Calculateur!BN21*VLOOKUP('Données projet'!$B$11,Paramètres!$A$1:$I$89,3,0)*0.475*44/12</f>
        <v>18.870946437416141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62.29262736399383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116.82886773945543</v>
      </c>
      <c r="T22" s="59">
        <f t="shared" si="34"/>
        <v>335.52015397983314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41.30323776463981</v>
      </c>
      <c r="AA22" s="21">
        <f>EXP(-LN(2)/25)*AA21+(1-EXP(-LN(2)/25))/(LN(2)/25)*Calculateur!V22*Calculateur!X22*VLOOKUP('Données projet'!$B$9,Paramètres!$A$1:$I$89,3,0)*0.475*44/12</f>
        <v>17.808642051172161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59.111879815811974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128.89188894809487</v>
      </c>
      <c r="AO22" s="59">
        <f t="shared" si="36"/>
        <v>375.72473458047068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46.722456903971988</v>
      </c>
      <c r="AV22" s="21">
        <f>EXP(-LN(2)/25)*AV21+(1-EXP(-LN(2)/25))/(LN(2)/25)*Calculateur!AQ22*Calculateur!AS22*VLOOKUP('Données projet'!$B$10,Paramètres!$A$1:$I$89,3,0)*0.475*44/12</f>
        <v>20.145236930226666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66.867693834198661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120.26681323682763</v>
      </c>
      <c r="BJ22" s="59">
        <f t="shared" si="38"/>
        <v>344.92933166159389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42.570208248217725</v>
      </c>
      <c r="BQ22" s="21">
        <f>EXP(-LN(2)/25)*BQ21+(1-EXP(-LN(2)/25))/(LN(2)/25)*Calculateur!BL22*Calculateur!BN22*VLOOKUP('Données projet'!$B$11,Paramètres!$A$1:$I$89,3,0)*0.475*44/12</f>
        <v>18.354919414705055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60.925127662922776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116.82886773945543</v>
      </c>
      <c r="T23" s="59">
        <f t="shared" si="34"/>
        <v>335.52015397983314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40.493306464562707</v>
      </c>
      <c r="AA23" s="21">
        <f>EXP(-LN(2)/25)*AA22+(1-EXP(-LN(2)/25))/(LN(2)/25)*Calculateur!V23*Calculateur!X23*VLOOKUP('Données projet'!$B$9,Paramètres!$A$1:$I$89,3,0)*0.475*44/12</f>
        <v>17.321663797767073</v>
      </c>
      <c r="AB23" s="21">
        <f>EXP(-LN(2)/2)*AB22+(1-EXP(-LN(2)/2))/(LN(2)/2)*V23*Y23*VLOOKUP('Données projet'!$B$9,Paramètres!$A$1:$I$89,3,0)*0.475*44/12</f>
        <v>0</v>
      </c>
      <c r="AC23" s="22">
        <f t="shared" si="3"/>
        <v>57.81497026232978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128.89188894809487</v>
      </c>
      <c r="AO23" s="59">
        <f t="shared" si="36"/>
        <v>375.72473458047068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45.806258021969875</v>
      </c>
      <c r="AV23" s="21">
        <f>EXP(-LN(2)/25)*AV22+(1-EXP(-LN(2)/25))/(LN(2)/25)*Calculateur!AQ23*Calculateur!AS23*VLOOKUP('Données projet'!$B$10,Paramètres!$A$1:$I$89,3,0)*0.475*44/12</f>
        <v>19.594364366977651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65.400622388947525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120.26681323682763</v>
      </c>
      <c r="BJ23" s="59">
        <f t="shared" si="38"/>
        <v>344.92933166159389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41.735432429733351</v>
      </c>
      <c r="BQ23" s="21">
        <f>EXP(-LN(2)/25)*BQ22+(1-EXP(-LN(2)/25))/(LN(2)/25)*Calculateur!BL23*Calculateur!BN23*VLOOKUP('Données projet'!$B$11,Paramètres!$A$1:$I$89,3,0)*0.475*44/12</f>
        <v>17.853003178066682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59.588435607800037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116.82886773945543</v>
      </c>
      <c r="T24" s="59">
        <f t="shared" si="34"/>
        <v>335.52015397983314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39.699257423270801</v>
      </c>
      <c r="AA24" s="21">
        <f>EXP(-LN(2)/25)*AA23+(1-EXP(-LN(2)/25))/(LN(2)/25)*Calculateur!V24*Calculateur!X24*VLOOKUP('Données projet'!$B$9,Paramètres!$A$1:$I$89,3,0)*0.475*44/12</f>
        <v>16.848001990310422</v>
      </c>
      <c r="AB24" s="21">
        <f>EXP(-LN(2)/2)*AB23+(1-EXP(-LN(2)/2))/(LN(2)/2)*V24*Y24*VLOOKUP('Données projet'!$B$9,Paramètres!$A$1:$I$89,3,0)*0.475*44/12</f>
        <v>0</v>
      </c>
      <c r="AC24" s="22">
        <f t="shared" si="3"/>
        <v>56.547259413581223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128.89188894809487</v>
      </c>
      <c r="AO24" s="59">
        <f t="shared" si="36"/>
        <v>375.72473458047068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44.908025241217686</v>
      </c>
      <c r="AV24" s="21">
        <f>EXP(-LN(2)/25)*AV23+(1-EXP(-LN(2)/25))/(LN(2)/25)*Calculateur!AQ24*Calculateur!AS24*VLOOKUP('Données projet'!$B$10,Paramètres!$A$1:$I$89,3,0)*0.475*44/12</f>
        <v>19.058555442939809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63.966580684157492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120.26681323682763</v>
      </c>
      <c r="BJ24" s="59">
        <f t="shared" si="38"/>
        <v>344.92933166159389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40.917026055886481</v>
      </c>
      <c r="BQ24" s="21">
        <f>EXP(-LN(2)/25)*BQ23+(1-EXP(-LN(2)/25))/(LN(2)/25)*Calculateur!BL24*Calculateur!BN24*VLOOKUP('Données projet'!$B$11,Paramètres!$A$1:$I$89,3,0)*0.475*44/12</f>
        <v>17.364811867313815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58.2818379232003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116.82886773945543</v>
      </c>
      <c r="T25" s="59">
        <f t="shared" si="34"/>
        <v>335.52015397983314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38.920779199356538</v>
      </c>
      <c r="AA25" s="21">
        <f>EXP(-LN(2)/25)*AA24+(1-EXP(-LN(2)/25))/(LN(2)/25)*Calculateur!V25*Calculateur!X25*VLOOKUP('Données projet'!$B$9,Paramètres!$A$1:$I$89,3,0)*0.475*44/12</f>
        <v>16.387292489887464</v>
      </c>
      <c r="AB25" s="21">
        <f>EXP(-LN(2)/2)*AB24+(1-EXP(-LN(2)/2))/(LN(2)/2)*V25*Y25*VLOOKUP('Données projet'!$B$9,Paramètres!$A$1:$I$89,3,0)*0.475*44/12</f>
        <v>0</v>
      </c>
      <c r="AC25" s="22">
        <f t="shared" si="3"/>
        <v>55.308071689244002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128.89188894809487</v>
      </c>
      <c r="AO25" s="59">
        <f t="shared" si="36"/>
        <v>375.72473458047068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44.027406257428147</v>
      </c>
      <c r="AV25" s="21">
        <f>EXP(-LN(2)/25)*AV24+(1-EXP(-LN(2)/25))/(LN(2)/25)*Calculateur!AQ25*Calculateur!AS25*VLOOKUP('Données projet'!$B$10,Paramètres!$A$1:$I$89,3,0)*0.475*44/12</f>
        <v>18.53739824210675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62.564804499534901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120.26681323682763</v>
      </c>
      <c r="BJ25" s="59">
        <f t="shared" si="38"/>
        <v>344.92933166159389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40.114668131852149</v>
      </c>
      <c r="BQ25" s="21">
        <f>EXP(-LN(2)/25)*BQ24+(1-EXP(-LN(2)/25))/(LN(2)/25)*Calculateur!BL25*Calculateur!BN25*VLOOKUP('Données projet'!$B$11,Paramètres!$A$1:$I$89,3,0)*0.475*44/12</f>
        <v>16.889970173626349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57.004638305478494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116.82886773945543</v>
      </c>
      <c r="T26" s="59">
        <f t="shared" si="34"/>
        <v>335.52015397983314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38.157566458588406</v>
      </c>
      <c r="AA26" s="21">
        <f>EXP(-LN(2)/25)*AA25+(1-EXP(-LN(2)/25))/(LN(2)/25)*Calculateur!V26*Calculateur!X26*VLOOKUP('Données projet'!$B$9,Paramètres!$A$1:$I$89,3,0)*0.475*44/12</f>
        <v>15.939181114981233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54.096747573569637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128.89188894809487</v>
      </c>
      <c r="AO26" s="59">
        <f t="shared" si="36"/>
        <v>375.72473458047068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43.164055674786177</v>
      </c>
      <c r="AV26" s="21">
        <f>EXP(-LN(2)/25)*AV25+(1-EXP(-LN(2)/25))/(LN(2)/25)*Calculateur!AQ26*Calculateur!AS26*VLOOKUP('Données projet'!$B$10,Paramètres!$A$1:$I$89,3,0)*0.475*44/12</f>
        <v>18.030492112336937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61.194547787123113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120.26681323682763</v>
      </c>
      <c r="BJ26" s="59">
        <f t="shared" si="38"/>
        <v>344.92933166159389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39.328043957318123</v>
      </c>
      <c r="BQ26" s="21">
        <f>EXP(-LN(2)/25)*BQ25+(1-EXP(-LN(2)/25))/(LN(2)/25)*Calculateur!BL26*Calculateur!BN26*VLOOKUP('Données projet'!$B$11,Paramètres!$A$1:$I$89,3,0)*0.475*44/12</f>
        <v>16.428113051023608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55.756157008341731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116.82886773945543</v>
      </c>
      <c r="T27" s="59">
        <f t="shared" si="34"/>
        <v>335.52015397983314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37.409319854152926</v>
      </c>
      <c r="AA27" s="21">
        <f>EXP(-LN(2)/25)*AA26+(1-EXP(-LN(2)/25))/(LN(2)/25)*Calculateur!V27*Calculateur!X27*VLOOKUP('Données projet'!$B$9,Paramètres!$A$1:$I$89,3,0)*0.475*44/12</f>
        <v>15.503323369186965</v>
      </c>
      <c r="AB27" s="21">
        <f>EXP(-LN(2)/2)*AB26+(1-EXP(-LN(2)/2))/(LN(2)/2)*V27*Y27*VLOOKUP('Données projet'!$B$9,Paramètres!$A$1:$I$89,3,0)*0.475*44/12</f>
        <v>0</v>
      </c>
      <c r="AC27" s="22">
        <f t="shared" si="3"/>
        <v>52.912643223339892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128.89188894809487</v>
      </c>
      <c r="AO27" s="59">
        <f t="shared" si="36"/>
        <v>375.72473458047068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42.31763487047796</v>
      </c>
      <c r="AV27" s="21">
        <f>EXP(-LN(2)/25)*AV26+(1-EXP(-LN(2)/25))/(LN(2)/25)*Calculateur!AQ27*Calculateur!AS27*VLOOKUP('Données projet'!$B$10,Paramètres!$A$1:$I$89,3,0)*0.475*44/12</f>
        <v>17.537447357342714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59.855082227820674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120.26681323682763</v>
      </c>
      <c r="BJ27" s="59">
        <f t="shared" si="38"/>
        <v>344.92933166159389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38.556845003053333</v>
      </c>
      <c r="BQ27" s="21">
        <f>EXP(-LN(2)/25)*BQ26+(1-EXP(-LN(2)/25))/(LN(2)/25)*Calculateur!BL27*Calculateur!BN27*VLOOKUP('Données projet'!$B$11,Paramètres!$A$1:$I$89,3,0)*0.475*44/12</f>
        <v>15.978885435726449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54.53573043877978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116.82886773945543</v>
      </c>
      <c r="T28" s="59">
        <f t="shared" si="34"/>
        <v>335.52015397983314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36.675745909245066</v>
      </c>
      <c r="AA28" s="21">
        <f>EXP(-LN(2)/25)*AA27+(1-EXP(-LN(2)/25))/(LN(2)/25)*Calculateur!V28*Calculateur!X28*VLOOKUP('Données projet'!$B$9,Paramètres!$A$1:$I$89,3,0)*0.475*44/12</f>
        <v>15.079384176372205</v>
      </c>
      <c r="AB28" s="21">
        <f>EXP(-LN(2)/2)*AB27+(1-EXP(-LN(2)/2))/(LN(2)/2)*V28*Y28*VLOOKUP('Données projet'!$B$9,Paramètres!$A$1:$I$89,3,0)*0.475*44/12</f>
        <v>0</v>
      </c>
      <c r="AC28" s="22">
        <f t="shared" si="3"/>
        <v>51.755130085617267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128.89188894809487</v>
      </c>
      <c r="AO28" s="59">
        <f t="shared" si="36"/>
        <v>375.72473458047068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41.487811861876516</v>
      </c>
      <c r="AV28" s="21">
        <f>EXP(-LN(2)/25)*AV27+(1-EXP(-LN(2)/25))/(LN(2)/25)*Calculateur!AQ28*Calculateur!AS28*VLOOKUP('Données projet'!$B$10,Paramètres!$A$1:$I$89,3,0)*0.475*44/12</f>
        <v>17.057884937101903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58.545696798978419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120.26681323682763</v>
      </c>
      <c r="BJ28" s="59">
        <f t="shared" si="38"/>
        <v>344.92933166159389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37.800768789896765</v>
      </c>
      <c r="BQ28" s="21">
        <f>EXP(-LN(2)/25)*BQ27+(1-EXP(-LN(2)/25))/(LN(2)/25)*Calculateur!BL28*Calculateur!BN28*VLOOKUP('Données projet'!$B$11,Paramètres!$A$1:$I$89,3,0)*0.475*44/12</f>
        <v>15.541941973193444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53.34271076309021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116.82886773945543</v>
      </c>
      <c r="T29" s="59">
        <f t="shared" si="34"/>
        <v>335.52015397983314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35.956556901960923</v>
      </c>
      <c r="AA29" s="21">
        <f>EXP(-LN(2)/25)*AA28+(1-EXP(-LN(2)/25))/(LN(2)/25)*Calculateur!V29*Calculateur!X29*VLOOKUP('Données projet'!$B$9,Paramètres!$A$1:$I$89,3,0)*0.475*44/12</f>
        <v>14.667037623078958</v>
      </c>
      <c r="AB29" s="21">
        <f>EXP(-LN(2)/2)*AB28+(1-EXP(-LN(2)/2))/(LN(2)/2)*V29*Y29*VLOOKUP('Données projet'!$B$9,Paramètres!$A$1:$I$89,3,0)*0.475*44/12</f>
        <v>0</v>
      </c>
      <c r="AC29" s="22">
        <f t="shared" si="3"/>
        <v>50.623594525039877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128.89188894809487</v>
      </c>
      <c r="AO29" s="59">
        <f t="shared" si="36"/>
        <v>375.72473458047068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40.674261176331683</v>
      </c>
      <c r="AV29" s="21">
        <f>EXP(-LN(2)/25)*AV28+(1-EXP(-LN(2)/25))/(LN(2)/25)*Calculateur!AQ29*Calculateur!AS29*VLOOKUP('Données projet'!$B$10,Paramètres!$A$1:$I$89,3,0)*0.475*44/12</f>
        <v>16.59143617646167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57.265697352793353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120.26681323682763</v>
      </c>
      <c r="BJ29" s="59">
        <f t="shared" si="38"/>
        <v>344.92933166159389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37.05951877011924</v>
      </c>
      <c r="BQ29" s="21">
        <f>EXP(-LN(2)/25)*BQ28+(1-EXP(-LN(2)/25))/(LN(2)/25)*Calculateur!BL29*Calculateur!BN29*VLOOKUP('Données projet'!$B$11,Paramètres!$A$1:$I$89,3,0)*0.475*44/12</f>
        <v>15.116946752621262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52.1764655227405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116.82886773945543</v>
      </c>
      <c r="T30" s="59">
        <f t="shared" si="34"/>
        <v>335.52015397983314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35.251470752447638</v>
      </c>
      <c r="AA30" s="21">
        <f>EXP(-LN(2)/25)*AA29+(1-EXP(-LN(2)/25))/(LN(2)/25)*Calculateur!V30*Calculateur!X30*VLOOKUP('Données projet'!$B$9,Paramètres!$A$1:$I$89,3,0)*0.475*44/12</f>
        <v>14.265966707969877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49.517437460417511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128.89188894809487</v>
      </c>
      <c r="AO30" s="59">
        <f t="shared" si="36"/>
        <v>375.72473458047068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39.876663723513467</v>
      </c>
      <c r="AV30" s="21">
        <f>EXP(-LN(2)/25)*AV29+(1-EXP(-LN(2)/25))/(LN(2)/25)*Calculateur!AQ30*Calculateur!AS30*VLOOKUP('Données projet'!$B$10,Paramètres!$A$1:$I$89,3,0)*0.475*44/12</f>
        <v>16.137742481710617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56.014406205224084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120.26681323682763</v>
      </c>
      <c r="BJ30" s="59">
        <f t="shared" si="38"/>
        <v>344.92933166159389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36.332804211111686</v>
      </c>
      <c r="BQ30" s="21">
        <f>EXP(-LN(2)/25)*BQ29+(1-EXP(-LN(2)/25))/(LN(2)/25)*Calculateur!BL30*Calculateur!BN30*VLOOKUP('Données projet'!$B$11,Paramètres!$A$1:$I$89,3,0)*0.475*44/12</f>
        <v>14.703573048705154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51.036377259816838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116.82886773945543</v>
      </c>
      <c r="T31" s="59">
        <f t="shared" si="34"/>
        <v>335.52015397983314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34.560210912266221</v>
      </c>
      <c r="AA31" s="21">
        <f>EXP(-LN(2)/25)*AA30+(1-EXP(-LN(2)/25))/(LN(2)/25)*Calculateur!V31*Calculateur!X31*VLOOKUP('Données projet'!$B$9,Paramètres!$A$1:$I$89,3,0)*0.475*44/12</f>
        <v>13.875863098125857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48.436074010392076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128.89188894809487</v>
      </c>
      <c r="AO31" s="59">
        <f t="shared" si="36"/>
        <v>375.72473458047068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39.094706670258603</v>
      </c>
      <c r="AV31" s="21">
        <f>EXP(-LN(2)/25)*AV30+(1-EXP(-LN(2)/25))/(LN(2)/25)*Calculateur!AQ31*Calculateur!AS31*VLOOKUP('Données projet'!$B$10,Paramètres!$A$1:$I$89,3,0)*0.475*44/12</f>
        <v>15.696455064901247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54.791161735159847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120.26681323682763</v>
      </c>
      <c r="BJ31" s="59">
        <f t="shared" si="38"/>
        <v>344.92933166159389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35.620340081354158</v>
      </c>
      <c r="BQ31" s="21">
        <f>EXP(-LN(2)/25)*BQ30+(1-EXP(-LN(2)/25))/(LN(2)/25)*Calculateur!BL31*Calculateur!BN31*VLOOKUP('Données projet'!$B$11,Paramètres!$A$1:$I$89,3,0)*0.475*44/12</f>
        <v>14.30150307046101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49.921843151815168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116.82886773945543</v>
      </c>
      <c r="T32" s="59">
        <f t="shared" si="34"/>
        <v>335.52015397983314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33.882506255923893</v>
      </c>
      <c r="AA32" s="21">
        <f>EXP(-LN(2)/25)*AA31+(1-EXP(-LN(2)/25))/(LN(2)/25)*Calculateur!V32*Calculateur!X32*VLOOKUP('Données projet'!$B$9,Paramètres!$A$1:$I$89,3,0)*0.475*44/12</f>
        <v>13.496426892007678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47.378933147931569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128.89188894809487</v>
      </c>
      <c r="AO32" s="59">
        <f t="shared" si="36"/>
        <v>375.72473458047068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38.328083317871361</v>
      </c>
      <c r="AV32" s="21">
        <f>EXP(-LN(2)/25)*AV31+(1-EXP(-LN(2)/25))/(LN(2)/25)*Calculateur!AQ32*Calculateur!AS32*VLOOKUP('Données projet'!$B$10,Paramètres!$A$1:$I$89,3,0)*0.475*44/12</f>
        <v>15.267234675710826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53.595317993582185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120.26681323682763</v>
      </c>
      <c r="BJ32" s="59">
        <f t="shared" si="38"/>
        <v>344.92933166159389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34.921846938620959</v>
      </c>
      <c r="BQ32" s="21">
        <f>EXP(-LN(2)/25)*BQ31+(1-EXP(-LN(2)/25))/(LN(2)/25)*Calculateur!BL32*Calculateur!BN32*VLOOKUP('Données projet'!$B$11,Paramètres!$A$1:$I$89,3,0)*0.475*44/12</f>
        <v>13.910427716915894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48.83227465553685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116.82886773945543</v>
      </c>
      <c r="T33" s="59">
        <f t="shared" si="34"/>
        <v>335.52015397983314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33.218090974533418</v>
      </c>
      <c r="AA33" s="21">
        <f>EXP(-LN(2)/25)*AA32+(1-EXP(-LN(2)/25))/(LN(2)/25)*Calculateur!V33*Calculateur!X33*VLOOKUP('Données projet'!$B$9,Paramètres!$A$1:$I$89,3,0)*0.475*44/12</f>
        <v>13.127366388899484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46.345457363432899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128.89188894809487</v>
      </c>
      <c r="AO33" s="59">
        <f t="shared" si="36"/>
        <v>375.72473458047068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37.576492981830356</v>
      </c>
      <c r="AV33" s="21">
        <f>EXP(-LN(2)/25)*AV32+(1-EXP(-LN(2)/25))/(LN(2)/25)*Calculateur!AQ33*Calculateur!AS33*VLOOKUP('Données projet'!$B$10,Paramètres!$A$1:$I$89,3,0)*0.475*44/12</f>
        <v>14.849751340634535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52.426244322464889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120.26681323682763</v>
      </c>
      <c r="BJ33" s="59">
        <f t="shared" si="38"/>
        <v>344.92933166159389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34.237050820378009</v>
      </c>
      <c r="BQ33" s="21">
        <f>EXP(-LN(2)/25)*BQ32+(1-EXP(-LN(2)/25))/(LN(2)/25)*Calculateur!BL33*Calculateur!BN33*VLOOKUP('Données projet'!$B$11,Paramètres!$A$1:$I$89,3,0)*0.475*44/12</f>
        <v>13.530046339479227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47.767097159857236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116.82886773945543</v>
      </c>
      <c r="T34" s="59">
        <f t="shared" si="34"/>
        <v>335.52015397983314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32.566704471557699</v>
      </c>
      <c r="AA34" s="21">
        <f>EXP(-LN(2)/25)*AA33+(1-EXP(-LN(2)/25))/(LN(2)/25)*Calculateur!V34*Calculateur!X34*VLOOKUP('Données projet'!$B$9,Paramètres!$A$1:$I$89,3,0)*0.475*44/12</f>
        <v>12.768397864656832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45.335102336214533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128.89188894809487</v>
      </c>
      <c r="AO34" s="59">
        <f t="shared" si="36"/>
        <v>375.72473458047068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36.839640873854279</v>
      </c>
      <c r="AV34" s="21">
        <f>EXP(-LN(2)/25)*AV33+(1-EXP(-LN(2)/25))/(LN(2)/25)*Calculateur!AQ34*Calculateur!AS34*VLOOKUP('Données projet'!$B$10,Paramètres!$A$1:$I$89,3,0)*0.475*44/12</f>
        <v>14.4436841093104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51.283324983164675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120.26681323682763</v>
      </c>
      <c r="BJ34" s="59">
        <f t="shared" si="38"/>
        <v>344.92933166159389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33.565683136329419</v>
      </c>
      <c r="BQ34" s="21">
        <f>EXP(-LN(2)/25)*BQ33+(1-EXP(-LN(2)/25))/(LN(2)/25)*Calculateur!BL34*Calculateur!BN34*VLOOKUP('Données projet'!$B$11,Paramètres!$A$1:$I$89,3,0)*0.475*44/12</f>
        <v>13.160066510811955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46.72574964714137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116.82886773945543</v>
      </c>
      <c r="T35" s="59">
        <f t="shared" si="34"/>
        <v>335.52015397983314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31.928091260598801</v>
      </c>
      <c r="AA35" s="21">
        <f>EXP(-LN(2)/25)*AA34+(1-EXP(-LN(2)/25))/(LN(2)/25)*Calculateur!V35*Calculateur!X35*VLOOKUP('Données projet'!$B$9,Paramètres!$A$1:$I$89,3,0)*0.475*44/12</f>
        <v>12.419245353586929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44.347336614185728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128.89188894809487</v>
      </c>
      <c r="AO35" s="59">
        <f t="shared" si="36"/>
        <v>375.72473458047068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36.117237986280202</v>
      </c>
      <c r="AV35" s="21">
        <f>EXP(-LN(2)/25)*AV34+(1-EXP(-LN(2)/25))/(LN(2)/25)*Calculateur!AQ35*Calculateur!AS35*VLOOKUP('Données projet'!$B$10,Paramètres!$A$1:$I$89,3,0)*0.475*44/12</f>
        <v>14.048720807780972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50.165958794061176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120.26681323682763</v>
      </c>
      <c r="BJ35" s="59">
        <f t="shared" si="38"/>
        <v>344.92933166159389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32.907480563071168</v>
      </c>
      <c r="BQ35" s="21">
        <f>EXP(-LN(2)/25)*BQ34+(1-EXP(-LN(2)/25))/(LN(2)/25)*Calculateur!BL35*Calculateur!BN35*VLOOKUP('Données projet'!$B$11,Paramètres!$A$1:$I$89,3,0)*0.475*44/12</f>
        <v>12.800203800015982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45.707684363087154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116.82886773945543</v>
      </c>
      <c r="T36" s="59">
        <f t="shared" si="34"/>
        <v>335.52015397983314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31.302000865191211</v>
      </c>
      <c r="AA36" s="21">
        <f>EXP(-LN(2)/25)*AA35+(1-EXP(-LN(2)/25))/(LN(2)/25)*Calculateur!V36*Calculateur!X36*VLOOKUP('Données projet'!$B$9,Paramètres!$A$1:$I$89,3,0)*0.475*44/12</f>
        <v>12.079640436293365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43.381641301484578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128.89188894809487</v>
      </c>
      <c r="AO36" s="59">
        <f t="shared" si="36"/>
        <v>375.72473458047068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35.409000978709201</v>
      </c>
      <c r="AV36" s="21">
        <f>EXP(-LN(2)/25)*AV35+(1-EXP(-LN(2)/25))/(LN(2)/25)*Calculateur!AQ36*Calculateur!AS36*VLOOKUP('Données projet'!$B$10,Paramètres!$A$1:$I$89,3,0)*0.475*44/12</f>
        <v>13.664557798502083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49.073558777211282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120.26681323682763</v>
      </c>
      <c r="BJ36" s="59">
        <f t="shared" si="38"/>
        <v>344.92933166159389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32.262184940810585</v>
      </c>
      <c r="BQ36" s="21">
        <f>EXP(-LN(2)/25)*BQ35+(1-EXP(-LN(2)/25))/(LN(2)/25)*Calculateur!BL36*Calculateur!BN36*VLOOKUP('Données projet'!$B$11,Paramètres!$A$1:$I$89,3,0)*0.475*44/12</f>
        <v>12.450181553971083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44.712366494781669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116.82886773945543</v>
      </c>
      <c r="T37" s="59">
        <f t="shared" si="34"/>
        <v>335.52015397983314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30.688187720560126</v>
      </c>
      <c r="AA37" s="21">
        <f>EXP(-LN(2)/25)*AA36+(1-EXP(-LN(2)/25))/(LN(2)/25)*Calculateur!V37*Calculateur!X37*VLOOKUP('Données projet'!$B$9,Paramètres!$A$1:$I$89,3,0)*0.475*44/12</f>
        <v>11.74932203332224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42.437509753882367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128.89188894809487</v>
      </c>
      <c r="AO37" s="59">
        <f t="shared" si="36"/>
        <v>375.72473458047068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34.714652066874748</v>
      </c>
      <c r="AV37" s="21">
        <f>EXP(-LN(2)/25)*AV36+(1-EXP(-LN(2)/25))/(LN(2)/25)*Calculateur!AQ37*Calculateur!AS37*VLOOKUP('Données projet'!$B$10,Paramètres!$A$1:$I$89,3,0)*0.475*44/12</f>
        <v>13.29089974691418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48.005551813788927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120.26681323682763</v>
      </c>
      <c r="BJ37" s="59">
        <f t="shared" si="38"/>
        <v>344.92933166159389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31.629543172111063</v>
      </c>
      <c r="BQ37" s="21">
        <f>EXP(-LN(2)/25)*BQ36+(1-EXP(-LN(2)/25))/(LN(2)/25)*Calculateur!BL37*Calculateur!BN37*VLOOKUP('Données projet'!$B$11,Paramètres!$A$1:$I$89,3,0)*0.475*44/12</f>
        <v>12.109730684651151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43.73927385676221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116.82886773945543</v>
      </c>
      <c r="T38" s="59">
        <f t="shared" si="34"/>
        <v>335.52015397983314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30.086411077306209</v>
      </c>
      <c r="AA38" s="21">
        <f>EXP(-LN(2)/25)*AA37+(1-EXP(-LN(2)/25))/(LN(2)/25)*Calculateur!V38*Calculateur!X38*VLOOKUP('Données projet'!$B$9,Paramètres!$A$1:$I$89,3,0)*0.475*44/12</f>
        <v>11.428036204451052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41.514447281757263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128.89188894809487</v>
      </c>
      <c r="AO38" s="59">
        <f t="shared" si="36"/>
        <v>375.72473458047068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34.03391891369035</v>
      </c>
      <c r="AV38" s="21">
        <f>EXP(-LN(2)/25)*AV37+(1-EXP(-LN(2)/25))/(LN(2)/25)*Calculateur!AQ38*Calculateur!AS38*VLOOKUP('Données projet'!$B$10,Paramètres!$A$1:$I$89,3,0)*0.475*44/12</f>
        <v>12.92745939439677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46.96137830808712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120.26681323682763</v>
      </c>
      <c r="BJ38" s="59">
        <f t="shared" si="38"/>
        <v>344.92933166159389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31.009307122622364</v>
      </c>
      <c r="BQ38" s="21">
        <f>EXP(-LN(2)/25)*BQ37+(1-EXP(-LN(2)/25))/(LN(2)/25)*Calculateur!BL38*Calculateur!BN38*VLOOKUP('Données projet'!$B$11,Paramètres!$A$1:$I$89,3,0)*0.475*44/12</f>
        <v>11.778589462256306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42.787896584878666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116.82886773945543</v>
      </c>
      <c r="T39" s="59">
        <f t="shared" si="34"/>
        <v>335.52015397983314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29.49643490697899</v>
      </c>
      <c r="AA39" s="21">
        <f>EXP(-LN(2)/25)*AA38+(1-EXP(-LN(2)/25))/(LN(2)/25)*Calculateur!V39*Calculateur!X39*VLOOKUP('Données projet'!$B$9,Paramètres!$A$1:$I$89,3,0)*0.475*44/12</f>
        <v>11.115535953466033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40.611970860445027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128.89188894809487</v>
      </c>
      <c r="AO39" s="59">
        <f t="shared" si="36"/>
        <v>375.72473458047068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33.366534522433675</v>
      </c>
      <c r="AV39" s="21">
        <f>EXP(-LN(2)/25)*AV38+(1-EXP(-LN(2)/25))/(LN(2)/25)*Calculateur!AQ39*Calculateur!AS39*VLOOKUP('Données projet'!$B$10,Paramètres!$A$1:$I$89,3,0)*0.475*44/12</f>
        <v>12.573957337431446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45.940491859865119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120.26681323682763</v>
      </c>
      <c r="BJ39" s="59">
        <f t="shared" si="38"/>
        <v>344.92933166159389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30.401233523757501</v>
      </c>
      <c r="BQ39" s="21">
        <f>EXP(-LN(2)/25)*BQ38+(1-EXP(-LN(2)/25))/(LN(2)/25)*Calculateur!BL39*Calculateur!BN39*VLOOKUP('Données projet'!$B$11,Paramètres!$A$1:$I$89,3,0)*0.475*44/12</f>
        <v>11.456503314001807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41.857736837759305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116.82886773945543</v>
      </c>
      <c r="T40" s="59">
        <f t="shared" si="34"/>
        <v>335.52015397983314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28.918027809501957</v>
      </c>
      <c r="AA40" s="21">
        <f>EXP(-LN(2)/25)*AA39+(1-EXP(-LN(2)/25))/(LN(2)/25)*Calculateur!V40*Calculateur!X40*VLOOKUP('Données projet'!$B$9,Paramètres!$A$1:$I$89,3,0)*0.475*44/12</f>
        <v>10.811581038277874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39.729608847779829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128.89188894809487</v>
      </c>
      <c r="AO40" s="59">
        <f t="shared" si="36"/>
        <v>375.72473458047068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32.712237132025258</v>
      </c>
      <c r="AV40" s="21">
        <f>EXP(-LN(2)/25)*AV39+(1-EXP(-LN(2)/25))/(LN(2)/25)*Calculateur!AQ40*Calculateur!AS40*VLOOKUP('Données projet'!$B$10,Paramètres!$A$1:$I$89,3,0)*0.475*44/12</f>
        <v>12.230121812803706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44.942358944828968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120.26681323682763</v>
      </c>
      <c r="BJ40" s="59">
        <f t="shared" si="38"/>
        <v>344.92933166159389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29.805083877278104</v>
      </c>
      <c r="BQ40" s="21">
        <f>EXP(-LN(2)/25)*BQ39+(1-EXP(-LN(2)/25))/(LN(2)/25)*Calculateur!BL40*Calculateur!BN40*VLOOKUP('Données projet'!$B$11,Paramètres!$A$1:$I$89,3,0)*0.475*44/12</f>
        <v>11.143224628409103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40.948308505687208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116.82886773945543</v>
      </c>
      <c r="T41" s="59">
        <f t="shared" si="34"/>
        <v>335.52015397983314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28.350962922412954</v>
      </c>
      <c r="AA41" s="21">
        <f>EXP(-LN(2)/25)*AA40+(1-EXP(-LN(2)/25))/(LN(2)/25)*Calculateur!V41*Calculateur!X41*VLOOKUP('Données projet'!$B$9,Paramètres!$A$1:$I$89,3,0)*0.475*44/12</f>
        <v>10.515937786229829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38.866900708642781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128.89188894809487</v>
      </c>
      <c r="AO41" s="59">
        <f t="shared" si="36"/>
        <v>375.72473458047068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32.070770114360748</v>
      </c>
      <c r="AV41" s="21">
        <f>EXP(-LN(2)/25)*AV40+(1-EXP(-LN(2)/25))/(LN(2)/25)*Calculateur!AQ41*Calculateur!AS41*VLOOKUP('Données projet'!$B$10,Paramètres!$A$1:$I$89,3,0)*0.475*44/12</f>
        <v>11.895688488678434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43.966458603039186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120.26681323682763</v>
      </c>
      <c r="BJ41" s="59">
        <f t="shared" si="38"/>
        <v>344.92933166159389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29.220624361750787</v>
      </c>
      <c r="BQ41" s="21">
        <f>EXP(-LN(2)/25)*BQ40+(1-EXP(-LN(2)/25))/(LN(2)/25)*Calculateur!BL41*Calculateur!BN41*VLOOKUP('Données projet'!$B$11,Paramètres!$A$1:$I$89,3,0)*0.475*44/12</f>
        <v>10.838512564948541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40.059136926699324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116.82886773945543</v>
      </c>
      <c r="T42" s="59">
        <f t="shared" si="34"/>
        <v>335.52015397983314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27.795017831884337</v>
      </c>
      <c r="AA42" s="21">
        <f>EXP(-LN(2)/25)*AA41+(1-EXP(-LN(2)/25))/(LN(2)/25)*Calculateur!V42*Calculateur!X42*VLOOKUP('Données projet'!$B$9,Paramètres!$A$1:$I$89,3,0)*0.475*44/12</f>
        <v>10.22837891445624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38.02339674634058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128.89188894809487</v>
      </c>
      <c r="AO42" s="59">
        <f t="shared" si="36"/>
        <v>375.72473458047068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31.441881873656392</v>
      </c>
      <c r="AV42" s="21">
        <f>EXP(-LN(2)/25)*AV41+(1-EXP(-LN(2)/25))/(LN(2)/25)*Calculateur!AQ42*Calculateur!AS42*VLOOKUP('Données projet'!$B$10,Paramètres!$A$1:$I$89,3,0)*0.475*44/12</f>
        <v>11.570400261388453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43.012282135044842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120.26681323682763</v>
      </c>
      <c r="BJ42" s="59">
        <f t="shared" si="38"/>
        <v>344.92933166159389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28.647625740837857</v>
      </c>
      <c r="BQ42" s="21">
        <f>EXP(-LN(2)/25)*BQ41+(1-EXP(-LN(2)/25))/(LN(2)/25)*Calculateur!BL42*Calculateur!BN42*VLOOKUP('Données projet'!$B$11,Paramètres!$A$1:$I$89,3,0)*0.475*44/12</f>
        <v>10.542132868887419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39.189758609725274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116.82886773945543</v>
      </c>
      <c r="T43" s="59">
        <f t="shared" si="34"/>
        <v>335.52015397983314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27.249974485487964</v>
      </c>
      <c r="AA43" s="21">
        <f>EXP(-LN(2)/25)*AA42+(1-EXP(-LN(2)/25))/(LN(2)/25)*Calculateur!V43*Calculateur!X43*VLOOKUP('Données projet'!$B$9,Paramètres!$A$1:$I$89,3,0)*0.475*44/12</f>
        <v>9.9486833551533636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37.198657840641332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128.89188894809487</v>
      </c>
      <c r="AO43" s="59">
        <f t="shared" si="36"/>
        <v>375.72473458047068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30.825325747768296</v>
      </c>
      <c r="AV43" s="21">
        <f>EXP(-LN(2)/25)*AV42+(1-EXP(-LN(2)/25))/(LN(2)/25)*Calculateur!AQ43*Calculateur!AS43*VLOOKUP('Données projet'!$B$10,Paramètres!$A$1:$I$89,3,0)*0.475*44/12</f>
        <v>11.25400705777988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42.079332805548177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120.26681323682763</v>
      </c>
      <c r="BJ43" s="59">
        <f t="shared" si="38"/>
        <v>344.92933166159389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28.08586327338638</v>
      </c>
      <c r="BQ43" s="21">
        <f>EXP(-LN(2)/25)*BQ42+(1-EXP(-LN(2)/25))/(LN(2)/25)*Calculateur!BL43*Calculateur!BN43*VLOOKUP('Données projet'!$B$11,Paramètres!$A$1:$I$89,3,0)*0.475*44/12</f>
        <v>10.25385769120102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38.3397209645874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116.82886773945543</v>
      </c>
      <c r="T44" s="59">
        <f t="shared" si="34"/>
        <v>335.52015397983314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26.715619106670811</v>
      </c>
      <c r="AA44" s="21">
        <f>EXP(-LN(2)/25)*AA43+(1-EXP(-LN(2)/25))/(LN(2)/25)*Calculateur!V44*Calculateur!X44*VLOOKUP('Données projet'!$B$9,Paramètres!$A$1:$I$89,3,0)*0.475*44/12</f>
        <v>9.676636085628175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36.39225519229899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128.89188894809487</v>
      </c>
      <c r="AO44" s="59">
        <f t="shared" si="36"/>
        <v>375.72473458047068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30.220859911446762</v>
      </c>
      <c r="AV44" s="21">
        <f>EXP(-LN(2)/25)*AV43+(1-EXP(-LN(2)/25))/(LN(2)/25)*Calculateur!AQ44*Calculateur!AS44*VLOOKUP('Données projet'!$B$10,Paramètres!$A$1:$I$89,3,0)*0.475*44/12</f>
        <v>10.946265642962379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41.167125554409139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120.26681323682763</v>
      </c>
      <c r="BJ44" s="59">
        <f t="shared" si="38"/>
        <v>344.92933166159389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27.535116625280356</v>
      </c>
      <c r="BQ44" s="21">
        <f>EXP(-LN(2)/25)*BQ43+(1-EXP(-LN(2)/25))/(LN(2)/25)*Calculateur!BL44*Calculateur!BN44*VLOOKUP('Données projet'!$B$11,Paramètres!$A$1:$I$89,3,0)*0.475*44/12</f>
        <v>9.9734654134081868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37.508582038688544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116.82886773945543</v>
      </c>
      <c r="T45" s="59">
        <f t="shared" si="34"/>
        <v>335.52015397983314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26.191742110907661</v>
      </c>
      <c r="AA45" s="21">
        <f>EXP(-LN(2)/25)*AA44+(1-EXP(-LN(2)/25))/(LN(2)/25)*Calculateur!V45*Calculateur!X45*VLOOKUP('Données projet'!$B$9,Paramètres!$A$1:$I$89,3,0)*0.475*44/12</f>
        <v>9.4120279629944967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35.603770073902155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128.89188894809487</v>
      </c>
      <c r="AO45" s="59">
        <f t="shared" si="36"/>
        <v>375.72473458047068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29.628247281487738</v>
      </c>
      <c r="AV45" s="21">
        <f>EXP(-LN(2)/25)*AV44+(1-EXP(-LN(2)/25))/(LN(2)/25)*Calculateur!AQ45*Calculateur!AS45*VLOOKUP('Données projet'!$B$10,Paramètres!$A$1:$I$89,3,0)*0.475*44/12</f>
        <v>10.646939433316481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40.275186714804221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120.26681323682763</v>
      </c>
      <c r="BJ45" s="59">
        <f t="shared" si="38"/>
        <v>344.92933166159389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26.995169783021403</v>
      </c>
      <c r="BQ45" s="21">
        <f>EXP(-LN(2)/25)*BQ44+(1-EXP(-LN(2)/25))/(LN(2)/25)*Calculateur!BL45*Calculateur!BN45*VLOOKUP('Données projet'!$B$11,Paramètres!$A$1:$I$89,3,0)*0.475*44/12</f>
        <v>9.7007404771967884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36.695910260218191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116.82886773945543</v>
      </c>
      <c r="T46" s="59">
        <f t="shared" si="34"/>
        <v>335.52015397983314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25.678138023498011</v>
      </c>
      <c r="AA46" s="21">
        <f>EXP(-LN(2)/25)*AA45+(1-EXP(-LN(2)/25))/(LN(2)/25)*Calculateur!V46*Calculateur!X46*VLOOKUP('Données projet'!$B$9,Paramètres!$A$1:$I$89,3,0)*0.475*44/12</f>
        <v>9.1546555633893725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34.832793586887384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128.89188894809487</v>
      </c>
      <c r="AO46" s="59">
        <f t="shared" si="36"/>
        <v>375.72473458047068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29.047255423744197</v>
      </c>
      <c r="AV46" s="21">
        <f>EXP(-LN(2)/25)*AV45+(1-EXP(-LN(2)/25))/(LN(2)/25)*Calculateur!AQ46*Calculateur!AS46*VLOOKUP('Données projet'!$B$10,Paramètres!$A$1:$I$89,3,0)*0.475*44/12</f>
        <v>10.355798314614232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39.40305373835843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120.26681323682763</v>
      </c>
      <c r="BJ46" s="59">
        <f t="shared" si="38"/>
        <v>344.92933166159389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26.465810969004096</v>
      </c>
      <c r="BQ46" s="21">
        <f>EXP(-LN(2)/25)*BQ45+(1-EXP(-LN(2)/25))/(LN(2)/25)*Calculateur!BL46*Calculateur!BN46*VLOOKUP('Données projet'!$B$11,Paramètres!$A$1:$I$89,3,0)*0.475*44/12</f>
        <v>9.4354732187080721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35.901284187712164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116.82886773945543</v>
      </c>
      <c r="T47" s="59">
        <f t="shared" si="34"/>
        <v>335.52015397983314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25.174605398974904</v>
      </c>
      <c r="AA47" s="21">
        <f>EXP(-LN(2)/25)*AA46+(1-EXP(-LN(2)/25))/(LN(2)/25)*Calculateur!V47*Calculateur!X47*VLOOKUP('Données projet'!$B$9,Paramètres!$A$1:$I$89,3,0)*0.475*44/12</f>
        <v>8.9043210255860767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34.078926424560983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128.89188894809487</v>
      </c>
      <c r="AO47" s="59">
        <f t="shared" si="36"/>
        <v>375.72473458047068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28.477656461960965</v>
      </c>
      <c r="AV47" s="21">
        <f>EXP(-LN(2)/25)*AV46+(1-EXP(-LN(2)/25))/(LN(2)/25)*Calculateur!AQ47*Calculateur!AS47*VLOOKUP('Données projet'!$B$10,Paramètres!$A$1:$I$89,3,0)*0.475*44/12</f>
        <v>10.07261846511334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38.550274927074305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120.26681323682763</v>
      </c>
      <c r="BJ47" s="59">
        <f t="shared" si="38"/>
        <v>344.92933166159389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25.946832558452673</v>
      </c>
      <c r="BQ47" s="21">
        <f>EXP(-LN(2)/25)*BQ46+(1-EXP(-LN(2)/25))/(LN(2)/25)*Calculateur!BL47*Calculateur!BN47*VLOOKUP('Données projet'!$B$11,Paramètres!$A$1:$I$89,3,0)*0.475*44/12</f>
        <v>9.1774597073525275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35.124292265805202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116.82886773945543</v>
      </c>
      <c r="T48" s="59">
        <f t="shared" si="34"/>
        <v>335.52015397983314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24.680946742094122</v>
      </c>
      <c r="AA48" s="21">
        <f>EXP(-LN(2)/25)*AA47+(1-EXP(-LN(2)/25))/(LN(2)/25)*Calculateur!V48*Calculateur!X48*VLOOKUP('Données projet'!$B$9,Paramètres!$A$1:$I$89,3,0)*0.475*44/12</f>
        <v>8.6608318988835347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33.341778640977658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128.89188894809487</v>
      </c>
      <c r="AO48" s="59">
        <f t="shared" si="36"/>
        <v>375.72473458047068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27.919226988397241</v>
      </c>
      <c r="AV48" s="21">
        <f>EXP(-LN(2)/25)*AV47+(1-EXP(-LN(2)/25))/(LN(2)/25)*Calculateur!AQ48*Calculateur!AS48*VLOOKUP('Données projet'!$B$10,Paramètres!$A$1:$I$89,3,0)*0.475*44/12</f>
        <v>9.7971821834888324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37.71640917188607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120.26681323682763</v>
      </c>
      <c r="BJ48" s="59">
        <f t="shared" si="38"/>
        <v>344.92933166159389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25.438030997986587</v>
      </c>
      <c r="BQ48" s="21">
        <f>EXP(-LN(2)/25)*BQ47+(1-EXP(-LN(2)/25))/(LN(2)/25)*Calculateur!BL48*Calculateur!BN48*VLOOKUP('Données projet'!$B$11,Paramètres!$A$1:$I$89,3,0)*0.475*44/12</f>
        <v>8.9265015890333412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34.36453258701993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116.82886773945543</v>
      </c>
      <c r="T49" s="59">
        <f t="shared" si="34"/>
        <v>335.52015397983314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24.196968430372721</v>
      </c>
      <c r="AA49" s="21">
        <f>EXP(-LN(2)/25)*AA48+(1-EXP(-LN(2)/25))/(LN(2)/25)*Calculateur!V49*Calculateur!X49*VLOOKUP('Données projet'!$B$9,Paramètres!$A$1:$I$89,3,0)*0.475*44/12</f>
        <v>8.4240009951552093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32.620969425527932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128.89188894809487</v>
      </c>
      <c r="AO49" s="59">
        <f t="shared" si="36"/>
        <v>375.72473458047068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27.371747976201757</v>
      </c>
      <c r="AV49" s="21">
        <f>EXP(-LN(2)/25)*AV48+(1-EXP(-LN(2)/25))/(LN(2)/25)*Calculateur!AQ49*Calculateur!AS49*VLOOKUP('Données projet'!$B$10,Paramètres!$A$1:$I$89,3,0)*0.475*44/12</f>
        <v>9.5292777214699118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36.90102569767167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120.26681323682763</v>
      </c>
      <c r="BJ49" s="59">
        <f t="shared" si="38"/>
        <v>344.92933166159389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24.939206725782935</v>
      </c>
      <c r="BQ49" s="21">
        <f>EXP(-LN(2)/25)*BQ48+(1-EXP(-LN(2)/25))/(LN(2)/25)*Calculateur!BL49*Calculateur!BN49*VLOOKUP('Données projet'!$B$11,Paramètres!$A$1:$I$89,3,0)*0.475*44/12</f>
        <v>8.6824059336569075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33.62161265943984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116.82886773945543</v>
      </c>
      <c r="T50" s="59">
        <f t="shared" si="34"/>
        <v>335.52015397983314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23.722480638146553</v>
      </c>
      <c r="AA50" s="21">
        <f>EXP(-LN(2)/25)*AA49+(1-EXP(-LN(2)/25))/(LN(2)/25)*Calculateur!V50*Calculateur!X50*VLOOKUP('Données projet'!$B$9,Paramètres!$A$1:$I$89,3,0)*0.475*44/12</f>
        <v>8.1936462449437304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31.916126883090286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128.89188894809487</v>
      </c>
      <c r="AO50" s="59">
        <f t="shared" si="36"/>
        <v>375.72473458047068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26.8350046935062</v>
      </c>
      <c r="AV50" s="21">
        <f>EXP(-LN(2)/25)*AV49+(1-EXP(-LN(2)/25))/(LN(2)/25)*Calculateur!AQ50*Calculateur!AS50*VLOOKUP('Données projet'!$B$10,Paramètres!$A$1:$I$89,3,0)*0.475*44/12</f>
        <v>9.2686991210533805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36.10370381455958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120.26681323682763</v>
      </c>
      <c r="BJ50" s="59">
        <f t="shared" si="38"/>
        <v>344.92933166159389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24.45016409330443</v>
      </c>
      <c r="BQ50" s="21">
        <f>EXP(-LN(2)/25)*BQ49+(1-EXP(-LN(2)/25))/(LN(2)/25)*Calculateur!BL50*Calculateur!BN50*VLOOKUP('Données projet'!$B$11,Paramètres!$A$1:$I$89,3,0)*0.475*44/12</f>
        <v>8.4449850868131744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32.895149180117606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116.82886773945543</v>
      </c>
      <c r="T51" s="59">
        <f t="shared" si="34"/>
        <v>335.52015397983314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23.257297262116964</v>
      </c>
      <c r="AA51" s="21">
        <f>EXP(-LN(2)/25)*AA50+(1-EXP(-LN(2)/25))/(LN(2)/25)*Calculateur!V51*Calculateur!X51*VLOOKUP('Données projet'!$B$9,Paramètres!$A$1:$I$89,3,0)*0.475*44/12</f>
        <v>7.9695905574906147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31.22688781960758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128.89188894809487</v>
      </c>
      <c r="AO51" s="59">
        <f t="shared" si="36"/>
        <v>375.72473458047068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26.308786619203225</v>
      </c>
      <c r="AV51" s="21">
        <f>EXP(-LN(2)/25)*AV50+(1-EXP(-LN(2)/25))/(LN(2)/25)*Calculateur!AQ51*Calculateur!AS51*VLOOKUP('Données projet'!$B$10,Paramètres!$A$1:$I$89,3,0)*0.475*44/12</f>
        <v>9.0152460561684737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35.324032675371697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120.26681323682763</v>
      </c>
      <c r="BJ51" s="59">
        <f t="shared" si="38"/>
        <v>344.92933166159389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23.970711288562278</v>
      </c>
      <c r="BQ51" s="21">
        <f>EXP(-LN(2)/25)*BQ50+(1-EXP(-LN(2)/25))/(LN(2)/25)*Calculateur!BL51*Calculateur!BN51*VLOOKUP('Données projet'!$B$11,Paramètres!$A$1:$I$89,3,0)*0.475*44/12</f>
        <v>8.2140565255118041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32.184767814074078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116.82886773945543</v>
      </c>
      <c r="T52" s="59">
        <f t="shared" si="34"/>
        <v>335.52015397983314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22.801235848357475</v>
      </c>
      <c r="AA52" s="21">
        <f>EXP(-LN(2)/25)*AA51+(1-EXP(-LN(2)/25))/(LN(2)/25)*Calculateur!V52*Calculateur!X52*VLOOKUP('Données projet'!$B$9,Paramètres!$A$1:$I$89,3,0)*0.475*44/12</f>
        <v>7.7516616845934809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30.552897532950958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128.89188894809487</v>
      </c>
      <c r="AO52" s="59">
        <f t="shared" si="36"/>
        <v>375.72473458047068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25.792887360376</v>
      </c>
      <c r="AV52" s="21">
        <f>EXP(-LN(2)/25)*AV51+(1-EXP(-LN(2)/25))/(LN(2)/25)*Calculateur!AQ52*Calculateur!AS52*VLOOKUP('Données projet'!$B$10,Paramètres!$A$1:$I$89,3,0)*0.475*44/12</f>
        <v>8.7687236786713605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34.561611039047364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120.26681323682763</v>
      </c>
      <c r="BJ52" s="59">
        <f t="shared" si="38"/>
        <v>344.92933166159389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23.500660260883784</v>
      </c>
      <c r="BQ52" s="21">
        <f>EXP(-LN(2)/25)*BQ51+(1-EXP(-LN(2)/25))/(LN(2)/25)*Calculateur!BL52*Calculateur!BN52*VLOOKUP('Données projet'!$B$11,Paramètres!$A$1:$I$89,3,0)*0.475*44/12</f>
        <v>7.9894427178632244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31.490102978747007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116.82886773945543</v>
      </c>
      <c r="T53" s="59">
        <f t="shared" si="34"/>
        <v>335.52015397983314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22.354117520751814</v>
      </c>
      <c r="AA53" s="21">
        <f>EXP(-LN(2)/25)*AA52+(1-EXP(-LN(2)/25))/(LN(2)/25)*Calculateur!V53*Calculateur!X53*VLOOKUP('Données projet'!$B$9,Paramètres!$A$1:$I$89,3,0)*0.475*44/12</f>
        <v>7.5396920881861007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29.893809608937914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128.89188894809487</v>
      </c>
      <c r="AO53" s="59">
        <f t="shared" si="36"/>
        <v>375.72473458047068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25.287104571346898</v>
      </c>
      <c r="AV53" s="21">
        <f>EXP(-LN(2)/25)*AV52+(1-EXP(-LN(2)/25))/(LN(2)/25)*Calculateur!AQ53*Calculateur!AS53*VLOOKUP('Données projet'!$B$10,Paramètres!$A$1:$I$89,3,0)*0.475*44/12</f>
        <v>8.5289424685509552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33.816047039897853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120.26681323682763</v>
      </c>
      <c r="BJ53" s="59">
        <f t="shared" si="38"/>
        <v>344.92933166159389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23.039826647155248</v>
      </c>
      <c r="BQ53" s="21">
        <f>EXP(-LN(2)/25)*BQ52+(1-EXP(-LN(2)/25))/(LN(2)/25)*Calculateur!BL53*Calculateur!BN53*VLOOKUP('Données projet'!$B$11,Paramètres!$A$1:$I$89,3,0)*0.475*44/12</f>
        <v>7.7709709865967218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30.810797633751971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116.82886773945543</v>
      </c>
      <c r="T54" s="59">
        <f t="shared" si="34"/>
        <v>335.52015397983314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21.915766910835249</v>
      </c>
      <c r="AA54" s="21">
        <f>EXP(-LN(2)/25)*AA53+(1-EXP(-LN(2)/25))/(LN(2)/25)*Calculateur!V54*Calculateur!X54*VLOOKUP('Données projet'!$B$9,Paramètres!$A$1:$I$89,3,0)*0.475*44/12</f>
        <v>7.3335188115394772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29.249285722374726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128.89188894809487</v>
      </c>
      <c r="AO54" s="59">
        <f t="shared" si="36"/>
        <v>375.72473458047068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24.791239874313618</v>
      </c>
      <c r="AV54" s="21">
        <f>EXP(-LN(2)/25)*AV53+(1-EXP(-LN(2)/25))/(LN(2)/25)*Calculateur!AQ54*Calculateur!AS54*VLOOKUP('Données projet'!$B$10,Paramètres!$A$1:$I$89,3,0)*0.475*44/12</f>
        <v>8.2957180882308386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33.08695796254446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120.26681323682763</v>
      </c>
      <c r="BJ54" s="59">
        <f t="shared" si="38"/>
        <v>344.92933166159389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22.588029699511178</v>
      </c>
      <c r="BQ54" s="21">
        <f>EXP(-LN(2)/25)*BQ53+(1-EXP(-LN(2)/25))/(LN(2)/25)*Calculateur!BL54*Calculateur!BN54*VLOOKUP('Données projet'!$B$11,Paramètres!$A$1:$I$89,3,0)*0.475*44/12</f>
        <v>7.5584733763106309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30.146503075821808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116.82886773945543</v>
      </c>
      <c r="T55" s="59">
        <f t="shared" si="34"/>
        <v>335.52015397983314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21.486012089011673</v>
      </c>
      <c r="AA55" s="21">
        <f>EXP(-LN(2)/25)*AA54+(1-EXP(-LN(2)/25))/(LN(2)/25)*Calculateur!V55*Calculateur!X55*VLOOKUP('Données projet'!$B$9,Paramètres!$A$1:$I$89,3,0)*0.475*44/12</f>
        <v>7.1329833539849368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28.61899544299661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128.89188894809487</v>
      </c>
      <c r="AO55" s="59">
        <f t="shared" si="36"/>
        <v>375.72473458047068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24.30509878154156</v>
      </c>
      <c r="AV55" s="21">
        <f>EXP(-LN(2)/25)*AV54+(1-EXP(-LN(2)/25))/(LN(2)/25)*Calculateur!AQ55*Calculateur!AS55*VLOOKUP('Données projet'!$B$10,Paramètres!$A$1:$I$89,3,0)*0.475*44/12</f>
        <v>8.0688712408553123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32.373970022396875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120.26681323682763</v>
      </c>
      <c r="BJ55" s="59">
        <f t="shared" si="38"/>
        <v>344.92933166159389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22.145092214441483</v>
      </c>
      <c r="BQ55" s="21">
        <f>EXP(-LN(2)/25)*BQ54+(1-EXP(-LN(2)/25))/(LN(2)/25)*Calculateur!BL55*Calculateur!BN55*VLOOKUP('Données projet'!$B$11,Paramètres!$A$1:$I$89,3,0)*0.475*44/12</f>
        <v>7.3517865243525771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29.496878738794059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116.82886773945543</v>
      </c>
      <c r="T56" s="59">
        <f t="shared" si="34"/>
        <v>335.52015397983314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21.064684497119501</v>
      </c>
      <c r="AA56" s="21">
        <f>EXP(-LN(2)/25)*AA55+(1-EXP(-LN(2)/25))/(LN(2)/25)*Calculateur!V56*Calculateur!X56*VLOOKUP('Données projet'!$B$9,Paramètres!$A$1:$I$89,3,0)*0.475*44/12</f>
        <v>6.9379315490629265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28.002616046182428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128.89188894809487</v>
      </c>
      <c r="AO56" s="59">
        <f t="shared" si="36"/>
        <v>375.72473458047068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23.828490619081975</v>
      </c>
      <c r="AV56" s="21">
        <f>EXP(-LN(2)/25)*AV55+(1-EXP(-LN(2)/25))/(LN(2)/25)*Calculateur!AQ56*Calculateur!AS56*VLOOKUP('Données projet'!$B$10,Paramètres!$A$1:$I$89,3,0)*0.475*44/12</f>
        <v>7.8482275324506272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31.676718151532604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120.26681323682763</v>
      </c>
      <c r="BJ56" s="59">
        <f t="shared" si="38"/>
        <v>344.92933166159389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21.710840463288815</v>
      </c>
      <c r="BQ56" s="21">
        <f>EXP(-LN(2)/25)*BQ55+(1-EXP(-LN(2)/25))/(LN(2)/25)*Calculateur!BL56*Calculateur!BN56*VLOOKUP('Données projet'!$B$11,Paramètres!$A$1:$I$89,3,0)*0.475*44/12</f>
        <v>7.1507515352305049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28.861591998519319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116.82886773945543</v>
      </c>
      <c r="T57" s="59">
        <f t="shared" si="34"/>
        <v>335.52015397983314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20.651618882319877</v>
      </c>
      <c r="AA57" s="21">
        <f>EXP(-LN(2)/25)*AA56+(1-EXP(-LN(2)/25))/(LN(2)/25)*Calculateur!V57*Calculateur!X57*VLOOKUP('Données projet'!$B$9,Paramètres!$A$1:$I$89,3,0)*0.475*44/12</f>
        <v>6.7482134460038372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27.399832328323715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128.89188894809487</v>
      </c>
      <c r="AO57" s="59">
        <f t="shared" si="36"/>
        <v>375.72473458047068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23.361228451985948</v>
      </c>
      <c r="AV57" s="21">
        <f>EXP(-LN(2)/25)*AV56+(1-EXP(-LN(2)/25))/(LN(2)/25)*Calculateur!AQ57*Calculateur!AS57*VLOOKUP('Données projet'!$B$10,Paramètres!$A$1:$I$89,3,0)*0.475*44/12</f>
        <v>7.6336173378554166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30.994845789841364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120.26681323682763</v>
      </c>
      <c r="BJ57" s="59">
        <f t="shared" si="38"/>
        <v>344.92933166159389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21.285104124108834</v>
      </c>
      <c r="BQ57" s="21">
        <f>EXP(-LN(2)/25)*BQ56+(1-EXP(-LN(2)/25))/(LN(2)/25)*Calculateur!BL57*Calculateur!BN57*VLOOKUP('Données projet'!$B$11,Paramètres!$A$1:$I$89,3,0)*0.475*44/12</f>
        <v>6.955213858457947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28.240317982566779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116.82886773945543</v>
      </c>
      <c r="T58" s="59">
        <f t="shared" si="34"/>
        <v>335.52015397983314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20.246653232281325</v>
      </c>
      <c r="AA58" s="21">
        <f>EXP(-LN(2)/25)*AA57+(1-EXP(-LN(2)/25))/(LN(2)/25)*Calculateur!V58*Calculateur!X58*VLOOKUP('Données projet'!$B$9,Paramètres!$A$1:$I$89,3,0)*0.475*44/12</f>
        <v>6.56368319444974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26.810336426731066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128.89188894809487</v>
      </c>
      <c r="AO58" s="59">
        <f t="shared" si="36"/>
        <v>375.72473458047068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22.903129010984895</v>
      </c>
      <c r="AV58" s="21">
        <f>EXP(-LN(2)/25)*AV57+(1-EXP(-LN(2)/25))/(LN(2)/25)*Calculateur!AQ58*Calculateur!AS58*VLOOKUP('Données projet'!$B$10,Paramètres!$A$1:$I$89,3,0)*0.475*44/12</f>
        <v>7.4248756703172711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30.328004681302165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120.26681323682763</v>
      </c>
      <c r="BJ58" s="59">
        <f t="shared" si="38"/>
        <v>344.92933166159389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20.867716214866647</v>
      </c>
      <c r="BQ58" s="21">
        <f>EXP(-LN(2)/25)*BQ57+(1-EXP(-LN(2)/25))/(LN(2)/25)*Calculateur!BL58*Calculateur!BN58*VLOOKUP('Données projet'!$B$11,Paramètres!$A$1:$I$89,3,0)*0.475*44/12</f>
        <v>6.7650231697396137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27.632739384606261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116.82886773945543</v>
      </c>
      <c r="T59" s="59">
        <f t="shared" si="34"/>
        <v>335.52015397983314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19.849628711635376</v>
      </c>
      <c r="AA59" s="21">
        <f>EXP(-LN(2)/25)*AA58+(1-EXP(-LN(2)/25))/(LN(2)/25)*Calculateur!V59*Calculateur!X59*VLOOKUP('Données projet'!$B$9,Paramètres!$A$1:$I$89,3,0)*0.475*44/12</f>
        <v>6.3841989323284141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26.233827643963789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128.89188894809487</v>
      </c>
      <c r="AO59" s="59">
        <f t="shared" si="36"/>
        <v>375.72473458047068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22.4540126206088</v>
      </c>
      <c r="AV59" s="21">
        <f>EXP(-LN(2)/25)*AV58+(1-EXP(-LN(2)/25))/(LN(2)/25)*Calculateur!AQ59*Calculateur!AS59*VLOOKUP('Données projet'!$B$10,Paramètres!$A$1:$I$89,3,0)*0.475*44/12</f>
        <v>7.2218420546552036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29.675854675264006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120.26681323682763</v>
      </c>
      <c r="BJ59" s="59">
        <f t="shared" si="38"/>
        <v>344.92933166159389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20.458513027943212</v>
      </c>
      <c r="BQ59" s="21">
        <f>EXP(-LN(2)/25)*BQ58+(1-EXP(-LN(2)/25))/(LN(2)/25)*Calculateur!BL59*Calculateur!BN59*VLOOKUP('Données projet'!$B$11,Paramètres!$A$1:$I$89,3,0)*0.475*44/12</f>
        <v>6.5800332554059775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27.038546283349191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116.82886773945543</v>
      </c>
      <c r="T60" s="59">
        <f t="shared" si="34"/>
        <v>335.52015397983314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19.460389599678244</v>
      </c>
      <c r="AA60" s="21">
        <f>EXP(-LN(2)/25)*AA59+(1-EXP(-LN(2)/25))/(LN(2)/25)*Calculateur!V60*Calculateur!X60*VLOOKUP('Données projet'!$B$9,Paramètres!$A$1:$I$89,3,0)*0.475*44/12</f>
        <v>6.2096226767934626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25.670012276471706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128.89188894809487</v>
      </c>
      <c r="AO60" s="59">
        <f t="shared" si="36"/>
        <v>375.72473458047068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22.013703128714031</v>
      </c>
      <c r="AV60" s="21">
        <f>EXP(-LN(2)/25)*AV59+(1-EXP(-LN(2)/25))/(LN(2)/25)*Calculateur!AQ60*Calculateur!AS60*VLOOKUP('Données projet'!$B$10,Paramètres!$A$1:$I$89,3,0)*0.475*44/12</f>
        <v>7.0243604038904888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29.038063532604518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120.26681323682763</v>
      </c>
      <c r="BJ60" s="59">
        <f t="shared" si="38"/>
        <v>344.92933166159389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20.057334065926046</v>
      </c>
      <c r="BQ60" s="21">
        <f>EXP(-LN(2)/25)*BQ59+(1-EXP(-LN(2)/25))/(LN(2)/25)*Calculateur!BL60*Calculateur!BN60*VLOOKUP('Données projet'!$B$11,Paramètres!$A$1:$I$89,3,0)*0.475*44/12</f>
        <v>6.4001019000079911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26.457435965934039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116.82886773945543</v>
      </c>
      <c r="T61" s="59">
        <f t="shared" si="34"/>
        <v>335.52015397983314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19.078783229294178</v>
      </c>
      <c r="AA61" s="21">
        <f>EXP(-LN(2)/25)*AA60+(1-EXP(-LN(2)/25))/(LN(2)/25)*Calculateur!V61*Calculateur!X61*VLOOKUP('Données projet'!$B$9,Paramètres!$A$1:$I$89,3,0)*0.475*44/12</f>
        <v>6.0398202181466809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25.118603447440858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128.89188894809487</v>
      </c>
      <c r="AO61" s="59">
        <f t="shared" si="36"/>
        <v>375.72473458047068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21.582027837393049</v>
      </c>
      <c r="AV61" s="21">
        <f>EXP(-LN(2)/25)*AV60+(1-EXP(-LN(2)/25))/(LN(2)/25)*Calculateur!AQ61*Calculateur!AS61*VLOOKUP('Données projet'!$B$10,Paramètres!$A$1:$I$89,3,0)*0.475*44/12</f>
        <v>6.8322788992510439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28.414306736644093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120.26681323682763</v>
      </c>
      <c r="BJ61" s="59">
        <f t="shared" si="38"/>
        <v>344.92933166159389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19.664021978659033</v>
      </c>
      <c r="BQ61" s="21">
        <f>EXP(-LN(2)/25)*BQ60+(1-EXP(-LN(2)/25))/(LN(2)/25)*Calculateur!BL61*Calculateur!BN61*VLOOKUP('Données projet'!$B$11,Paramètres!$A$1:$I$89,3,0)*0.475*44/12</f>
        <v>6.2250907769855415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25.889112755644575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116.82886773945543</v>
      </c>
      <c r="T62" s="59">
        <f t="shared" si="34"/>
        <v>335.52015397983314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18.704659927076438</v>
      </c>
      <c r="AA62" s="21">
        <f>EXP(-LN(2)/25)*AA61+(1-EXP(-LN(2)/25))/(LN(2)/25)*Calculateur!V62*Calculateur!X62*VLOOKUP('Données projet'!$B$9,Paramètres!$A$1:$I$89,3,0)*0.475*44/12</f>
        <v>5.8746610166611193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24.579320943737557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128.89188894809487</v>
      </c>
      <c r="AO62" s="59">
        <f t="shared" si="36"/>
        <v>375.72473458047068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21.158817435238941</v>
      </c>
      <c r="AV62" s="21">
        <f>EXP(-LN(2)/25)*AV61+(1-EXP(-LN(2)/25))/(LN(2)/25)*Calculateur!AQ62*Calculateur!AS62*VLOOKUP('Données projet'!$B$10,Paramètres!$A$1:$I$89,3,0)*0.475*44/12</f>
        <v>6.6454498734570926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27.804267308696033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120.26681323682763</v>
      </c>
      <c r="BJ62" s="59">
        <f t="shared" si="38"/>
        <v>344.92933166159389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19.278422501526641</v>
      </c>
      <c r="BQ62" s="21">
        <f>EXP(-LN(2)/25)*BQ61+(1-EXP(-LN(2)/25))/(LN(2)/25)*Calculateur!BL62*Calculateur!BN62*VLOOKUP('Données projet'!$B$11,Paramètres!$A$1:$I$89,3,0)*0.475*44/12</f>
        <v>6.0548653423255754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25.333287843852219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116.82886773945543</v>
      </c>
      <c r="T63" s="59">
        <f t="shared" si="34"/>
        <v>335.52015397983314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18.337872954622508</v>
      </c>
      <c r="AA63" s="21">
        <f>EXP(-LN(2)/25)*AA62+(1-EXP(-LN(2)/25))/(LN(2)/25)*Calculateur!V63*Calculateur!X63*VLOOKUP('Données projet'!$B$9,Paramètres!$A$1:$I$89,3,0)*0.475*44/12</f>
        <v>5.7140181022255252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24.051891056848035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128.89188894809487</v>
      </c>
      <c r="AO63" s="59">
        <f t="shared" si="36"/>
        <v>375.72473458047068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20.743905930938219</v>
      </c>
      <c r="AV63" s="21">
        <f>EXP(-LN(2)/25)*AV62+(1-EXP(-LN(2)/25))/(LN(2)/25)*Calculateur!AQ63*Calculateur!AS63*VLOOKUP('Données projet'!$B$10,Paramètres!$A$1:$I$89,3,0)*0.475*44/12</f>
        <v>6.4637296971983877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27.207635628136607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120.26681323682763</v>
      </c>
      <c r="BJ63" s="59">
        <f t="shared" si="38"/>
        <v>344.92933166159389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18.900384394948357</v>
      </c>
      <c r="BQ63" s="21">
        <f>EXP(-LN(2)/25)*BQ62+(1-EXP(-LN(2)/25))/(LN(2)/25)*Calculateur!BL63*Calculateur!BN63*VLOOKUP('Données projet'!$B$11,Paramètres!$A$1:$I$89,3,0)*0.475*44/12</f>
        <v>5.8892947311281532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24.789679126076511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116.82886773945543</v>
      </c>
      <c r="T64" s="59">
        <f t="shared" si="34"/>
        <v>335.52015397983314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17.978278450980437</v>
      </c>
      <c r="AA64" s="21">
        <f>EXP(-LN(2)/25)*AA63+(1-EXP(-LN(2)/25))/(LN(2)/25)*Calculateur!V64*Calculateur!X64*VLOOKUP('Données projet'!$B$9,Paramètres!$A$1:$I$89,3,0)*0.475*44/12</f>
        <v>5.5577679767330155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23.536046427713451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128.89188894809487</v>
      </c>
      <c r="AO64" s="59">
        <f t="shared" si="36"/>
        <v>375.72473458047068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20.337130588165806</v>
      </c>
      <c r="AV64" s="21">
        <f>EXP(-LN(2)/25)*AV63+(1-EXP(-LN(2)/25))/(LN(2)/25)*Calculateur!AQ64*Calculateur!AS64*VLOOKUP('Données projet'!$B$10,Paramètres!$A$1:$I$89,3,0)*0.475*44/12</f>
        <v>6.2869786687157259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26.624109256881532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120.26681323682763</v>
      </c>
      <c r="BJ64" s="59">
        <f t="shared" si="38"/>
        <v>344.92933166159389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18.529759385059595</v>
      </c>
      <c r="BQ64" s="21">
        <f>EXP(-LN(2)/25)*BQ63+(1-EXP(-LN(2)/25))/(LN(2)/25)*Calculateur!BL64*Calculateur!BN64*VLOOKUP('Données projet'!$B$11,Paramètres!$A$1:$I$89,3,0)*0.475*44/12</f>
        <v>5.7282516570009037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24.258011042060499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116.82886773945543</v>
      </c>
      <c r="T65" s="59">
        <f t="shared" si="34"/>
        <v>335.52015397983314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17.625735376223794</v>
      </c>
      <c r="AA65" s="21">
        <f>EXP(-LN(2)/25)*AA64+(1-EXP(-LN(2)/25))/(LN(2)/25)*Calculateur!V65*Calculateur!X65*VLOOKUP('Données projet'!$B$9,Paramètres!$A$1:$I$89,3,0)*0.475*44/12</f>
        <v>5.4057905191389359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23.03152589536273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128.89188894809487</v>
      </c>
      <c r="AO65" s="59">
        <f t="shared" si="36"/>
        <v>375.72473458047068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19.938331861756698</v>
      </c>
      <c r="AV65" s="21">
        <f>EXP(-LN(2)/25)*AV64+(1-EXP(-LN(2)/25))/(LN(2)/25)*Calculateur!AQ65*Calculateur!AS65*VLOOKUP('Données projet'!$B$10,Paramètres!$A$1:$I$89,3,0)*0.475*44/12</f>
        <v>6.1150609064018555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26.053392768158552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120.26681323682763</v>
      </c>
      <c r="BJ65" s="59">
        <f t="shared" si="38"/>
        <v>344.92933166159389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18.166402105555818</v>
      </c>
      <c r="BQ65" s="21">
        <f>EXP(-LN(2)/25)*BQ64+(1-EXP(-LN(2)/25))/(LN(2)/25)*Calculateur!BL65*Calculateur!BN65*VLOOKUP('Données projet'!$B$11,Paramètres!$A$1:$I$89,3,0)*0.475*44/12</f>
        <v>5.5716123142045513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23.738014419760368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116.82886773945543</v>
      </c>
      <c r="T66" s="59">
        <f t="shared" si="34"/>
        <v>335.52015397983314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17.280105456133089</v>
      </c>
      <c r="AA66" s="21">
        <f>EXP(-LN(2)/25)*AA65+(1-EXP(-LN(2)/25))/(LN(2)/25)*Calculateur!V66*Calculateur!X66*VLOOKUP('Données projet'!$B$9,Paramètres!$A$1:$I$89,3,0)*0.475*44/12</f>
        <v>5.2579688931149136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22.538074349248003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128.89188894809487</v>
      </c>
      <c r="AO66" s="59">
        <f t="shared" si="36"/>
        <v>375.72473458047068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19.547353335129269</v>
      </c>
      <c r="AV66" s="21">
        <f>EXP(-LN(2)/25)*AV65+(1-EXP(-LN(2)/25))/(LN(2)/25)*Calculateur!AQ66*Calculateur!AS66*VLOOKUP('Données projet'!$B$10,Paramètres!$A$1:$I$89,3,0)*0.475*44/12</f>
        <v>5.9478442443392199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25.495197579468488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120.26681323682763</v>
      </c>
      <c r="BJ66" s="59">
        <f t="shared" si="38"/>
        <v>344.92933166159389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17.810170040677054</v>
      </c>
      <c r="BQ66" s="21">
        <f>EXP(-LN(2)/25)*BQ65+(1-EXP(-LN(2)/25))/(LN(2)/25)*Calculateur!BL66*Calculateur!BN66*VLOOKUP('Données projet'!$B$11,Paramètres!$A$1:$I$89,3,0)*0.475*44/12</f>
        <v>5.4192562824742705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23.229426323151323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116.82886773945543</v>
      </c>
      <c r="T67" s="59">
        <f t="shared" si="34"/>
        <v>335.52015397983314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16.941253127961925</v>
      </c>
      <c r="AA67" s="21">
        <f>EXP(-LN(2)/25)*AA66+(1-EXP(-LN(2)/25))/(LN(2)/25)*Calculateur!V67*Calculateur!X67*VLOOKUP('Données projet'!$B$9,Paramètres!$A$1:$I$89,3,0)*0.475*44/12</f>
        <v>5.114189457228119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22.055442585190043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128.89188894809487</v>
      </c>
      <c r="AO67" s="59">
        <f t="shared" si="36"/>
        <v>375.72473458047068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19.164041658935648</v>
      </c>
      <c r="AV67" s="21">
        <f>EXP(-LN(2)/25)*AV66+(1-EXP(-LN(2)/25))/(LN(2)/25)*Calculateur!AQ67*Calculateur!AS67*VLOOKUP('Données projet'!$B$10,Paramètres!$A$1:$I$89,3,0)*0.475*44/12</f>
        <v>5.7852001306942293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24.949241789629877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120.26681323682763</v>
      </c>
      <c r="BJ67" s="59">
        <f t="shared" si="38"/>
        <v>344.92933166159389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17.460923469310458</v>
      </c>
      <c r="BQ67" s="21">
        <f>EXP(-LN(2)/25)*BQ66+(1-EXP(-LN(2)/25))/(LN(2)/25)*Calculateur!BL67*Calculateur!BN67*VLOOKUP('Données projet'!$B$11,Paramètres!$A$1:$I$89,3,0)*0.475*44/12</f>
        <v>5.2710664344437097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22.731989903754169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116.82886773945543</v>
      </c>
      <c r="T68" s="59">
        <f t="shared" si="34"/>
        <v>335.52015397983314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16.609045487266688</v>
      </c>
      <c r="AA68" s="21">
        <f>EXP(-LN(2)/25)*AA67+(1-EXP(-LN(2)/25))/(LN(2)/25)*Calculateur!V68*Calculateur!X68*VLOOKUP('Données projet'!$B$9,Paramètres!$A$1:$I$89,3,0)*0.475*44/12</f>
        <v>4.9743416775766809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21.583387164843369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128.89188894809487</v>
      </c>
      <c r="AO68" s="59">
        <f t="shared" si="36"/>
        <v>375.72473458047068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18.788246490915149</v>
      </c>
      <c r="AV68" s="21">
        <f>EXP(-LN(2)/25)*AV67+(1-EXP(-LN(2)/25))/(LN(2)/25)*Calculateur!AQ68*Calculateur!AS68*VLOOKUP('Données projet'!$B$10,Paramètres!$A$1:$I$89,3,0)*0.475*44/12</f>
        <v>5.6270035288899427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24.415250019805093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120.26681323682763</v>
      </c>
      <c r="BJ68" s="59">
        <f t="shared" si="38"/>
        <v>344.92933166159389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17.118525410188987</v>
      </c>
      <c r="BQ68" s="21">
        <f>EXP(-LN(2)/25)*BQ67+(1-EXP(-LN(2)/25))/(LN(2)/25)*Calculateur!BL68*Calculateur!BN68*VLOOKUP('Données projet'!$B$11,Paramètres!$A$1:$I$89,3,0)*0.475*44/12</f>
        <v>5.12692884560051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22.245454255789497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116.82886773945543</v>
      </c>
      <c r="T69" s="59">
        <f t="shared" ref="T69:T132" si="88">$T$3</f>
        <v>335.52015397983314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16.283352235778828</v>
      </c>
      <c r="AA69" s="21">
        <f>EXP(-LN(2)/25)*AA68+(1-EXP(-LN(2)/25))/(LN(2)/25)*Calculateur!V69*Calculateur!X69*VLOOKUP('Données projet'!$B$9,Paramètres!$A$1:$I$89,3,0)*0.475*44/12</f>
        <v>4.8383180428140866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21.121670278592916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128.89188894809487</v>
      </c>
      <c r="AO69" s="59">
        <f t="shared" ref="AO69:AO132" si="90">$AO$3</f>
        <v>375.72473458047068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18.419820436927111</v>
      </c>
      <c r="AV69" s="21">
        <f>EXP(-LN(2)/25)*AV68+(1-EXP(-LN(2)/25))/(LN(2)/25)*Calculateur!AQ69*Calculateur!AS69*VLOOKUP('Données projet'!$B$10,Paramètres!$A$1:$I$89,3,0)*0.475*44/12</f>
        <v>5.4731328214811921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23.892953258408305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120.26681323682763</v>
      </c>
      <c r="BJ69" s="59">
        <f t="shared" ref="BJ69:BJ132" si="92">$BJ$3</f>
        <v>344.92933166159389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16.782841568164692</v>
      </c>
      <c r="BQ69" s="21">
        <f>EXP(-LN(2)/25)*BQ68+(1-EXP(-LN(2)/25))/(LN(2)/25)*Calculateur!BL69*Calculateur!BN69*VLOOKUP('Données projet'!$B$11,Paramètres!$A$1:$I$89,3,0)*0.475*44/12</f>
        <v>4.9867327067040934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21.769574274868784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116.82886773945543</v>
      </c>
      <c r="T70" s="59">
        <f t="shared" si="88"/>
        <v>335.52015397983314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15.964045630299379</v>
      </c>
      <c r="AA70" s="21">
        <f>EXP(-LN(2)/25)*AA69+(1-EXP(-LN(2)/25))/(LN(2)/25)*Calculateur!V70*Calculateur!X70*VLOOKUP('Données projet'!$B$9,Paramètres!$A$1:$I$89,3,0)*0.475*44/12</f>
        <v>4.7060139814972475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20.670059611796628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128.89188894809487</v>
      </c>
      <c r="AO70" s="59">
        <f t="shared" si="90"/>
        <v>375.72473458047068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18.058618993140076</v>
      </c>
      <c r="AV70" s="21">
        <f>EXP(-LN(2)/25)*AV69+(1-EXP(-LN(2)/25))/(LN(2)/25)*Calculateur!AQ70*Calculateur!AS70*VLOOKUP('Données projet'!$B$10,Paramètres!$A$1:$I$89,3,0)*0.475*44/12</f>
        <v>5.3234697166582432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23.382088709798317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120.26681323682763</v>
      </c>
      <c r="BJ70" s="59">
        <f t="shared" si="92"/>
        <v>344.92933166159389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16.453740281535566</v>
      </c>
      <c r="BQ70" s="21">
        <f>EXP(-LN(2)/25)*BQ69+(1-EXP(-LN(2)/25))/(LN(2)/25)*Calculateur!BL70*Calculateur!BN70*VLOOKUP('Données projet'!$B$11,Paramètres!$A$1:$I$89,3,0)*0.475*44/12</f>
        <v>4.8503702385983942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21.30411052013396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116.82886773945543</v>
      </c>
      <c r="T71" s="59">
        <f t="shared" si="88"/>
        <v>335.52015397983314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15.651000432595584</v>
      </c>
      <c r="AA71" s="21">
        <f>EXP(-LN(2)/25)*AA70+(1-EXP(-LN(2)/25))/(LN(2)/25)*Calculateur!V71*Calculateur!X71*VLOOKUP('Données projet'!$B$9,Paramètres!$A$1:$I$89,3,0)*0.475*44/12</f>
        <v>4.5773277816946853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20.228328214290269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128.89188894809487</v>
      </c>
      <c r="AO71" s="59">
        <f t="shared" si="90"/>
        <v>375.72473458047068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17.704500489354576</v>
      </c>
      <c r="AV71" s="21">
        <f>EXP(-LN(2)/25)*AV70+(1-EXP(-LN(2)/25))/(LN(2)/25)*Calculateur!AQ71*Calculateur!AS71*VLOOKUP('Données projet'!$B$10,Paramètres!$A$1:$I$89,3,0)*0.475*44/12</f>
        <v>5.1778991573071185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22.882399646661696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120.26681323682763</v>
      </c>
      <c r="BJ71" s="59">
        <f t="shared" si="92"/>
        <v>344.92933166159389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16.131092470405274</v>
      </c>
      <c r="BQ71" s="21">
        <f>EXP(-LN(2)/25)*BQ70+(1-EXP(-LN(2)/25))/(LN(2)/25)*Calculateur!BL71*Calculateur!BN71*VLOOKUP('Données projet'!$B$11,Paramètres!$A$1:$I$89,3,0)*0.475*44/12</f>
        <v>4.717736609354036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20.848829079759312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116.82886773945543</v>
      </c>
      <c r="T72" s="59">
        <f t="shared" si="88"/>
        <v>335.52015397983314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15.344093860280044</v>
      </c>
      <c r="AA72" s="21">
        <f>EXP(-LN(2)/25)*AA71+(1-EXP(-LN(2)/25))/(LN(2)/25)*Calculateur!V72*Calculateur!X72*VLOOKUP('Données projet'!$B$9,Paramètres!$A$1:$I$89,3,0)*0.475*44/12</f>
        <v>4.4521605127930375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19.796254373073083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128.89188894809487</v>
      </c>
      <c r="AO72" s="59">
        <f t="shared" si="90"/>
        <v>375.72473458047068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17.357326033437349</v>
      </c>
      <c r="AV72" s="21">
        <f>EXP(-LN(2)/25)*AV71+(1-EXP(-LN(2)/25))/(LN(2)/25)*Calculateur!AQ72*Calculateur!AS72*VLOOKUP('Données projet'!$B$10,Paramètres!$A$1:$I$89,3,0)*0.475*44/12</f>
        <v>5.0363092325566727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22.393635265994021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120.26681323682763</v>
      </c>
      <c r="BJ72" s="59">
        <f t="shared" si="92"/>
        <v>344.92933166159389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15.814771586055514</v>
      </c>
      <c r="BQ72" s="21">
        <f>EXP(-LN(2)/25)*BQ71+(1-EXP(-LN(2)/25))/(LN(2)/25)*Calculateur!BL72*Calculateur!BN72*VLOOKUP('Données projet'!$B$11,Paramètres!$A$1:$I$89,3,0)*0.475*44/12</f>
        <v>4.5887298536762637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20.403501439731777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116.82886773945543</v>
      </c>
      <c r="T73" s="59">
        <f t="shared" si="88"/>
        <v>335.52015397983314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15.043205538653085</v>
      </c>
      <c r="AA73" s="21">
        <f>EXP(-LN(2)/25)*AA72+(1-EXP(-LN(2)/25))/(LN(2)/25)*Calculateur!V73*Calculateur!X73*VLOOKUP('Données projet'!$B$9,Paramètres!$A$1:$I$89,3,0)*0.475*44/12</f>
        <v>4.3304159494417664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19.373621488094852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128.89188894809487</v>
      </c>
      <c r="AO73" s="59">
        <f t="shared" si="90"/>
        <v>375.72473458047068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17.01695945684515</v>
      </c>
      <c r="AV73" s="21">
        <f>EXP(-LN(2)/25)*AV72+(1-EXP(-LN(2)/25))/(LN(2)/25)*Calculateur!AQ73*Calculateur!AS73*VLOOKUP('Données projet'!$B$10,Paramètres!$A$1:$I$89,3,0)*0.475*44/12</f>
        <v>4.8985910917444189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21.915550548589568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120.26681323682763</v>
      </c>
      <c r="BJ73" s="59">
        <f t="shared" si="92"/>
        <v>344.92933166159389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15.504653561311164</v>
      </c>
      <c r="BQ73" s="21">
        <f>EXP(-LN(2)/25)*BQ72+(1-EXP(-LN(2)/25))/(LN(2)/25)*Calculateur!BL73*Calculateur!BN73*VLOOKUP('Données projet'!$B$11,Paramètres!$A$1:$I$89,3,0)*0.475*44/12</f>
        <v>4.4632507945166706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19.967904355827834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116.82886773945543</v>
      </c>
      <c r="T74" s="59">
        <f t="shared" si="88"/>
        <v>335.52015397983314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14.748217453489476</v>
      </c>
      <c r="AA74" s="21">
        <f>EXP(-LN(2)/25)*AA73+(1-EXP(-LN(2)/25))/(LN(2)/25)*Calculateur!V74*Calculateur!X74*VLOOKUP('Données projet'!$B$9,Paramètres!$A$1:$I$89,3,0)*0.475*44/12</f>
        <v>4.2120004975776038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18.960217951067079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128.89188894809487</v>
      </c>
      <c r="AO74" s="59">
        <f t="shared" si="90"/>
        <v>375.72473458047068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16.683267261216812</v>
      </c>
      <c r="AV74" s="21">
        <f>EXP(-LN(2)/25)*AV73+(1-EXP(-LN(2)/25))/(LN(2)/25)*Calculateur!AQ74*Calculateur!AS74*VLOOKUP('Données projet'!$B$10,Paramètres!$A$1:$I$89,3,0)*0.475*44/12</f>
        <v>4.7646388607349577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21.447906121951771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120.26681323682763</v>
      </c>
      <c r="BJ74" s="59">
        <f t="shared" si="92"/>
        <v>344.92933166159389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15.200616761878733</v>
      </c>
      <c r="BQ74" s="21">
        <f>EXP(-LN(2)/25)*BQ73+(1-EXP(-LN(2)/25))/(LN(2)/25)*Calculateur!BL74*Calculateur!BN74*VLOOKUP('Données projet'!$B$11,Paramètres!$A$1:$I$89,3,0)*0.475*44/12</f>
        <v>4.3412029668284537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19.541819728707186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116.82886773945543</v>
      </c>
      <c r="T75" s="59">
        <f t="shared" si="88"/>
        <v>335.52015397983314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14.459013904750959</v>
      </c>
      <c r="AA75" s="21">
        <f>EXP(-LN(2)/25)*AA74+(1-EXP(-LN(2)/25))/(LN(2)/25)*Calculateur!V75*Calculateur!X75*VLOOKUP('Données projet'!$B$9,Paramètres!$A$1:$I$89,3,0)*0.475*44/12</f>
        <v>4.0968231224718643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18.555837027222822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128.89188894809487</v>
      </c>
      <c r="AO75" s="59">
        <f t="shared" si="90"/>
        <v>375.72473458047068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16.356118566012604</v>
      </c>
      <c r="AV75" s="21">
        <f>EXP(-LN(2)/25)*AV74+(1-EXP(-LN(2)/25))/(LN(2)/25)*Calculateur!AQ75*Calculateur!AS75*VLOOKUP('Données projet'!$B$10,Paramètres!$A$1:$I$89,3,0)*0.475*44/12</f>
        <v>4.634349560526692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20.990468126539298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120.26681323682763</v>
      </c>
      <c r="BJ75" s="59">
        <f t="shared" si="92"/>
        <v>344.92933166159389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14.902541938639034</v>
      </c>
      <c r="BQ75" s="21">
        <f>EXP(-LN(2)/25)*BQ74+(1-EXP(-LN(2)/25))/(LN(2)/25)*Calculateur!BL75*Calculateur!BN75*VLOOKUP('Données projet'!$B$11,Paramètres!$A$1:$I$89,3,0)*0.475*44/12</f>
        <v>4.2224925434065872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19.125034482045621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116.82886773945543</v>
      </c>
      <c r="T76" s="59">
        <f t="shared" si="88"/>
        <v>335.52015397983314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14.175481461206457</v>
      </c>
      <c r="AA76" s="21">
        <f>EXP(-LN(2)/25)*AA75+(1-EXP(-LN(2)/25))/(LN(2)/25)*Calculateur!V76*Calculateur!X76*VLOOKUP('Données projet'!$B$9,Paramètres!$A$1:$I$89,3,0)*0.475*44/12</f>
        <v>3.9847952787453065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18.160276739951765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128.89188894809487</v>
      </c>
      <c r="AO76" s="59">
        <f t="shared" si="90"/>
        <v>375.72473458047068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16.035385057180349</v>
      </c>
      <c r="AV76" s="21">
        <f>EXP(-LN(2)/25)*AV75+(1-EXP(-LN(2)/25))/(LN(2)/25)*Calculateur!AQ76*Calculateur!AS76*VLOOKUP('Données projet'!$B$10,Paramètres!$A$1:$I$89,3,0)*0.475*44/12</f>
        <v>4.5076230280842378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20.543008085264589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120.26681323682763</v>
      </c>
      <c r="BJ76" s="59">
        <f t="shared" si="92"/>
        <v>344.92933166159389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14.610312180875377</v>
      </c>
      <c r="BQ76" s="21">
        <f>EXP(-LN(2)/25)*BQ75+(1-EXP(-LN(2)/25))/(LN(2)/25)*Calculateur!BL76*Calculateur!BN76*VLOOKUP('Données projet'!$B$11,Paramètres!$A$1:$I$89,3,0)*0.475*44/12</f>
        <v>4.107028262755902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18.717340443631279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116.82886773945543</v>
      </c>
      <c r="T77" s="59">
        <f t="shared" si="88"/>
        <v>335.52015397983314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13.897508915942149</v>
      </c>
      <c r="AA77" s="21">
        <f>EXP(-LN(2)/25)*AA76+(1-EXP(-LN(2)/25))/(LN(2)/25)*Calculateur!V77*Calculateur!X77*VLOOKUP('Données projet'!$B$9,Paramètres!$A$1:$I$89,3,0)*0.475*44/12</f>
        <v>3.8758308422967396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17.77333975823889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128.89188894809487</v>
      </c>
      <c r="AO77" s="59">
        <f t="shared" si="90"/>
        <v>375.72473458047068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15.720940936828171</v>
      </c>
      <c r="AV77" s="21">
        <f>EXP(-LN(2)/25)*AV76+(1-EXP(-LN(2)/25))/(LN(2)/25)*Calculateur!AQ77*Calculateur!AS77*VLOOKUP('Données projet'!$B$10,Paramètres!$A$1:$I$89,3,0)*0.475*44/12</f>
        <v>4.3843618393356811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20.105302776163853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120.26681323682763</v>
      </c>
      <c r="BJ77" s="59">
        <f t="shared" si="92"/>
        <v>344.92933166159389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14.323812870418912</v>
      </c>
      <c r="BQ77" s="21">
        <f>EXP(-LN(2)/25)*BQ76+(1-EXP(-LN(2)/25))/(LN(2)/25)*Calculateur!BL77*Calculateur!BN77*VLOOKUP('Données projet'!$B$11,Paramètres!$A$1:$I$89,3,0)*0.475*44/12</f>
        <v>3.9947213589316122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18.318534229350526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116.82886773945543</v>
      </c>
      <c r="T78" s="59">
        <f t="shared" si="88"/>
        <v>335.52015397983314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13.624987242743963</v>
      </c>
      <c r="AA78" s="21">
        <f>EXP(-LN(2)/25)*AA77+(1-EXP(-LN(2)/25))/(LN(2)/25)*Calculateur!V78*Calculateur!X78*VLOOKUP('Données projet'!$B$9,Paramètres!$A$1:$I$89,3,0)*0.475*44/12</f>
        <v>3.7698460440930495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17.394833286837013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128.89188894809487</v>
      </c>
      <c r="AO78" s="59">
        <f t="shared" si="90"/>
        <v>375.72473458047068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15.412662873884123</v>
      </c>
      <c r="AV78" s="21">
        <f>EXP(-LN(2)/25)*AV77+(1-EXP(-LN(2)/25))/(LN(2)/25)*Calculateur!AQ78*Calculateur!AS78*VLOOKUP('Données projet'!$B$10,Paramètres!$A$1:$I$89,3,0)*0.475*44/12</f>
        <v>4.2644712342754785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19.677134108159603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120.26681323682763</v>
      </c>
      <c r="BJ78" s="59">
        <f t="shared" si="92"/>
        <v>344.92933166159389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14.042931636693174</v>
      </c>
      <c r="BQ78" s="21">
        <f>EXP(-LN(2)/25)*BQ77+(1-EXP(-LN(2)/25))/(LN(2)/25)*Calculateur!BL78*Calculateur!BN78*VLOOKUP('Données projet'!$B$11,Paramètres!$A$1:$I$89,3,0)*0.475*44/12</f>
        <v>3.8854854932983609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17.928417129991534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116.82886773945543</v>
      </c>
      <c r="T79" s="59">
        <f t="shared" si="88"/>
        <v>335.52015397983314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13.357809553335386</v>
      </c>
      <c r="AA79" s="21">
        <f>EXP(-LN(2)/25)*AA78+(1-EXP(-LN(2)/25))/(LN(2)/25)*Calculateur!V79*Calculateur!X79*VLOOKUP('Données projet'!$B$9,Paramètres!$A$1:$I$89,3,0)*0.475*44/12</f>
        <v>3.6667594057697377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17.024568959105125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128.89188894809487</v>
      </c>
      <c r="AO79" s="59">
        <f t="shared" si="90"/>
        <v>375.72473458047068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15.110429955723358</v>
      </c>
      <c r="AV79" s="21">
        <f>EXP(-LN(2)/25)*AV78+(1-EXP(-LN(2)/25))/(LN(2)/25)*Calculateur!AQ79*Calculateur!AS79*VLOOKUP('Données projet'!$B$10,Paramètres!$A$1:$I$89,3,0)*0.475*44/12</f>
        <v>4.1478590441154202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19.258288999838779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120.26681323682763</v>
      </c>
      <c r="BJ79" s="59">
        <f t="shared" si="92"/>
        <v>344.92933166159389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13.767558312640162</v>
      </c>
      <c r="BQ79" s="21">
        <f>EXP(-LN(2)/25)*BQ78+(1-EXP(-LN(2)/25))/(LN(2)/25)*Calculateur!BL79*Calculateur!BN79*VLOOKUP('Données projet'!$B$11,Paramètres!$A$1:$I$89,3,0)*0.475*44/12</f>
        <v>3.7792366881553154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17.546795000795477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116.82886773945543</v>
      </c>
      <c r="T80" s="59">
        <f t="shared" si="88"/>
        <v>335.52015397983314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13.095871055453811</v>
      </c>
      <c r="AA80" s="21">
        <f>EXP(-LN(2)/25)*AA79+(1-EXP(-LN(2)/25))/(LN(2)/25)*Calculateur!V80*Calculateur!X80*VLOOKUP('Données projet'!$B$9,Paramètres!$A$1:$I$89,3,0)*0.475*44/12</f>
        <v>3.5664916769924675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16.66236273244628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128.89188894809487</v>
      </c>
      <c r="AO80" s="59">
        <f t="shared" si="90"/>
        <v>375.72473458047068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14.814123640743848</v>
      </c>
      <c r="AV80" s="21">
        <f>EXP(-LN(2)/25)*AV79+(1-EXP(-LN(2)/25))/(LN(2)/25)*Calculateur!AQ80*Calculateur!AS80*VLOOKUP('Données projet'!$B$10,Paramètres!$A$1:$I$89,3,0)*0.475*44/12</f>
        <v>4.034435620427657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18.848559261171506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120.26681323682763</v>
      </c>
      <c r="BJ80" s="59">
        <f t="shared" si="92"/>
        <v>344.92933166159389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13.497584891510687</v>
      </c>
      <c r="BQ80" s="21">
        <f>EXP(-LN(2)/25)*BQ79+(1-EXP(-LN(2)/25))/(LN(2)/25)*Calculateur!BL80*Calculateur!BN80*VLOOKUP('Données projet'!$B$11,Paramètres!$A$1:$I$89,3,0)*0.475*44/12</f>
        <v>3.6758932621762885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17.173478153686975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116.82886773945543</v>
      </c>
      <c r="T81" s="59">
        <f t="shared" si="88"/>
        <v>335.52015397983314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12.839069011748986</v>
      </c>
      <c r="AA81" s="21">
        <f>EXP(-LN(2)/25)*AA80+(1-EXP(-LN(2)/25))/(LN(2)/25)*Calculateur!V81*Calculateur!X81*VLOOKUP('Données projet'!$B$9,Paramètres!$A$1:$I$89,3,0)*0.475*44/12</f>
        <v>3.4689657745314624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16.308034786280448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128.89188894809487</v>
      </c>
      <c r="AO81" s="59">
        <f t="shared" si="90"/>
        <v>375.72473458047068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14.523627711872079</v>
      </c>
      <c r="AV81" s="21">
        <f>EXP(-LN(2)/25)*AV80+(1-EXP(-LN(2)/25))/(LN(2)/25)*Calculateur!AQ81*Calculateur!AS81*VLOOKUP('Données projet'!$B$10,Paramètres!$A$1:$I$89,3,0)*0.475*44/12</f>
        <v>3.9241137662253145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18.447741478097392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120.26681323682763</v>
      </c>
      <c r="BJ81" s="59">
        <f t="shared" si="92"/>
        <v>344.92933166159389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13.232905484502034</v>
      </c>
      <c r="BQ81" s="21">
        <f>EXP(-LN(2)/25)*BQ80+(1-EXP(-LN(2)/25))/(LN(2)/25)*Calculateur!BL81*Calculateur!BN81*VLOOKUP('Données projet'!$B$11,Paramètres!$A$1:$I$89,3,0)*0.475*44/12</f>
        <v>3.5753757676152524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16.808281252117286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116.82886773945543</v>
      </c>
      <c r="T82" s="59">
        <f t="shared" si="88"/>
        <v>335.52015397983314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12.587302699487433</v>
      </c>
      <c r="AA82" s="21">
        <f>EXP(-LN(2)/25)*AA81+(1-EXP(-LN(2)/25))/(LN(2)/25)*Calculateur!V82*Calculateur!X82*VLOOKUP('Données projet'!$B$9,Paramètres!$A$1:$I$89,3,0)*0.475*44/12</f>
        <v>3.3741067230019177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15.96140942248935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128.89188894809487</v>
      </c>
      <c r="AO82" s="59">
        <f t="shared" si="90"/>
        <v>375.72473458047068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14.238828230980463</v>
      </c>
      <c r="AV82" s="21">
        <f>EXP(-LN(2)/25)*AV81+(1-EXP(-LN(2)/25))/(LN(2)/25)*Calculateur!AQ82*Calculateur!AS82*VLOOKUP('Données projet'!$B$10,Paramètres!$A$1:$I$89,3,0)*0.475*44/12</f>
        <v>3.8168086689277092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18.055636899908173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120.26681323682763</v>
      </c>
      <c r="BJ82" s="59">
        <f t="shared" si="92"/>
        <v>344.92933166159389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12.973416279226322</v>
      </c>
      <c r="BQ82" s="21">
        <f>EXP(-LN(2)/25)*BQ81+(1-EXP(-LN(2)/25))/(LN(2)/25)*Calculateur!BL82*Calculateur!BN82*VLOOKUP('Données projet'!$B$11,Paramètres!$A$1:$I$89,3,0)*0.475*44/12</f>
        <v>3.4776069292289735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16.451023208455297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116.82886773945543</v>
      </c>
      <c r="T83" s="59">
        <f t="shared" si="88"/>
        <v>335.52015397983314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12.340473371047041</v>
      </c>
      <c r="AA83" s="21">
        <f>EXP(-LN(2)/25)*AA82+(1-EXP(-LN(2)/25))/(LN(2)/25)*Calculateur!V83*Calculateur!X83*VLOOKUP('Données projet'!$B$9,Paramètres!$A$1:$I$89,3,0)*0.475*44/12</f>
        <v>3.2818415972248691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15.62231496827191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128.89188894809487</v>
      </c>
      <c r="AO83" s="59">
        <f t="shared" si="90"/>
        <v>375.72473458047068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13.959613494198601</v>
      </c>
      <c r="AV83" s="21">
        <f>EXP(-LN(2)/25)*AV82+(1-EXP(-LN(2)/25))/(LN(2)/25)*Calculateur!AQ83*Calculateur!AS83*VLOOKUP('Données projet'!$B$10,Paramètres!$A$1:$I$89,3,0)*0.475*44/12</f>
        <v>3.7124378351586365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17.672051329357238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120.26681323682763</v>
      </c>
      <c r="BJ83" s="59">
        <f t="shared" si="92"/>
        <v>344.92933166159389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12.719015498993281</v>
      </c>
      <c r="BQ83" s="21">
        <f>EXP(-LN(2)/25)*BQ82+(1-EXP(-LN(2)/25))/(LN(2)/25)*Calculateur!BL83*Calculateur!BN83*VLOOKUP('Données projet'!$B$11,Paramètres!$A$1:$I$89,3,0)*0.475*44/12</f>
        <v>3.3825115848698069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16.10152708386309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116.82886773945543</v>
      </c>
      <c r="T84" s="59">
        <f t="shared" si="88"/>
        <v>335.52015397983314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12.098484215186341</v>
      </c>
      <c r="AA84" s="21">
        <f>EXP(-LN(2)/25)*AA83+(1-EXP(-LN(2)/25))/(LN(2)/25)*Calculateur!V84*Calculateur!X84*VLOOKUP('Données projet'!$B$9,Paramètres!$A$1:$I$89,3,0)*0.475*44/12</f>
        <v>3.1920994661642061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15.290583681350547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128.89188894809487</v>
      </c>
      <c r="AO84" s="59">
        <f t="shared" si="90"/>
        <v>375.72473458047068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13.685873988100859</v>
      </c>
      <c r="AV84" s="21">
        <f>EXP(-LN(2)/25)*AV83+(1-EXP(-LN(2)/25))/(LN(2)/25)*Calculateur!AQ84*Calculateur!AS84*VLOOKUP('Données projet'!$B$10,Paramètres!$A$1:$I$89,3,0)*0.475*44/12</f>
        <v>3.6109210273276027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17.296795015428462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120.26681323682763</v>
      </c>
      <c r="BJ84" s="59">
        <f t="shared" si="92"/>
        <v>344.92933166159389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12.469603362891455</v>
      </c>
      <c r="BQ84" s="21">
        <f>EXP(-LN(2)/25)*BQ83+(1-EXP(-LN(2)/25))/(LN(2)/25)*Calculateur!BL84*Calculateur!BN84*VLOOKUP('Données projet'!$B$11,Paramètres!$A$1:$I$89,3,0)*0.475*44/12</f>
        <v>3.2900166277029887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15.759619990594445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116.82886773945543</v>
      </c>
      <c r="T85" s="59">
        <f t="shared" si="88"/>
        <v>335.52015397983314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11.861240319073257</v>
      </c>
      <c r="AA85" s="21">
        <f>EXP(-LN(2)/25)*AA84+(1-EXP(-LN(2)/25))/(LN(2)/25)*Calculateur!V85*Calculateur!X85*VLOOKUP('Données projet'!$B$9,Paramètres!$A$1:$I$89,3,0)*0.475*44/12</f>
        <v>3.1048113383967308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14.966051657469988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128.89188894809487</v>
      </c>
      <c r="AO85" s="59">
        <f t="shared" si="90"/>
        <v>375.72473458047068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13.41750234675308</v>
      </c>
      <c r="AV85" s="21">
        <f>EXP(-LN(2)/25)*AV84+(1-EXP(-LN(2)/25))/(LN(2)/25)*Calculateur!AQ85*Calculateur!AS85*VLOOKUP('Données projet'!$B$10,Paramètres!$A$1:$I$89,3,0)*0.475*44/12</f>
        <v>3.5121802019452453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16.929682548698324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120.26681323682763</v>
      </c>
      <c r="BJ85" s="59">
        <f t="shared" si="92"/>
        <v>344.92933166159389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12.225082046652204</v>
      </c>
      <c r="BQ85" s="21">
        <f>EXP(-LN(2)/25)*BQ84+(1-EXP(-LN(2)/25))/(LN(2)/25)*Calculateur!BL85*Calculateur!BN85*VLOOKUP('Données projet'!$B$11,Paramètres!$A$1:$I$89,3,0)*0.475*44/12</f>
        <v>3.2000509500039955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15.425132996656199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116.82886773945543</v>
      </c>
      <c r="T86" s="59">
        <f t="shared" si="88"/>
        <v>335.52015397983314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11.628648631058464</v>
      </c>
      <c r="AA86" s="21">
        <f>EXP(-LN(2)/25)*AA85+(1-EXP(-LN(2)/25))/(LN(2)/25)*Calculateur!V86*Calculateur!X86*VLOOKUP('Données projet'!$B$9,Paramètres!$A$1:$I$89,3,0)*0.475*44/12</f>
        <v>3.01991010907334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14.648558740131804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128.89188894809487</v>
      </c>
      <c r="AO86" s="59">
        <f t="shared" si="90"/>
        <v>375.72473458047068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13.154393309601595</v>
      </c>
      <c r="AV86" s="21">
        <f>EXP(-LN(2)/25)*AV85+(1-EXP(-LN(2)/25))/(LN(2)/25)*Calculateur!AQ86*Calculateur!AS86*VLOOKUP('Données projet'!$B$10,Paramètres!$A$1:$I$89,3,0)*0.475*44/12</f>
        <v>3.4161394496255229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16.570532759227117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120.26681323682763</v>
      </c>
      <c r="BJ86" s="59">
        <f t="shared" si="92"/>
        <v>344.92933166159389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11.985355644281128</v>
      </c>
      <c r="BQ86" s="21">
        <f>EXP(-LN(2)/25)*BQ85+(1-EXP(-LN(2)/25))/(LN(2)/25)*Calculateur!BL86*Calculateur!BN86*VLOOKUP('Données projet'!$B$11,Paramètres!$A$1:$I$89,3,0)*0.475*44/12</f>
        <v>3.1125453884927707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15.097901032773899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116.82886773945543</v>
      </c>
      <c r="T87" s="59">
        <f t="shared" si="88"/>
        <v>335.52015397983314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11.40061792417872</v>
      </c>
      <c r="AA87" s="21">
        <f>EXP(-LN(2)/25)*AA86+(1-EXP(-LN(2)/25))/(LN(2)/25)*Calculateur!V87*Calculateur!X87*VLOOKUP('Données projet'!$B$9,Paramètres!$A$1:$I$89,3,0)*0.475*44/12</f>
        <v>2.9373305083305592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14.337948432509279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128.89188894809487</v>
      </c>
      <c r="AO87" s="59">
        <f t="shared" si="90"/>
        <v>375.72473458047068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12.896443680187982</v>
      </c>
      <c r="AV87" s="21">
        <f>EXP(-LN(2)/25)*AV86+(1-EXP(-LN(2)/25))/(LN(2)/25)*Calculateur!AQ87*Calculateur!AS87*VLOOKUP('Données projet'!$B$10,Paramètres!$A$1:$I$89,3,0)*0.475*44/12</f>
        <v>3.3227249367285472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16.21916861691653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120.26681323682763</v>
      </c>
      <c r="BJ87" s="59">
        <f t="shared" si="92"/>
        <v>344.92933166159389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11.750330130441881</v>
      </c>
      <c r="BQ87" s="21">
        <f>EXP(-LN(2)/25)*BQ86+(1-EXP(-LN(2)/25))/(LN(2)/25)*Calculateur!BL87*Calculateur!BN87*VLOOKUP('Données projet'!$B$11,Paramètres!$A$1:$I$89,3,0)*0.475*44/12</f>
        <v>3.0274326711627877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14.77776280160467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116.82886773945543</v>
      </c>
      <c r="T88" s="59">
        <f t="shared" si="88"/>
        <v>335.52015397983314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11.177058760375889</v>
      </c>
      <c r="AA88" s="21">
        <f>EXP(-LN(2)/25)*AA87+(1-EXP(-LN(2)/25))/(LN(2)/25)*Calculateur!V88*Calculateur!X88*VLOOKUP('Données projet'!$B$9,Paramètres!$A$1:$I$89,3,0)*0.475*44/12</f>
        <v>2.8570090511127622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14.034067811488651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128.89188894809487</v>
      </c>
      <c r="AO88" s="59">
        <f t="shared" si="90"/>
        <v>375.72473458047068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12.643552285673433</v>
      </c>
      <c r="AV88" s="21">
        <f>EXP(-LN(2)/25)*AV87+(1-EXP(-LN(2)/25))/(LN(2)/25)*Calculateur!AQ88*Calculateur!AS88*VLOOKUP('Données projet'!$B$10,Paramètres!$A$1:$I$89,3,0)*0.475*44/12</f>
        <v>3.2318648485991948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15.875417134272627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120.26681323682763</v>
      </c>
      <c r="BJ88" s="59">
        <f t="shared" si="92"/>
        <v>344.92933166159389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11.519913323577613</v>
      </c>
      <c r="BQ88" s="21">
        <f>EXP(-LN(2)/25)*BQ87+(1-EXP(-LN(2)/25))/(LN(2)/25)*Calculateur!BL88*Calculateur!BN88*VLOOKUP('Données projet'!$B$11,Paramètres!$A$1:$I$89,3,0)*0.475*44/12</f>
        <v>2.9446473655640766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14.46456068914169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116.82886773945543</v>
      </c>
      <c r="T89" s="59">
        <f t="shared" si="88"/>
        <v>335.52015397983314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10.957883455417607</v>
      </c>
      <c r="AA89" s="21">
        <f>EXP(-LN(2)/25)*AA88+(1-EXP(-LN(2)/25))/(LN(2)/25)*Calculateur!V89*Calculateur!X89*VLOOKUP('Données projet'!$B$9,Paramètres!$A$1:$I$89,3,0)*0.475*44/12</f>
        <v>2.7788839883665073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13.736767443784114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128.89188894809487</v>
      </c>
      <c r="AO89" s="59">
        <f t="shared" si="90"/>
        <v>375.72473458047068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12.395619937156793</v>
      </c>
      <c r="AV89" s="21">
        <f>EXP(-LN(2)/25)*AV88+(1-EXP(-LN(2)/25))/(LN(2)/25)*Calculateur!AQ89*Calculateur!AS89*VLOOKUP('Données projet'!$B$10,Paramètres!$A$1:$I$89,3,0)*0.475*44/12</f>
        <v>3.1434893343578638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15.539109271514658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120.26681323682763</v>
      </c>
      <c r="BJ89" s="59">
        <f t="shared" si="92"/>
        <v>344.92933166159389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11.294014849755579</v>
      </c>
      <c r="BQ89" s="21">
        <f>EXP(-LN(2)/25)*BQ88+(1-EXP(-LN(2)/25))/(LN(2)/25)*Calculateur!BL89*Calculateur!BN89*VLOOKUP('Données projet'!$B$11,Paramètres!$A$1:$I$89,3,0)*0.475*44/12</f>
        <v>2.8641258285004518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14.15814067825603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116.82886773945543</v>
      </c>
      <c r="T90" s="59">
        <f t="shared" si="88"/>
        <v>335.52015397983314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10.743006044505819</v>
      </c>
      <c r="AA90" s="21">
        <f>EXP(-LN(2)/25)*AA89+(1-EXP(-LN(2)/25))/(LN(2)/25)*Calculateur!V90*Calculateur!X90*VLOOKUP('Données projet'!$B$9,Paramètres!$A$1:$I$89,3,0)*0.475*44/12</f>
        <v>2.7028952595694675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13.445901304075287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128.89188894809487</v>
      </c>
      <c r="AO90" s="59">
        <f t="shared" si="90"/>
        <v>375.72473458047068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12.152549390770764</v>
      </c>
      <c r="AV90" s="21">
        <f>EXP(-LN(2)/25)*AV89+(1-EXP(-LN(2)/25))/(LN(2)/25)*Calculateur!AQ90*Calculateur!AS90*VLOOKUP('Données projet'!$B$10,Paramètres!$A$1:$I$89,3,0)*0.475*44/12</f>
        <v>3.0575304532009286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15.210079843971693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120.26681323682763</v>
      </c>
      <c r="BJ90" s="59">
        <f t="shared" si="92"/>
        <v>344.92933166159389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11.072546107220731</v>
      </c>
      <c r="BQ90" s="21">
        <f>EXP(-LN(2)/25)*BQ89+(1-EXP(-LN(2)/25))/(LN(2)/25)*Calculateur!BL90*Calculateur!BN90*VLOOKUP('Données projet'!$B$11,Paramètres!$A$1:$I$89,3,0)*0.475*44/12</f>
        <v>2.7858061571022756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13.858352264323006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116.82886773945543</v>
      </c>
      <c r="T91" s="59">
        <f t="shared" si="88"/>
        <v>335.52015397983314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10.532342248559733</v>
      </c>
      <c r="AA91" s="21">
        <f>EXP(-LN(2)/25)*AA90+(1-EXP(-LN(2)/25))/(LN(2)/25)*Calculateur!V91*Calculateur!X91*VLOOKUP('Données projet'!$B$9,Paramètres!$A$1:$I$89,3,0)*0.475*44/12</f>
        <v>2.6289844465574563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13.161326695117189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128.89188894809487</v>
      </c>
      <c r="AO91" s="59">
        <f t="shared" si="90"/>
        <v>375.72473458047068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11.914245309540972</v>
      </c>
      <c r="AV91" s="21">
        <f>EXP(-LN(2)/25)*AV90+(1-EXP(-LN(2)/25))/(LN(2)/25)*Calculateur!AQ91*Calculateur!AS91*VLOOKUP('Données projet'!$B$10,Paramètres!$A$1:$I$89,3,0)*0.475*44/12</f>
        <v>2.9739221221696108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14.888167431710583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120.26681323682763</v>
      </c>
      <c r="BJ91" s="59">
        <f t="shared" si="92"/>
        <v>344.92933166159389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10.855420231644397</v>
      </c>
      <c r="BQ91" s="21">
        <f>EXP(-LN(2)/25)*BQ90+(1-EXP(-LN(2)/25))/(LN(2)/25)*Calculateur!BL91*Calculateur!BN91*VLOOKUP('Données projet'!$B$11,Paramètres!$A$1:$I$89,3,0)*0.475*44/12</f>
        <v>2.7096281412371352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13.565048372881531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116.82886773945543</v>
      </c>
      <c r="T92" s="59">
        <f t="shared" si="88"/>
        <v>335.52015397983314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10.325809441159921</v>
      </c>
      <c r="AA92" s="21">
        <f>EXP(-LN(2)/25)*AA91+(1-EXP(-LN(2)/25))/(LN(2)/25)*Calculateur!V92*Calculateur!X92*VLOOKUP('Données projet'!$B$9,Paramètres!$A$1:$I$89,3,0)*0.475*44/12</f>
        <v>2.5570947286140591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12.88290416977398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128.89188894809487</v>
      </c>
      <c r="AO92" s="59">
        <f t="shared" si="90"/>
        <v>375.72473458047068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11.680614225992958</v>
      </c>
      <c r="AV92" s="21">
        <f>EXP(-LN(2)/25)*AV91+(1-EXP(-LN(2)/25))/(LN(2)/25)*Calculateur!AQ92*Calculateur!AS92*VLOOKUP('Données projet'!$B$10,Paramètres!$A$1:$I$89,3,0)*0.475*44/12</f>
        <v>2.8926000653471156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14.573214291340074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120.26681323682763</v>
      </c>
      <c r="BJ92" s="59">
        <f t="shared" si="92"/>
        <v>344.92933166159389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10.642552062054406</v>
      </c>
      <c r="BQ92" s="21">
        <f>EXP(-LN(2)/25)*BQ91+(1-EXP(-LN(2)/25))/(LN(2)/25)*Calculateur!BL92*Calculateur!BN92*VLOOKUP('Données projet'!$B$11,Paramètres!$A$1:$I$89,3,0)*0.475*44/12</f>
        <v>2.6355332172218549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13.278085279276262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116.82886773945543</v>
      </c>
      <c r="T93" s="59">
        <f t="shared" si="88"/>
        <v>335.52015397983314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10.123326616140647</v>
      </c>
      <c r="AA93" s="21">
        <f>EXP(-LN(2)/25)*AA92+(1-EXP(-LN(2)/25))/(LN(2)/25)*Calculateur!V93*Calculateur!X93*VLOOKUP('Données projet'!$B$9,Paramètres!$A$1:$I$89,3,0)*0.475*44/12</f>
        <v>2.48717083878834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12.610497454928986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128.89188894809487</v>
      </c>
      <c r="AO93" s="59">
        <f t="shared" si="90"/>
        <v>375.72473458047068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11.451564505492431</v>
      </c>
      <c r="AV93" s="21">
        <f>EXP(-LN(2)/25)*AV92+(1-EXP(-LN(2)/25))/(LN(2)/25)*Calculateur!AQ93*Calculateur!AS93*VLOOKUP('Données projet'!$B$10,Paramètres!$A$1:$I$89,3,0)*0.475*44/12</f>
        <v>2.8135017644449722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14.265066269937403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120.26681323682763</v>
      </c>
      <c r="BJ93" s="59">
        <f t="shared" si="92"/>
        <v>344.92933166159389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10.433858107433313</v>
      </c>
      <c r="BQ93" s="21">
        <f>EXP(-LN(2)/25)*BQ92+(1-EXP(-LN(2)/25))/(LN(2)/25)*Calculateur!BL93*Calculateur!BN93*VLOOKUP('Données projet'!$B$11,Paramètres!$A$1:$I$89,3,0)*0.475*44/12</f>
        <v>2.563464422800255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12.997322530233568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116.82886773945543</v>
      </c>
      <c r="T94" s="59">
        <f t="shared" si="88"/>
        <v>335.52015397983314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9.9248143558176718</v>
      </c>
      <c r="AA94" s="21">
        <f>EXP(-LN(2)/25)*AA93+(1-EXP(-LN(2)/25))/(LN(2)/25)*Calculateur!V94*Calculateur!X94*VLOOKUP('Données projet'!$B$9,Paramètres!$A$1:$I$89,3,0)*0.475*44/12</f>
        <v>2.4191590214070429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12.343973377224714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128.89188894809487</v>
      </c>
      <c r="AO94" s="59">
        <f t="shared" si="90"/>
        <v>375.72473458047068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11.227006310304384</v>
      </c>
      <c r="AV94" s="21">
        <f>EXP(-LN(2)/25)*AV93+(1-EXP(-LN(2)/25))/(LN(2)/25)*Calculateur!AQ94*Calculateur!AS94*VLOOKUP('Données projet'!$B$10,Paramètres!$A$1:$I$89,3,0)*0.475*44/12</f>
        <v>2.7365664107405969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13.963572721044981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120.26681323682763</v>
      </c>
      <c r="BJ94" s="59">
        <f t="shared" si="92"/>
        <v>344.92933166159389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10.229256513971595</v>
      </c>
      <c r="BQ94" s="21">
        <f>EXP(-LN(2)/25)*BQ93+(1-EXP(-LN(2)/25))/(LN(2)/25)*Calculateur!BL94*Calculateur!BN94*VLOOKUP('Données projet'!$B$11,Paramètres!$A$1:$I$89,3,0)*0.475*44/12</f>
        <v>2.4933663533520467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12.722622867323642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116.82886773945543</v>
      </c>
      <c r="T95" s="59">
        <f t="shared" si="88"/>
        <v>335.52015397983314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9.7301947998391078</v>
      </c>
      <c r="AA95" s="21">
        <f>EXP(-LN(2)/25)*AA94+(1-EXP(-LN(2)/25))/(LN(2)/25)*Calculateur!V95*Calculateur!X95*VLOOKUP('Données projet'!$B$9,Paramètres!$A$1:$I$89,3,0)*0.475*44/12</f>
        <v>2.3530069907486233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12.083201790587731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128.89188894809487</v>
      </c>
      <c r="AO95" s="59">
        <f t="shared" si="90"/>
        <v>375.72473458047068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11.006851564357001</v>
      </c>
      <c r="AV95" s="21">
        <f>EXP(-LN(2)/25)*AV94+(1-EXP(-LN(2)/25))/(LN(2)/25)*Calculateur!AQ95*Calculateur!AS95*VLOOKUP('Données projet'!$B$10,Paramètres!$A$1:$I$89,3,0)*0.475*44/12</f>
        <v>2.661734858329122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13.668586422686124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120.26681323682763</v>
      </c>
      <c r="BJ95" s="59">
        <f t="shared" si="92"/>
        <v>344.92933166159389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10.028667032963012</v>
      </c>
      <c r="BQ95" s="21">
        <f>EXP(-LN(2)/25)*BQ94+(1-EXP(-LN(2)/25))/(LN(2)/25)*Calculateur!BL95*Calculateur!BN95*VLOOKUP('Données projet'!$B$11,Paramètres!$A$1:$I$89,3,0)*0.475*44/12</f>
        <v>2.4251851192991971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12.453852152262209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116.82886773945543</v>
      </c>
      <c r="T96" s="59">
        <f t="shared" si="88"/>
        <v>335.52015397983314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9.5393916146470747</v>
      </c>
      <c r="AA96" s="21">
        <f>EXP(-LN(2)/25)*AA95+(1-EXP(-LN(2)/25))/(LN(2)/25)*Calculateur!V96*Calculateur!X96*VLOOKUP('Données projet'!$B$9,Paramètres!$A$1:$I$89,3,0)*0.475*44/12</f>
        <v>2.2886638908473422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11.828055505494417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128.89188894809487</v>
      </c>
      <c r="AO96" s="59">
        <f t="shared" si="90"/>
        <v>375.72473458047068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10.79101391869651</v>
      </c>
      <c r="AV96" s="21">
        <f>EXP(-LN(2)/25)*AV95+(1-EXP(-LN(2)/25))/(LN(2)/25)*Calculateur!AQ96*Calculateur!AS96*VLOOKUP('Données projet'!$B$10,Paramètres!$A$1:$I$89,3,0)*0.475*44/12</f>
        <v>2.5889495786535597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13.379963497350071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120.26681323682763</v>
      </c>
      <c r="BJ96" s="59">
        <f t="shared" si="92"/>
        <v>344.92933166159389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9.8320109893295058</v>
      </c>
      <c r="BQ96" s="21">
        <f>EXP(-LN(2)/25)*BQ95+(1-EXP(-LN(2)/25))/(LN(2)/25)*Calculateur!BL96*Calculateur!BN96*VLOOKUP('Données projet'!$B$11,Paramètres!$A$1:$I$89,3,0)*0.475*44/12</f>
        <v>2.358868304677018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12.190879294006525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116.82886773945543</v>
      </c>
      <c r="T97" s="59">
        <f t="shared" si="88"/>
        <v>335.52015397983314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9.3523299635382067</v>
      </c>
      <c r="AA97" s="21">
        <f>EXP(-LN(2)/25)*AA96+(1-EXP(-LN(2)/25))/(LN(2)/25)*Calculateur!V97*Calculateur!X97*VLOOKUP('Données projet'!$B$9,Paramètres!$A$1:$I$89,3,0)*0.475*44/12</f>
        <v>2.2260802563965183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11.578410219934725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128.89188894809487</v>
      </c>
      <c r="AO97" s="59">
        <f t="shared" si="90"/>
        <v>375.72473458047068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10.579408717619456</v>
      </c>
      <c r="AV97" s="21">
        <f>EXP(-LN(2)/25)*AV96+(1-EXP(-LN(2)/25))/(LN(2)/25)*Calculateur!AQ97*Calculateur!AS97*VLOOKUP('Données projet'!$B$10,Paramètres!$A$1:$I$89,3,0)*0.475*44/12</f>
        <v>2.5181546162783368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13.097563333897792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120.26681323682763</v>
      </c>
      <c r="BJ97" s="59">
        <f t="shared" si="92"/>
        <v>344.92933166159389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9.6392112507633101</v>
      </c>
      <c r="BQ97" s="21">
        <f>EXP(-LN(2)/25)*BQ96+(1-EXP(-LN(2)/25))/(LN(2)/25)*Calculateur!BL97*Calculateur!BN97*VLOOKUP('Données projet'!$B$11,Paramètres!$A$1:$I$89,3,0)*0.475*44/12</f>
        <v>2.2943649268381319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11.933576177601442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116.82886773945543</v>
      </c>
      <c r="T98" s="59">
        <f t="shared" si="88"/>
        <v>335.52015397983314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9.1689364773112416</v>
      </c>
      <c r="AA98" s="21">
        <f>EXP(-LN(2)/25)*AA97+(1-EXP(-LN(2)/25))/(LN(2)/25)*Calculateur!V98*Calculateur!X98*VLOOKUP('Données projet'!$B$9,Paramètres!$A$1:$I$89,3,0)*0.475*44/12</f>
        <v>2.1652079747208828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11.334144452032124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128.89188894809487</v>
      </c>
      <c r="AO98" s="59">
        <f t="shared" si="90"/>
        <v>375.72473458047068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10.371952965469095</v>
      </c>
      <c r="AV98" s="21">
        <f>EXP(-LN(2)/25)*AV97+(1-EXP(-LN(2)/25))/(LN(2)/25)*Calculateur!AQ98*Calculateur!AS98*VLOOKUP('Données projet'!$B$10,Paramètres!$A$1:$I$89,3,0)*0.475*44/12</f>
        <v>2.4492955458722099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12.821248511341306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120.26681323682763</v>
      </c>
      <c r="BJ98" s="59">
        <f t="shared" si="92"/>
        <v>344.92933166159389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9.4501921974741681</v>
      </c>
      <c r="BQ98" s="21">
        <f>EXP(-LN(2)/25)*BQ97+(1-EXP(-LN(2)/25))/(LN(2)/25)*Calculateur!BL98*Calculateur!BN98*VLOOKUP('Données projet'!$B$11,Paramètres!$A$1:$I$89,3,0)*0.475*44/12</f>
        <v>2.2316253972583353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11.681817594732504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116.82886773945543</v>
      </c>
      <c r="T99" s="59">
        <f t="shared" si="88"/>
        <v>335.52015397983314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8.9891392254902058</v>
      </c>
      <c r="AA99" s="21">
        <f>EXP(-LN(2)/25)*AA98+(1-EXP(-LN(2)/25))/(LN(2)/25)*Calculateur!V99*Calculateur!X99*VLOOKUP('Données projet'!$B$9,Paramètres!$A$1:$I$89,3,0)*0.475*44/12</f>
        <v>2.1060002487888014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11.095139474279007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128.89188894809487</v>
      </c>
      <c r="AO99" s="59">
        <f t="shared" si="90"/>
        <v>375.72473458047068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10.168565294082889</v>
      </c>
      <c r="AV99" s="21">
        <f>EXP(-LN(2)/25)*AV98+(1-EXP(-LN(2)/25))/(LN(2)/25)*Calculateur!AQ99*Calculateur!AS99*VLOOKUP('Données projet'!$B$10,Paramètres!$A$1:$I$89,3,0)*0.475*44/12</f>
        <v>2.3823194303674793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12.550884724450368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120.26681323682763</v>
      </c>
      <c r="BJ99" s="59">
        <f t="shared" si="92"/>
        <v>344.92933166159389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9.2648796925297869</v>
      </c>
      <c r="BQ99" s="21">
        <f>EXP(-LN(2)/25)*BQ98+(1-EXP(-LN(2)/25))/(LN(2)/25)*Calculateur!BL99*Calculateur!BN99*VLOOKUP('Données projet'!$B$11,Paramètres!$A$1:$I$89,3,0)*0.475*44/12</f>
        <v>2.1706014834142269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11.435481175944014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116.82886773945543</v>
      </c>
      <c r="T100" s="59">
        <f t="shared" si="88"/>
        <v>335.52015397983314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8.8128676881118864</v>
      </c>
      <c r="AA100" s="21">
        <f>EXP(-LN(2)/25)*AA99+(1-EXP(-LN(2)/25))/(LN(2)/25)*Calculateur!V100*Calculateur!X100*VLOOKUP('Données projet'!$B$9,Paramètres!$A$1:$I$89,3,0)*0.475*44/12</f>
        <v>2.0484115612359317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10.861279249347819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128.89188894809487</v>
      </c>
      <c r="AO100" s="59">
        <f t="shared" si="90"/>
        <v>375.72473458047068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9.9691659308783347</v>
      </c>
      <c r="AV100" s="21">
        <f>EXP(-LN(2)/25)*AV99+(1-EXP(-LN(2)/25))/(LN(2)/25)*Calculateur!AQ100*Calculateur!AS100*VLOOKUP('Données projet'!$B$10,Paramètres!$A$1:$I$89,3,0)*0.475*44/12</f>
        <v>2.3171747802633464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12.286340711141682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120.26681323682763</v>
      </c>
      <c r="BJ100" s="59">
        <f t="shared" si="92"/>
        <v>344.92933166159389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9.0832010527778984</v>
      </c>
      <c r="BQ100" s="21">
        <f>EXP(-LN(2)/25)*BQ99+(1-EXP(-LN(2)/25))/(LN(2)/25)*Calculateur!BL100*Calculateur!BN100*VLOOKUP('Données projet'!$B$11,Paramètres!$A$1:$I$89,3,0)*0.475*44/12</f>
        <v>2.1112462717032936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11.194447324481192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116.82886773945543</v>
      </c>
      <c r="T101" s="59">
        <f t="shared" si="88"/>
        <v>335.52015397983314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8.640052728066534</v>
      </c>
      <c r="AA101" s="21">
        <f>EXP(-LN(2)/25)*AA100+(1-EXP(-LN(2)/25))/(LN(2)/25)*Calculateur!V101*Calculateur!X101*VLOOKUP('Données projet'!$B$9,Paramètres!$A$1:$I$89,3,0)*0.475*44/12</f>
        <v>1.9923976393726528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10.632450367439187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128.89188894809487</v>
      </c>
      <c r="AO101" s="59">
        <f t="shared" si="90"/>
        <v>375.72473458047068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9.7736766675646205</v>
      </c>
      <c r="AV101" s="21">
        <f>EXP(-LN(2)/25)*AV100+(1-EXP(-LN(2)/25))/(LN(2)/25)*Calculateur!AQ101*Calculateur!AS101*VLOOKUP('Données projet'!$B$10,Paramètres!$A$1:$I$89,3,0)*0.475*44/12</f>
        <v>2.2538115140421193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12.02748818160674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120.26681323682763</v>
      </c>
      <c r="BJ101" s="59">
        <f t="shared" si="92"/>
        <v>344.92933166159389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8.9050850203385163</v>
      </c>
      <c r="BQ101" s="21">
        <f>EXP(-LN(2)/25)*BQ100+(1-EXP(-LN(2)/25))/(LN(2)/25)*Calculateur!BL101*Calculateur!BN101*VLOOKUP('Données projet'!$B$11,Paramètres!$A$1:$I$89,3,0)*0.475*44/12</f>
        <v>2.053514131377951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10.958599151716466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116.82886773945543</v>
      </c>
      <c r="T102" s="59">
        <f t="shared" si="88"/>
        <v>335.52015397983314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8.4706265639809537</v>
      </c>
      <c r="AA102" s="21">
        <f>EXP(-LN(2)/25)*AA101+(1-EXP(-LN(2)/25))/(LN(2)/25)*Calculateur!V102*Calculateur!X102*VLOOKUP('Données projet'!$B$9,Paramètres!$A$1:$I$89,3,0)*0.475*44/12</f>
        <v>1.9379154211483693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10.408541985129323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128.89188894809487</v>
      </c>
      <c r="AO102" s="59">
        <f t="shared" si="90"/>
        <v>375.72473458047068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9.58202082946781</v>
      </c>
      <c r="AV102" s="21">
        <f>EXP(-LN(2)/25)*AV101+(1-EXP(-LN(2)/25))/(LN(2)/25)*Calculateur!AQ102*Calculateur!AS102*VLOOKUP('Données projet'!$B$10,Paramètres!$A$1:$I$89,3,0)*0.475*44/12</f>
        <v>2.192180919667841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11.774201749135651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120.26681323682763</v>
      </c>
      <c r="BJ102" s="59">
        <f t="shared" si="92"/>
        <v>344.92933166159389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8.7304617346552185</v>
      </c>
      <c r="BQ102" s="21">
        <f>EXP(-LN(2)/25)*BQ101+(1-EXP(-LN(2)/25))/(LN(2)/25)*Calculateur!BL102*Calculateur!BN102*VLOOKUP('Données projet'!$B$11,Paramètres!$A$1:$I$89,3,0)*0.475*44/12</f>
        <v>1.9973606794658061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10.727822414121025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116.82886773945543</v>
      </c>
      <c r="T103" s="59">
        <f t="shared" si="88"/>
        <v>335.52015397983314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8.3045227436333349</v>
      </c>
      <c r="AA103" s="21">
        <f>EXP(-LN(2)/25)*AA102+(1-EXP(-LN(2)/25))/(LN(2)/25)*Calculateur!V103*Calculateur!X103*VLOOKUP('Données projet'!$B$9,Paramètres!$A$1:$I$89,3,0)*0.475*44/12</f>
        <v>1.8849230220465243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10.18944576567986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128.89188894809487</v>
      </c>
      <c r="AO103" s="59">
        <f t="shared" si="90"/>
        <v>375.72473458047068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9.3941232454575605</v>
      </c>
      <c r="AV103" s="21">
        <f>EXP(-LN(2)/25)*AV102+(1-EXP(-LN(2)/25))/(LN(2)/25)*Calculateur!AQ103*Calculateur!AS103*VLOOKUP('Données projet'!$B$10,Paramètres!$A$1:$I$89,3,0)*0.475*44/12</f>
        <v>2.1322356171377397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11.5263588625953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120.26681323682763</v>
      </c>
      <c r="BJ103" s="59">
        <f t="shared" si="92"/>
        <v>344.92933166159389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8.5592627050944827</v>
      </c>
      <c r="BQ103" s="21">
        <f>EXP(-LN(2)/25)*BQ102+(1-EXP(-LN(2)/25))/(LN(2)/25)*Calculateur!BL103*Calculateur!BN103*VLOOKUP('Données projet'!$B$11,Paramètres!$A$1:$I$89,3,0)*0.475*44/12</f>
        <v>1.9427427466491805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10.502005451743663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116.82886773945543</v>
      </c>
      <c r="T104" s="59">
        <f t="shared" si="88"/>
        <v>335.52015397983314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8.1416761178894053</v>
      </c>
      <c r="AA104" s="21">
        <f>EXP(-LN(2)/25)*AA103+(1-EXP(-LN(2)/25))/(LN(2)/25)*Calculateur!V104*Calculateur!X104*VLOOKUP('Données projet'!$B$9,Paramètres!$A$1:$I$89,3,0)*0.475*44/12</f>
        <v>1.8333797028848684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9.9750558207742728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128.89188894809487</v>
      </c>
      <c r="AO104" s="59">
        <f t="shared" si="90"/>
        <v>375.72473458047068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9.2099102184635413</v>
      </c>
      <c r="AV104" s="21">
        <f>EXP(-LN(2)/25)*AV103+(1-EXP(-LN(2)/25))/(LN(2)/25)*Calculateur!AQ104*Calculateur!AS104*VLOOKUP('Données projet'!$B$10,Paramètres!$A$1:$I$89,3,0)*0.475*44/12</f>
        <v>2.0739295220577105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11.283839740521252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120.26681323682763</v>
      </c>
      <c r="BJ104" s="59">
        <f t="shared" si="92"/>
        <v>344.92933166159389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8.3914207840823352</v>
      </c>
      <c r="BQ104" s="21">
        <f>EXP(-LN(2)/25)*BQ103+(1-EXP(-LN(2)/25))/(LN(2)/25)*Calculateur!BL104*Calculateur!BN104*VLOOKUP('Données projet'!$B$11,Paramètres!$A$1:$I$89,3,0)*0.475*44/12</f>
        <v>1.8896183440776577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10.281039128159993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116.82886773945543</v>
      </c>
      <c r="T105" s="59">
        <f t="shared" si="88"/>
        <v>335.52015397983314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7.9820228151496808</v>
      </c>
      <c r="AA105" s="21">
        <f>EXP(-LN(2)/25)*AA104+(1-EXP(-LN(2)/25))/(LN(2)/25)*Calculateur!V105*Calculateur!X105*VLOOKUP('Données projet'!$B$9,Paramètres!$A$1:$I$89,3,0)*0.475*44/12</f>
        <v>1.7832458384962333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9.765268653645915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128.89188894809487</v>
      </c>
      <c r="AO105" s="59">
        <f t="shared" si="90"/>
        <v>375.72473458047068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9.0293094965700238</v>
      </c>
      <c r="AV105" s="21">
        <f>EXP(-LN(2)/25)*AV104+(1-EXP(-LN(2)/25))/(LN(2)/25)*Calculateur!AQ105*Calculateur!AS105*VLOOKUP('Données projet'!$B$10,Paramètres!$A$1:$I$89,3,0)*0.475*44/12</f>
        <v>2.017217810213829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11.046527306783853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120.26681323682763</v>
      </c>
      <c r="BJ105" s="59">
        <f t="shared" si="92"/>
        <v>344.92933166159389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8.2268701407677725</v>
      </c>
      <c r="BQ105" s="21">
        <f>EXP(-LN(2)/25)*BQ104+(1-EXP(-LN(2)/25))/(LN(2)/25)*Calculateur!BL105*Calculateur!BN105*VLOOKUP('Données projet'!$B$11,Paramètres!$A$1:$I$89,3,0)*0.475*44/12</f>
        <v>1.8379466310881443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10.064816771855916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116.82886773945543</v>
      </c>
      <c r="T106" s="59">
        <f t="shared" si="88"/>
        <v>335.52015397983314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7.8255002162977831</v>
      </c>
      <c r="AA106" s="21">
        <f>EXP(-LN(2)/25)*AA105+(1-EXP(-LN(2)/25))/(LN(2)/25)*Calculateur!V106*Calculateur!X106*VLOOKUP('Données projet'!$B$9,Paramètres!$A$1:$I$89,3,0)*0.475*44/12</f>
        <v>1.7344828872657307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9.5599831035635141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128.89188894809487</v>
      </c>
      <c r="AO106" s="59">
        <f t="shared" si="90"/>
        <v>375.72473458047068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8.8522502446772737</v>
      </c>
      <c r="AV106" s="21">
        <f>EXP(-LN(2)/25)*AV105+(1-EXP(-LN(2)/25))/(LN(2)/25)*Calculateur!AQ106*Calculateur!AS106*VLOOKUP('Données projet'!$B$10,Paramètres!$A$1:$I$89,3,0)*0.475*44/12</f>
        <v>1.9620568831126575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10.814307127789931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120.26681323682763</v>
      </c>
      <c r="BJ106" s="59">
        <f t="shared" si="92"/>
        <v>344.92933166159389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8.0655462352026266</v>
      </c>
      <c r="BQ106" s="21">
        <f>EXP(-LN(2)/25)*BQ105+(1-EXP(-LN(2)/25))/(LN(2)/25)*Calculateur!BL106*Calculateur!BN106*VLOOKUP('Données projet'!$B$11,Paramètres!$A$1:$I$89,3,0)*0.475*44/12</f>
        <v>1.7876878838076262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9.8532341190102528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116.82886773945543</v>
      </c>
      <c r="T107" s="59">
        <f t="shared" si="88"/>
        <v>335.52015397983314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7.6720469301400129</v>
      </c>
      <c r="AA107" s="21">
        <f>EXP(-LN(2)/25)*AA106+(1-EXP(-LN(2)/25))/(LN(2)/25)*Calculateur!V107*Calculateur!X107*VLOOKUP('Données projet'!$B$9,Paramètres!$A$1:$I$89,3,0)*0.475*44/12</f>
        <v>1.6870533615009584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9.3591002916409707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128.89188894809487</v>
      </c>
      <c r="AO107" s="59">
        <f t="shared" si="90"/>
        <v>375.72473458047068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8.6786630167186605</v>
      </c>
      <c r="AV107" s="21">
        <f>EXP(-LN(2)/25)*AV106+(1-EXP(-LN(2)/25))/(LN(2)/25)*Calculateur!AQ107*Calculateur!AS107*VLOOKUP('Données projet'!$B$10,Paramètres!$A$1:$I$89,3,0)*0.475*44/12</f>
        <v>1.9084043344638546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10.587067351182515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120.26681323682763</v>
      </c>
      <c r="BJ107" s="59">
        <f t="shared" si="92"/>
        <v>344.92933166159389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7.9073857930277462</v>
      </c>
      <c r="BQ107" s="21">
        <f>EXP(-LN(2)/25)*BQ106+(1-EXP(-LN(2)/25))/(LN(2)/25)*Calculateur!BL107*Calculateur!BN107*VLOOKUP('Données projet'!$B$11,Paramètres!$A$1:$I$89,3,0)*0.475*44/12</f>
        <v>1.7388034646144868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9.6461892576422326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116.82886773945543</v>
      </c>
      <c r="T108" s="59">
        <f t="shared" si="88"/>
        <v>335.52015397983314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7.5216027693265337</v>
      </c>
      <c r="AA108" s="21">
        <f>EXP(-LN(2)/25)*AA107+(1-EXP(-LN(2)/25))/(LN(2)/25)*Calculateur!V108*Calculateur!X108*VLOOKUP('Données projet'!$B$9,Paramètres!$A$1:$I$89,3,0)*0.475*44/12</f>
        <v>1.6409207986124343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9.1625235679389689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128.89188894809487</v>
      </c>
      <c r="AO108" s="59">
        <f t="shared" si="90"/>
        <v>375.72473458047068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8.5084797284225626</v>
      </c>
      <c r="AV108" s="21">
        <f>EXP(-LN(2)/25)*AV107+(1-EXP(-LN(2)/25))/(LN(2)/25)*Calculateur!AQ108*Calculateur!AS108*VLOOKUP('Données projet'!$B$10,Paramètres!$A$1:$I$89,3,0)*0.475*44/12</f>
        <v>1.8562189175793182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10.36469864600188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120.26681323682763</v>
      </c>
      <c r="BJ108" s="59">
        <f t="shared" si="92"/>
        <v>344.92933166159389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7.7523267806555713</v>
      </c>
      <c r="BQ108" s="21">
        <f>EXP(-LN(2)/25)*BQ107+(1-EXP(-LN(2)/25))/(LN(2)/25)*Calculateur!BL108*Calculateur!BN108*VLOOKUP('Données projet'!$B$11,Paramètres!$A$1:$I$89,3,0)*0.475*44/12</f>
        <v>1.6912557924349034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9.4435825730904739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116.82886773945543</v>
      </c>
      <c r="T109" s="59">
        <f t="shared" si="88"/>
        <v>335.52015397983314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7.3741087267447298</v>
      </c>
      <c r="AA109" s="21">
        <f>EXP(-LN(2)/25)*AA108+(1-EXP(-LN(2)/25))/(LN(2)/25)*Calculateur!V109*Calculateur!X109*VLOOKUP('Données projet'!$B$9,Paramètres!$A$1:$I$89,3,0)*0.475*44/12</f>
        <v>1.5960497330821029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8.9701584598268322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128.89188894809487</v>
      </c>
      <c r="AO109" s="59">
        <f t="shared" si="90"/>
        <v>375.72473458047068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8.3416336306083938</v>
      </c>
      <c r="AV109" s="21">
        <f>EXP(-LN(2)/25)*AV108+(1-EXP(-LN(2)/25))/(LN(2)/25)*Calculateur!AQ109*Calculateur!AS109*VLOOKUP('Données projet'!$B$10,Paramètres!$A$1:$I$89,3,0)*0.475*44/12</f>
        <v>1.8054605136638013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10.147094144272195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120.26681323682763</v>
      </c>
      <c r="BJ109" s="59">
        <f t="shared" si="92"/>
        <v>344.92933166159389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7.6003083809393557</v>
      </c>
      <c r="BQ109" s="21">
        <f>EXP(-LN(2)/25)*BQ108+(1-EXP(-LN(2)/25))/(LN(2)/25)*Calculateur!BL109*Calculateur!BN109*VLOOKUP('Données projet'!$B$11,Paramètres!$A$1:$I$89,3,0)*0.475*44/12</f>
        <v>1.6450083138514944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9.2453166947908496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116.82886773945543</v>
      </c>
      <c r="T110" s="59">
        <f t="shared" si="88"/>
        <v>335.52015397983314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7.2295069523754716</v>
      </c>
      <c r="AA110" s="21">
        <f>EXP(-LN(2)/25)*AA109+(1-EXP(-LN(2)/25))/(LN(2)/25)*Calculateur!V110*Calculateur!X110*VLOOKUP('Données projet'!$B$9,Paramètres!$A$1:$I$89,3,0)*0.475*44/12</f>
        <v>1.5524056691983652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8.7819126215738361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128.89188894809487</v>
      </c>
      <c r="AO110" s="59">
        <f t="shared" si="90"/>
        <v>375.72473458047068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8.1780592830062897</v>
      </c>
      <c r="AV110" s="21">
        <f>EXP(-LN(2)/25)*AV109+(1-EXP(-LN(2)/25))/(LN(2)/25)*Calculateur!AQ110*Calculateur!AS110*VLOOKUP('Données projet'!$B$10,Paramètres!$A$1:$I$89,3,0)*0.475*44/12</f>
        <v>1.7560901009726226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9.9341493839789123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120.26681323682763</v>
      </c>
      <c r="BJ110" s="59">
        <f t="shared" si="92"/>
        <v>344.92933166159389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7.4512709693195065</v>
      </c>
      <c r="BQ110" s="21">
        <f>EXP(-LN(2)/25)*BQ109+(1-EXP(-LN(2)/25))/(LN(2)/25)*Calculateur!BL110*Calculateur!BN110*VLOOKUP('Données projet'!$B$11,Paramètres!$A$1:$I$89,3,0)*0.475*44/12</f>
        <v>1.6000254750019978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9.0512964443215047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116.82886773945543</v>
      </c>
      <c r="T111" s="59">
        <f t="shared" si="88"/>
        <v>335.52015397983314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7.0877407306032216</v>
      </c>
      <c r="AA111" s="21">
        <f>EXP(-LN(2)/25)*AA110+(1-EXP(-LN(2)/25))/(LN(2)/25)*Calculateur!V111*Calculateur!X111*VLOOKUP('Données projet'!$B$9,Paramètres!$A$1:$I$89,3,0)*0.475*44/12</f>
        <v>1.5099550545366698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8.5976957851398907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128.89188894809487</v>
      </c>
      <c r="AO111" s="59">
        <f t="shared" si="90"/>
        <v>375.72473458047068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8.0176925285901621</v>
      </c>
      <c r="AV111" s="21">
        <f>EXP(-LN(2)/25)*AV110+(1-EXP(-LN(2)/25))/(LN(2)/25)*Calculateur!AQ111*Calculateur!AS111*VLOOKUP('Données projet'!$B$10,Paramètres!$A$1:$I$89,3,0)*0.475*44/12</f>
        <v>1.7080697248127614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9.7257622534029231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120.26681323682763</v>
      </c>
      <c r="BJ111" s="59">
        <f t="shared" si="92"/>
        <v>344.92933166159389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7.305156090437678</v>
      </c>
      <c r="BQ111" s="21">
        <f>EXP(-LN(2)/25)*BQ110+(1-EXP(-LN(2)/25))/(LN(2)/25)*Calculateur!BL111*Calculateur!BN111*VLOOKUP('Données projet'!$B$11,Paramètres!$A$1:$I$89,3,0)*0.475*44/12</f>
        <v>1.5562726942463854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8.8614287846840636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116.82886773945543</v>
      </c>
      <c r="T112" s="59">
        <f t="shared" si="88"/>
        <v>335.52015397983314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6.9487544579710683</v>
      </c>
      <c r="AA112" s="21">
        <f>EXP(-LN(2)/25)*AA111+(1-EXP(-LN(2)/25))/(LN(2)/25)*Calculateur!V112*Calculateur!X112*VLOOKUP('Données projet'!$B$9,Paramètres!$A$1:$I$89,3,0)*0.475*44/12</f>
        <v>1.4686652541652794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8.417419712136347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128.89188894809487</v>
      </c>
      <c r="AO112" s="59">
        <f t="shared" si="90"/>
        <v>375.72473458047068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7.8604704684140732</v>
      </c>
      <c r="AV112" s="21">
        <f>EXP(-LN(2)/25)*AV111+(1-EXP(-LN(2)/25))/(LN(2)/25)*Calculateur!AQ112*Calculateur!AS112*VLOOKUP('Données projet'!$B$10,Paramètres!$A$1:$I$89,3,0)*0.475*44/12</f>
        <v>1.6613624683642736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9.5218329367783472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120.26681323682763</v>
      </c>
      <c r="BJ112" s="59">
        <f t="shared" si="92"/>
        <v>344.92933166159389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7.1619064352094464</v>
      </c>
      <c r="BQ112" s="21">
        <f>EXP(-LN(2)/25)*BQ111+(1-EXP(-LN(2)/25))/(LN(2)/25)*Calculateur!BL112*Calculateur!BN112*VLOOKUP('Données projet'!$B$11,Paramètres!$A$1:$I$89,3,0)*0.475*44/12</f>
        <v>1.5137163355813938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8.6756227707908398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116.82886773945543</v>
      </c>
      <c r="T113" s="59">
        <f t="shared" si="88"/>
        <v>335.52015397983314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6.8124936213719751</v>
      </c>
      <c r="AA113" s="21">
        <f>EXP(-LN(2)/25)*AA112+(1-EXP(-LN(2)/25))/(LN(2)/25)*Calculateur!V113*Calculateur!X113*VLOOKUP('Données projet'!$B$9,Paramètres!$A$1:$I$89,3,0)*0.475*44/12</f>
        <v>1.4285045255563809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8.2409981469283551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128.89188894809487</v>
      </c>
      <c r="AO113" s="59">
        <f t="shared" si="90"/>
        <v>375.72473458047068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7.7063314369420501</v>
      </c>
      <c r="AV113" s="21">
        <f>EXP(-LN(2)/25)*AV112+(1-EXP(-LN(2)/25))/(LN(2)/25)*Calculateur!AQ113*Calculateur!AS113*VLOOKUP('Données projet'!$B$10,Paramètres!$A$1:$I$89,3,0)*0.475*44/12</f>
        <v>1.6159324242995974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9.3222638612416482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120.26681323682763</v>
      </c>
      <c r="BJ113" s="59">
        <f t="shared" si="92"/>
        <v>344.92933166159389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7.0214658183465772</v>
      </c>
      <c r="BQ113" s="21">
        <f>EXP(-LN(2)/25)*BQ112+(1-EXP(-LN(2)/25))/(LN(2)/25)*Calculateur!BL113*Calculateur!BN113*VLOOKUP('Données projet'!$B$11,Paramètres!$A$1:$I$89,3,0)*0.475*44/12</f>
        <v>1.4723236827820383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8.4937895011286155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116.82886773945543</v>
      </c>
      <c r="T114" s="59">
        <f t="shared" si="88"/>
        <v>335.52015397983314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6.6789047766676868</v>
      </c>
      <c r="AA114" s="21">
        <f>EXP(-LN(2)/25)*AA113+(1-EXP(-LN(2)/25))/(LN(2)/25)*Calculateur!V114*Calculateur!X114*VLOOKUP('Données projet'!$B$9,Paramètres!$A$1:$I$89,3,0)*0.475*44/12</f>
        <v>1.3894419941832534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8.0683467708509404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128.89188894809487</v>
      </c>
      <c r="AO114" s="59">
        <f t="shared" si="90"/>
        <v>375.72473458047068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7.5552149778616675</v>
      </c>
      <c r="AV114" s="21">
        <f>EXP(-LN(2)/25)*AV113+(1-EXP(-LN(2)/25))/(LN(2)/25)*Calculateur!AQ114*Calculateur!AS114*VLOOKUP('Données projet'!$B$10,Paramètres!$A$1:$I$89,3,0)*0.475*44/12</f>
        <v>1.5717446671789319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9.1269596450405999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120.26681323682763</v>
      </c>
      <c r="BJ114" s="59">
        <f t="shared" si="92"/>
        <v>344.92933166159389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6.8837791563200712</v>
      </c>
      <c r="BQ114" s="21">
        <f>EXP(-LN(2)/25)*BQ113+(1-EXP(-LN(2)/25))/(LN(2)/25)*Calculateur!BL114*Calculateur!BN114*VLOOKUP('Données projet'!$B$11,Paramètres!$A$1:$I$89,3,0)*0.475*44/12</f>
        <v>1.4320629142502259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8.315842070570298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116.82886773945543</v>
      </c>
      <c r="T115" s="59">
        <f t="shared" si="88"/>
        <v>335.52015397983314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6.5479355277269002</v>
      </c>
      <c r="AA115" s="21">
        <f>EXP(-LN(2)/25)*AA114+(1-EXP(-LN(2)/25))/(LN(2)/25)*Calculateur!V115*Calculateur!X115*VLOOKUP('Données projet'!$B$9,Paramètres!$A$1:$I$89,3,0)*0.475*44/12</f>
        <v>1.3514476297847335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7.8993831575116342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128.89188894809487</v>
      </c>
      <c r="AO115" s="59">
        <f t="shared" si="90"/>
        <v>375.72473458047068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7.4070618203719123</v>
      </c>
      <c r="AV115" s="21">
        <f>EXP(-LN(2)/25)*AV114+(1-EXP(-LN(2)/25))/(LN(2)/25)*Calculateur!AQ115*Calculateur!AS115*VLOOKUP('Données projet'!$B$10,Paramètres!$A$1:$I$89,3,0)*0.475*44/12</f>
        <v>1.5287652266004643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8.935827046972376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120.26681323682763</v>
      </c>
      <c r="BJ115" s="59">
        <f t="shared" si="92"/>
        <v>344.92933166159389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6.7487924457553339</v>
      </c>
      <c r="BQ115" s="21">
        <f>EXP(-LN(2)/25)*BQ114+(1-EXP(-LN(2)/25))/(LN(2)/25)*Calculateur!BL115*Calculateur!BN115*VLOOKUP('Données projet'!$B$11,Paramètres!$A$1:$I$89,3,0)*0.475*44/12</f>
        <v>1.3929030785511378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8.1416955243064724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116.82886773945543</v>
      </c>
      <c r="T116" s="59">
        <f t="shared" si="88"/>
        <v>335.52015397983314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6.4195345058744877</v>
      </c>
      <c r="AA116" s="21">
        <f>EXP(-LN(2)/25)*AA115+(1-EXP(-LN(2)/25))/(LN(2)/25)*Calculateur!V116*Calculateur!X116*VLOOKUP('Données projet'!$B$9,Paramètres!$A$1:$I$89,3,0)*0.475*44/12</f>
        <v>1.3144922232787279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7.7340267291532161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128.89188894809487</v>
      </c>
      <c r="AO116" s="59">
        <f t="shared" si="90"/>
        <v>375.72473458047068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7.2618138559360279</v>
      </c>
      <c r="AV116" s="21">
        <f>EXP(-LN(2)/25)*AV115+(1-EXP(-LN(2)/25))/(LN(2)/25)*Calculateur!AQ116*Calculateur!AS116*VLOOKUP('Données projet'!$B$10,Paramètres!$A$1:$I$89,3,0)*0.475*44/12</f>
        <v>1.4869610610848054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8.7487749170208335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120.26681323682763</v>
      </c>
      <c r="BJ116" s="59">
        <f t="shared" si="92"/>
        <v>344.92933166159389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6.6164527422510071</v>
      </c>
      <c r="BQ116" s="21">
        <f>EXP(-LN(2)/25)*BQ115+(1-EXP(-LN(2)/25))/(LN(2)/25)*Calculateur!BL116*Calculateur!BN116*VLOOKUP('Données projet'!$B$11,Paramètres!$A$1:$I$89,3,0)*0.475*44/12</f>
        <v>1.3548140706185676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7.9712668128695743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116.82886773945543</v>
      </c>
      <c r="T117" s="59">
        <f t="shared" si="88"/>
        <v>335.52015397983314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6.293651349743711</v>
      </c>
      <c r="AA117" s="21">
        <f>EXP(-LN(2)/25)*AA116+(1-EXP(-LN(2)/25))/(LN(2)/25)*Calculateur!V117*Calculateur!X117*VLOOKUP('Données projet'!$B$9,Paramètres!$A$1:$I$89,3,0)*0.475*44/12</f>
        <v>1.2785473643070293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7.5721987140507405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128.89188894809487</v>
      </c>
      <c r="AO117" s="59">
        <f t="shared" si="90"/>
        <v>375.72473458047068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7.1194141154902209</v>
      </c>
      <c r="AV117" s="21">
        <f>EXP(-LN(2)/25)*AV116+(1-EXP(-LN(2)/25))/(LN(2)/25)*Calculateur!AQ117*Calculateur!AS117*VLOOKUP('Données projet'!$B$10,Paramètres!$A$1:$I$89,3,0)*0.475*44/12</f>
        <v>1.4463000326735578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8.565714148163778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120.26681323682763</v>
      </c>
      <c r="BJ117" s="59">
        <f t="shared" si="92"/>
        <v>344.92933166159389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6.4867081396131514</v>
      </c>
      <c r="BQ117" s="21">
        <f>EXP(-LN(2)/25)*BQ116+(1-EXP(-LN(2)/25))/(LN(2)/25)*Calculateur!BL117*Calculateur!BN117*VLOOKUP('Données projet'!$B$11,Paramètres!$A$1:$I$89,3,0)*0.475*44/12</f>
        <v>1.3177666086109274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7.8044747482240791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116.82886773945543</v>
      </c>
      <c r="T118" s="59">
        <f t="shared" si="88"/>
        <v>335.52015397983314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6.1702366855235153</v>
      </c>
      <c r="AA118" s="21">
        <f>EXP(-LN(2)/25)*AA117+(1-EXP(-LN(2)/25))/(LN(2)/25)*Calculateur!V118*Calculateur!X118*VLOOKUP('Données projet'!$B$9,Paramètres!$A$1:$I$89,3,0)*0.475*44/12</f>
        <v>1.2435854193941698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7.4138221049176849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128.89188894809487</v>
      </c>
      <c r="AO118" s="59">
        <f t="shared" si="90"/>
        <v>375.72473458047068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6.9798067470992899</v>
      </c>
      <c r="AV118" s="21">
        <f>EXP(-LN(2)/25)*AV117+(1-EXP(-LN(2)/25))/(LN(2)/25)*Calculateur!AQ118*Calculateur!AS118*VLOOKUP('Données projet'!$B$10,Paramètres!$A$1:$I$89,3,0)*0.475*44/12</f>
        <v>1.4067508822224861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8.3865576293217767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120.26681323682763</v>
      </c>
      <c r="BJ118" s="59">
        <f t="shared" si="92"/>
        <v>344.92933166159389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6.3595077494966308</v>
      </c>
      <c r="BQ118" s="21">
        <f>EXP(-LN(2)/25)*BQ117+(1-EXP(-LN(2)/25))/(LN(2)/25)*Calculateur!BL118*Calculateur!BN118*VLOOKUP('Données projet'!$B$11,Paramètres!$A$1:$I$89,3,0)*0.475*44/12</f>
        <v>1.2817322114001275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7.6412399608967583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116.82886773945543</v>
      </c>
      <c r="T119" s="59">
        <f t="shared" si="88"/>
        <v>335.52015397983314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6.0492421075931651</v>
      </c>
      <c r="AA119" s="21">
        <f>EXP(-LN(2)/25)*AA118+(1-EXP(-LN(2)/25))/(LN(2)/25)*Calculateur!V119*Calculateur!X119*VLOOKUP('Données projet'!$B$9,Paramètres!$A$1:$I$89,3,0)*0.475*44/12</f>
        <v>1.2095795107035212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7.258821618296686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128.89188894809487</v>
      </c>
      <c r="AO119" s="59">
        <f t="shared" si="90"/>
        <v>375.72473458047068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6.8429369940504188</v>
      </c>
      <c r="AV119" s="21">
        <f>EXP(-LN(2)/25)*AV118+(1-EXP(-LN(2)/25))/(LN(2)/25)*Calculateur!AQ119*Calculateur!AS119*VLOOKUP('Données projet'!$B$10,Paramètres!$A$1:$I$89,3,0)*0.475*44/12</f>
        <v>1.3682832053702985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8.2112201994207172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120.26681323682763</v>
      </c>
      <c r="BJ119" s="59">
        <f t="shared" si="92"/>
        <v>344.92933166159389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6.2348016814457177</v>
      </c>
      <c r="BQ119" s="21">
        <f>EXP(-LN(2)/25)*BQ118+(1-EXP(-LN(2)/25))/(LN(2)/25)*Calculateur!BL119*Calculateur!BN119*VLOOKUP('Données projet'!$B$11,Paramètres!$A$1:$I$89,3,0)*0.475*44/12</f>
        <v>1.2466831766760234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7.4814848581217408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116.82886773945543</v>
      </c>
      <c r="T120" s="59">
        <f t="shared" si="88"/>
        <v>335.52015397983314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5.9306201595366241</v>
      </c>
      <c r="AA120" s="21">
        <f>EXP(-LN(2)/25)*AA119+(1-EXP(-LN(2)/25))/(LN(2)/25)*Calculateur!V120*Calculateur!X120*VLOOKUP('Données projet'!$B$9,Paramètres!$A$1:$I$89,3,0)*0.475*44/12</f>
        <v>1.1765034953743114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7.1071236549109358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128.89188894809487</v>
      </c>
      <c r="AO120" s="59">
        <f t="shared" si="90"/>
        <v>375.72473458047068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6.7087511733765304</v>
      </c>
      <c r="AV120" s="21">
        <f>EXP(-LN(2)/25)*AV119+(1-EXP(-LN(2)/25))/(LN(2)/25)*Calculateur!AQ120*Calculateur!AS120*VLOOKUP('Données projet'!$B$10,Paramètres!$A$1:$I$89,3,0)*0.475*44/12</f>
        <v>1.330867429164561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8.0396186025410916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120.26681323682763</v>
      </c>
      <c r="BJ120" s="59">
        <f t="shared" si="92"/>
        <v>344.92933166159389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6.1125410233260924</v>
      </c>
      <c r="BQ120" s="21">
        <f>EXP(-LN(2)/25)*BQ119+(1-EXP(-LN(2)/25))/(LN(2)/25)*Calculateur!BL120*Calculateur!BN120*VLOOKUP('Données projet'!$B$11,Paramètres!$A$1:$I$89,3,0)*0.475*44/12</f>
        <v>1.2125925596495986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7.3251335829756909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116.82886773945543</v>
      </c>
      <c r="T121" s="59">
        <f t="shared" si="88"/>
        <v>335.52015397983314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5.8143243155292277</v>
      </c>
      <c r="AA121" s="21">
        <f>EXP(-LN(2)/25)*AA120+(1-EXP(-LN(2)/25))/(LN(2)/25)*Calculateur!V121*Calculateur!X121*VLOOKUP('Données projet'!$B$9,Paramètres!$A$1:$I$89,3,0)*0.475*44/12</f>
        <v>1.1443319454236709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6.9586562609528988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128.89188894809487</v>
      </c>
      <c r="AO121" s="59">
        <f t="shared" si="90"/>
        <v>375.72473458047068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6.5771966548007876</v>
      </c>
      <c r="AV121" s="21">
        <f>EXP(-LN(2)/25)*AV120+(1-EXP(-LN(2)/25))/(LN(2)/25)*Calculateur!AQ121*Calculateur!AS121*VLOOKUP('Données projet'!$B$10,Paramètres!$A$1:$I$89,3,0)*0.475*44/12</f>
        <v>1.2944747893267798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7.8716714441275677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120.26681323682763</v>
      </c>
      <c r="BJ121" s="59">
        <f t="shared" si="92"/>
        <v>344.92933166159389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5.9926778221405543</v>
      </c>
      <c r="BQ121" s="21">
        <f>EXP(-LN(2)/25)*BQ120+(1-EXP(-LN(2)/25))/(LN(2)/25)*Calculateur!BL121*Calculateur!BN121*VLOOKUP('Données projet'!$B$11,Paramètres!$A$1:$I$89,3,0)*0.475*44/12</f>
        <v>1.179434152338509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7.1721119744790638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116.82886773945543</v>
      </c>
      <c r="T122" s="59">
        <f t="shared" si="88"/>
        <v>335.52015397983314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5.7003089620893554</v>
      </c>
      <c r="AA122" s="21">
        <f>EXP(-LN(2)/25)*AA121+(1-EXP(-LN(2)/25))/(LN(2)/25)*Calculateur!V122*Calculateur!X122*VLOOKUP('Données projet'!$B$9,Paramètres!$A$1:$I$89,3,0)*0.475*44/12</f>
        <v>1.1130401281982589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6.8133490902876144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128.89188894809487</v>
      </c>
      <c r="AO122" s="59">
        <f t="shared" si="90"/>
        <v>375.72473458047068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6.4482218400939821</v>
      </c>
      <c r="AV122" s="21">
        <f>EXP(-LN(2)/25)*AV121+(1-EXP(-LN(2)/25))/(LN(2)/25)*Calculateur!AQ122*Calculateur!AS122*VLOOKUP('Données projet'!$B$10,Paramètres!$A$1:$I$89,3,0)*0.475*44/12</f>
        <v>1.2590773081391684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7.707299148233151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120.26681323682763</v>
      </c>
      <c r="BJ122" s="59">
        <f t="shared" si="92"/>
        <v>344.92933166159389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5.8751650652209308</v>
      </c>
      <c r="BQ122" s="21">
        <f>EXP(-LN(2)/25)*BQ121+(1-EXP(-LN(2)/25))/(LN(2)/25)*Calculateur!BL122*Calculateur!BN122*VLOOKUP('Données projet'!$B$11,Paramètres!$A$1:$I$89,3,0)*0.475*44/12</f>
        <v>1.1471824634190659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7.0223475286399966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116.82886773945543</v>
      </c>
      <c r="T123" s="59">
        <f t="shared" si="88"/>
        <v>335.52015397983314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5.5885293801879401</v>
      </c>
      <c r="AA123" s="21">
        <f>EXP(-LN(2)/25)*AA122+(1-EXP(-LN(2)/25))/(LN(2)/25)*Calculateur!V123*Calculateur!X123*VLOOKUP('Données projet'!$B$9,Paramètres!$A$1:$I$89,3,0)*0.475*44/12</f>
        <v>1.0826039873604412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6.6711333675483813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128.89188894809487</v>
      </c>
      <c r="AO123" s="59">
        <f t="shared" si="90"/>
        <v>375.72473458047068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6.3217761428367076</v>
      </c>
      <c r="AV123" s="21">
        <f>EXP(-LN(2)/25)*AV122+(1-EXP(-LN(2)/25))/(LN(2)/25)*Calculateur!AQ123*Calculateur!AS123*VLOOKUP('Données projet'!$B$10,Paramètres!$A$1:$I$89,3,0)*0.475*44/12</f>
        <v>1.2246477729361049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7.546423915772813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120.26681323682763</v>
      </c>
      <c r="BJ123" s="59">
        <f t="shared" si="92"/>
        <v>344.92933166159389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5.7599566617887969</v>
      </c>
      <c r="BQ123" s="21">
        <f>EXP(-LN(2)/25)*BQ122+(1-EXP(-LN(2)/25))/(LN(2)/25)*Calculateur!BL123*Calculateur!BN123*VLOOKUP('Données projet'!$B$11,Paramètres!$A$1:$I$89,3,0)*0.475*44/12</f>
        <v>1.1158126986291677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6.8757693604179648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116.82886773945543</v>
      </c>
      <c r="T124" s="59">
        <f t="shared" si="88"/>
        <v>335.52015397983314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5.4789417277087988</v>
      </c>
      <c r="AA124" s="21">
        <f>EXP(-LN(2)/25)*AA123+(1-EXP(-LN(2)/25))/(LN(2)/25)*Calculateur!V124*Calculateur!X124*VLOOKUP('Données projet'!$B$9,Paramètres!$A$1:$I$89,3,0)*0.475*44/12</f>
        <v>1.0530001243944005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6.5319418521031993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128.89188894809487</v>
      </c>
      <c r="AO124" s="59">
        <f t="shared" si="90"/>
        <v>375.72473458047068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6.1978099685783885</v>
      </c>
      <c r="AV124" s="21">
        <f>EXP(-LN(2)/25)*AV123+(1-EXP(-LN(2)/25))/(LN(2)/25)*Calculateur!AQ124*Calculateur!AS124*VLOOKUP('Données projet'!$B$10,Paramètres!$A$1:$I$89,3,0)*0.475*44/12</f>
        <v>1.1911597151837396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7.3889696837621281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120.26681323682763</v>
      </c>
      <c r="BJ124" s="59">
        <f t="shared" si="92"/>
        <v>344.92933166159389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5.6470074248777804</v>
      </c>
      <c r="BQ124" s="21">
        <f>EXP(-LN(2)/25)*BQ123+(1-EXP(-LN(2)/25))/(LN(2)/25)*Calculateur!BL124*Calculateur!BN124*VLOOKUP('Données projet'!$B$11,Paramètres!$A$1:$I$89,3,0)*0.475*44/12</f>
        <v>1.0853007417071134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6.7323081665848941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116.82886773945543</v>
      </c>
      <c r="T125" s="59">
        <f t="shared" si="88"/>
        <v>335.52015397983314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5.371503022252905</v>
      </c>
      <c r="AA125" s="21">
        <f>EXP(-LN(2)/25)*AA124+(1-EXP(-LN(2)/25))/(LN(2)/25)*Calculateur!V125*Calculateur!X125*VLOOKUP('Données projet'!$B$9,Paramètres!$A$1:$I$89,3,0)*0.475*44/12</f>
        <v>1.0242057806179656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6.3957088028708711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128.89188894809487</v>
      </c>
      <c r="AO125" s="59">
        <f t="shared" si="90"/>
        <v>375.72473458047068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6.0762746953853748</v>
      </c>
      <c r="AV125" s="21">
        <f>EXP(-LN(2)/25)*AV124+(1-EXP(-LN(2)/25))/(LN(2)/25)*Calculateur!AQ125*Calculateur!AS125*VLOOKUP('Données projet'!$B$10,Paramètres!$A$1:$I$89,3,0)*0.475*44/12</f>
        <v>1.1585873901316732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7.2348620855170482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120.26681323682763</v>
      </c>
      <c r="BJ125" s="59">
        <f t="shared" si="92"/>
        <v>344.92933166159389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5.5362730536103566</v>
      </c>
      <c r="BQ125" s="21">
        <f>EXP(-LN(2)/25)*BQ124+(1-EXP(-LN(2)/25))/(LN(2)/25)*Calculateur!BL125*Calculateur!BN125*VLOOKUP('Données projet'!$B$11,Paramètres!$A$1:$I$89,3,0)*0.475*44/12</f>
        <v>1.0556231358516468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6.5918961894620036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116.82886773945543</v>
      </c>
      <c r="T126" s="59">
        <f t="shared" si="88"/>
        <v>335.52015397983314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5.2661711242798619</v>
      </c>
      <c r="AA126" s="21">
        <f>EXP(-LN(2)/25)*AA125+(1-EXP(-LN(2)/25))/(LN(2)/25)*Calculateur!V126*Calculateur!X126*VLOOKUP('Données projet'!$B$9,Paramètres!$A$1:$I$89,3,0)*0.475*44/12</f>
        <v>0.99619881968632618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6.2623699439661884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128.89188894809487</v>
      </c>
      <c r="AO126" s="59">
        <f t="shared" si="90"/>
        <v>375.72473458047068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5.9571226547704788</v>
      </c>
      <c r="AV126" s="21">
        <f>EXP(-LN(2)/25)*AV125+(1-EXP(-LN(2)/25))/(LN(2)/25)*Calculateur!AQ126*Calculateur!AS126*VLOOKUP('Données projet'!$B$10,Paramètres!$A$1:$I$89,3,0)*0.475*44/12</f>
        <v>1.1269057570210597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7.0840284117915386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120.26681323682763</v>
      </c>
      <c r="BJ126" s="59">
        <f t="shared" si="92"/>
        <v>344.92933166159389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5.4277101158221894</v>
      </c>
      <c r="BQ126" s="21">
        <f>EXP(-LN(2)/25)*BQ125+(1-EXP(-LN(2)/25))/(LN(2)/25)*Calculateur!BL126*Calculateur!BN126*VLOOKUP('Données projet'!$B$11,Paramètres!$A$1:$I$89,3,0)*0.475*44/12</f>
        <v>1.0267570656889755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6.4544671815111645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116.82886773945543</v>
      </c>
      <c r="T127" s="59">
        <f t="shared" si="88"/>
        <v>335.52015397983314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5.1629047205799559</v>
      </c>
      <c r="AA127" s="21">
        <f>EXP(-LN(2)/25)*AA126+(1-EXP(-LN(2)/25))/(LN(2)/25)*Calculateur!V127*Calculateur!X127*VLOOKUP('Données projet'!$B$9,Paramètres!$A$1:$I$89,3,0)*0.475*44/12</f>
        <v>0.96895771057418445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6.1318624311541399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128.89188894809487</v>
      </c>
      <c r="AO127" s="59">
        <f t="shared" si="90"/>
        <v>375.72473458047068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5.8403071129964719</v>
      </c>
      <c r="AV127" s="21">
        <f>EXP(-LN(2)/25)*AV126+(1-EXP(-LN(2)/25))/(LN(2)/25)*Calculateur!AQ127*Calculateur!AS127*VLOOKUP('Données projet'!$B$10,Paramètres!$A$1:$I$89,3,0)*0.475*44/12</f>
        <v>1.0960904598339205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6.9363975728303924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120.26681323682763</v>
      </c>
      <c r="BJ127" s="59">
        <f t="shared" si="92"/>
        <v>344.92933166159389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5.3212760310271943</v>
      </c>
      <c r="BQ127" s="21">
        <f>EXP(-LN(2)/25)*BQ126+(1-EXP(-LN(2)/25))/(LN(2)/25)*Calculateur!BL127*Calculateur!BN127*VLOOKUP('Données projet'!$B$11,Paramètres!$A$1:$I$89,3,0)*0.475*44/12</f>
        <v>0.99868033973290304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6.3199563707600976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116.82886773945543</v>
      </c>
      <c r="T128" s="59">
        <f t="shared" si="88"/>
        <v>335.52015397983314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5.0616633080703188</v>
      </c>
      <c r="AA128" s="21">
        <f>EXP(-LN(2)/25)*AA127+(1-EXP(-LN(2)/25))/(LN(2)/25)*Calculateur!V128*Calculateur!X128*VLOOKUP('Données projet'!$B$9,Paramètres!$A$1:$I$89,3,0)*0.475*44/12</f>
        <v>0.94246151102326192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6.0041248190935805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128.89188894809487</v>
      </c>
      <c r="AO128" s="59">
        <f t="shared" si="90"/>
        <v>375.72473458047068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5.7257822527462086</v>
      </c>
      <c r="AV128" s="21">
        <f>EXP(-LN(2)/25)*AV127+(1-EXP(-LN(2)/25))/(LN(2)/25)*Calculateur!AQ128*Calculateur!AS128*VLOOKUP('Données projet'!$B$10,Paramètres!$A$1:$I$89,3,0)*0.475*44/12</f>
        <v>1.0661178085688698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6.7919000613150784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120.26681323682763</v>
      </c>
      <c r="BJ128" s="59">
        <f t="shared" si="92"/>
        <v>344.92933166159389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5.2169290537166475</v>
      </c>
      <c r="BQ128" s="21">
        <f>EXP(-LN(2)/25)*BQ127+(1-EXP(-LN(2)/25))/(LN(2)/25)*Calculateur!BL128*Calculateur!BN128*VLOOKUP('Données projet'!$B$11,Paramètres!$A$1:$I$89,3,0)*0.475*44/12</f>
        <v>0.97137137332459023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6.1883004270412378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116.82886773945543</v>
      </c>
      <c r="T129" s="59">
        <f t="shared" si="88"/>
        <v>335.52015397983314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4.9624071779088315</v>
      </c>
      <c r="AA129" s="21">
        <f>EXP(-LN(2)/25)*AA128+(1-EXP(-LN(2)/25))/(LN(2)/25)*Calculateur!V129*Calculateur!X129*VLOOKUP('Données projet'!$B$9,Paramètres!$A$1:$I$89,3,0)*0.475*44/12</f>
        <v>0.91668985144243398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5.8790970293512652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128.89188894809487</v>
      </c>
      <c r="AO129" s="59">
        <f t="shared" si="90"/>
        <v>375.72473458047068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5.6135031551521859</v>
      </c>
      <c r="AV129" s="21">
        <f>EXP(-LN(2)/25)*AV128+(1-EXP(-LN(2)/25))/(LN(2)/25)*Calculateur!AQ129*Calculateur!AS129*VLOOKUP('Données projet'!$B$10,Paramètres!$A$1:$I$89,3,0)*0.475*44/12</f>
        <v>1.0369647610288553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6.6504679161810412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120.26681323682763</v>
      </c>
      <c r="BJ129" s="59">
        <f t="shared" si="92"/>
        <v>344.92933166159389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5.1146282569857888</v>
      </c>
      <c r="BQ129" s="21">
        <f>EXP(-LN(2)/25)*BQ128+(1-EXP(-LN(2)/25))/(LN(2)/25)*Calculateur!BL129*Calculateur!BN129*VLOOKUP('Données projet'!$B$11,Paramètres!$A$1:$I$89,3,0)*0.475*44/12</f>
        <v>0.94480917203882886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6.0594374290246176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116.82886773945543</v>
      </c>
      <c r="T130" s="59">
        <f t="shared" si="88"/>
        <v>335.52015397983314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4.8650973999195495</v>
      </c>
      <c r="AA130" s="21">
        <f>EXP(-LN(2)/25)*AA129+(1-EXP(-LN(2)/25))/(LN(2)/25)*Calculateur!V130*Calculateur!X130*VLOOKUP('Données projet'!$B$9,Paramètres!$A$1:$I$89,3,0)*0.475*44/12</f>
        <v>0.89162291924811643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5.7567203191676661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128.89188894809487</v>
      </c>
      <c r="AO130" s="59">
        <f t="shared" si="90"/>
        <v>375.72473458047068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5.5034257821784944</v>
      </c>
      <c r="AV130" s="21">
        <f>EXP(-LN(2)/25)*AV129+(1-EXP(-LN(2)/25))/(LN(2)/25)*Calculateur!AQ130*Calculateur!AS130*VLOOKUP('Données projet'!$B$10,Paramètres!$A$1:$I$89,3,0)*0.475*44/12</f>
        <v>1.0086089051069145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6.5120346872854089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120.26681323682763</v>
      </c>
      <c r="BJ130" s="59">
        <f t="shared" si="92"/>
        <v>344.92933166159389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5.0143335164814982</v>
      </c>
      <c r="BQ130" s="21">
        <f>EXP(-LN(2)/25)*BQ129+(1-EXP(-LN(2)/25))/(LN(2)/25)*Calculateur!BL130*Calculateur!BN130*VLOOKUP('Données projet'!$B$11,Paramètres!$A$1:$I$89,3,0)*0.475*44/12</f>
        <v>0.91897331554407213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5.9333068320255702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116.82886773945543</v>
      </c>
      <c r="T131" s="59">
        <f t="shared" si="88"/>
        <v>335.52015397983314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4.7696958073235329</v>
      </c>
      <c r="AA131" s="21">
        <f>EXP(-LN(2)/25)*AA130+(1-EXP(-LN(2)/25))/(LN(2)/25)*Calculateur!V131*Calculateur!X131*VLOOKUP('Données projet'!$B$9,Paramètres!$A$1:$I$89,3,0)*0.475*44/12</f>
        <v>0.86724144363286515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5.6369372509563984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128.89188894809487</v>
      </c>
      <c r="AO131" s="59">
        <f t="shared" si="90"/>
        <v>375.72473458047068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5.395506959348249</v>
      </c>
      <c r="AV131" s="21">
        <f>EXP(-LN(2)/25)*AV130+(1-EXP(-LN(2)/25))/(LN(2)/25)*Calculateur!AQ131*Calculateur!AS131*VLOOKUP('Données projet'!$B$10,Paramètres!$A$1:$I$89,3,0)*0.475*44/12</f>
        <v>0.98102844155632873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6.3765354009045776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120.26681323682763</v>
      </c>
      <c r="BJ131" s="59">
        <f t="shared" si="92"/>
        <v>344.92933166159389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4.9160054946647449</v>
      </c>
      <c r="BQ131" s="21">
        <f>EXP(-LN(2)/25)*BQ130+(1-EXP(-LN(2)/25))/(LN(2)/25)*Calculateur!BL131*Calculateur!BN131*VLOOKUP('Données projet'!$B$11,Paramètres!$A$1:$I$89,3,0)*0.475*44/12</f>
        <v>0.89384394190381311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5.809849436568558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116.82886773945543</v>
      </c>
      <c r="T132" s="59">
        <f t="shared" si="88"/>
        <v>335.52015397983314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4.6761649817690989</v>
      </c>
      <c r="AA132" s="21">
        <f>EXP(-LN(2)/25)*AA131+(1-EXP(-LN(2)/25))/(LN(2)/25)*Calculateur!V132*Calculateur!X132*VLOOKUP('Données projet'!$B$9,Paramètres!$A$1:$I$89,3,0)*0.475*44/12</f>
        <v>0.84352668075047899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5.5196916625195778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128.89188894809487</v>
      </c>
      <c r="AO132" s="59">
        <f t="shared" si="90"/>
        <v>375.72473458047068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5.2897043588097219</v>
      </c>
      <c r="AV132" s="21">
        <f>EXP(-LN(2)/25)*AV131+(1-EXP(-LN(2)/25))/(LN(2)/25)*Calculateur!AQ132*Calculateur!AS132*VLOOKUP('Données projet'!$B$10,Paramètres!$A$1:$I$89,3,0)*0.475*44/12</f>
        <v>0.9542021672319273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6.2439065260416493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120.26681323682763</v>
      </c>
      <c r="BJ132" s="59">
        <f t="shared" si="92"/>
        <v>344.92933166159389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4.8196056253816471</v>
      </c>
      <c r="BQ132" s="21">
        <f>EXP(-LN(2)/25)*BQ131+(1-EXP(-LN(2)/25))/(LN(2)/25)*Calculateur!BL132*Calculateur!BN132*VLOOKUP('Données projet'!$B$11,Paramètres!$A$1:$I$89,3,0)*0.475*44/12</f>
        <v>0.86940173230724338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5.6890073576888902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116.82886773945543</v>
      </c>
      <c r="T133" s="59">
        <f t="shared" ref="T133:T196" si="142">$T$3</f>
        <v>335.52015397983314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4.5844682386556164</v>
      </c>
      <c r="AA133" s="21">
        <f>EXP(-LN(2)/25)*AA132+(1-EXP(-LN(2)/25))/(LN(2)/25)*Calculateur!V133*Calculateur!X133*VLOOKUP('Données projet'!$B$9,Paramètres!$A$1:$I$89,3,0)*0.475*44/12</f>
        <v>0.82046039930621695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5.4049286379618335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128.89188894809487</v>
      </c>
      <c r="AO133" s="59">
        <f t="shared" ref="AO133:AO196" si="144">$AO$3</f>
        <v>375.72473458047068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5.1859764827345414</v>
      </c>
      <c r="AV133" s="21">
        <f>EXP(-LN(2)/25)*AV132+(1-EXP(-LN(2)/25))/(LN(2)/25)*Calculateur!AQ133*Calculateur!AS133*VLOOKUP('Données projet'!$B$10,Paramètres!$A$1:$I$89,3,0)*0.475*44/12</f>
        <v>0.92810945878965911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6.1140859415242002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120.26681323682763</v>
      </c>
      <c r="BJ133" s="59">
        <f t="shared" ref="BJ133:BJ196" si="146">$BJ$3</f>
        <v>344.92933166159389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4.725096098737076</v>
      </c>
      <c r="BQ133" s="21">
        <f>EXP(-LN(2)/25)*BQ132+(1-EXP(-LN(2)/25))/(LN(2)/25)*Calculateur!BL133*Calculateur!BN133*VLOOKUP('Données projet'!$B$11,Paramètres!$A$1:$I$89,3,0)*0.475*44/12</f>
        <v>0.84562789621745171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5.5707239949545277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116.82886773945543</v>
      </c>
      <c r="T134" s="59">
        <f t="shared" si="142"/>
        <v>335.52015397983314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4.4945696127450985</v>
      </c>
      <c r="AA134" s="21">
        <f>EXP(-LN(2)/25)*AA133+(1-EXP(-LN(2)/25))/(LN(2)/25)*Calculateur!V134*Calculateur!X134*VLOOKUP('Données projet'!$B$9,Paramètres!$A$1:$I$89,3,0)*0.475*44/12</f>
        <v>0.7980248665410512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5.2925944792861497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128.89188894809487</v>
      </c>
      <c r="AO134" s="59">
        <f t="shared" si="144"/>
        <v>375.72473458047068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5.0842826470414382</v>
      </c>
      <c r="AV134" s="21">
        <f>EXP(-LN(2)/25)*AV133+(1-EXP(-LN(2)/25))/(LN(2)/25)*Calculateur!AQ134*Calculateur!AS134*VLOOKUP('Données projet'!$B$10,Paramètres!$A$1:$I$89,3,0)*0.475*44/12</f>
        <v>0.90273025683190067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5.9870129038733388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120.26681323682763</v>
      </c>
      <c r="BJ134" s="59">
        <f t="shared" si="146"/>
        <v>344.92933166159389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4.6324398462648864</v>
      </c>
      <c r="BQ134" s="21">
        <f>EXP(-LN(2)/25)*BQ133+(1-EXP(-LN(2)/25))/(LN(2)/25)*Calculateur!BL134*Calculateur!BN134*VLOOKUP('Données projet'!$B$11,Paramètres!$A$1:$I$89,3,0)*0.475*44/12</f>
        <v>0.82250415692574719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5.4549440031906338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116.82886773945543</v>
      </c>
      <c r="T135" s="59">
        <f t="shared" si="142"/>
        <v>335.52015397983314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4.4064338440559387</v>
      </c>
      <c r="AA135" s="21">
        <f>EXP(-LN(2)/25)*AA134+(1-EXP(-LN(2)/25))/(LN(2)/25)*Calculateur!V135*Calculateur!X135*VLOOKUP('Données projet'!$B$9,Paramètres!$A$1:$I$89,3,0)*0.475*44/12</f>
        <v>0.77620283459918238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5.182636678655121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128.89188894809487</v>
      </c>
      <c r="AO135" s="59">
        <f t="shared" si="144"/>
        <v>375.72473458047068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4.9845829654391611</v>
      </c>
      <c r="AV135" s="21">
        <f>EXP(-LN(2)/25)*AV134+(1-EXP(-LN(2)/25))/(LN(2)/25)*Calculateur!AQ135*Calculateur!AS135*VLOOKUP('Données projet'!$B$10,Paramètres!$A$1:$I$89,3,0)*0.475*44/12</f>
        <v>0.87804505048631132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5.8626280159254724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120.26681323682763</v>
      </c>
      <c r="BJ135" s="59">
        <f t="shared" si="146"/>
        <v>344.92933166159389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4.5416005263889421</v>
      </c>
      <c r="BQ135" s="21">
        <f>EXP(-LN(2)/25)*BQ134+(1-EXP(-LN(2)/25))/(LN(2)/25)*Calculateur!BL135*Calculateur!BN135*VLOOKUP('Données projet'!$B$11,Paramètres!$A$1:$I$89,3,0)*0.475*44/12</f>
        <v>0.80001273750099888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5.3416132638899407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116.82886773945543</v>
      </c>
      <c r="T136" s="59">
        <f t="shared" si="142"/>
        <v>335.52015397983314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4.3200263640332626</v>
      </c>
      <c r="AA136" s="21">
        <f>EXP(-LN(2)/25)*AA135+(1-EXP(-LN(2)/25))/(LN(2)/25)*Calculateur!V136*Calculateur!X136*VLOOKUP('Données projet'!$B$9,Paramètres!$A$1:$I$89,3,0)*0.475*44/12</f>
        <v>0.75497752726833467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5.0750038913015976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128.89188894809487</v>
      </c>
      <c r="AO136" s="59">
        <f t="shared" si="144"/>
        <v>375.72473458047068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4.886838333782304</v>
      </c>
      <c r="AV136" s="21">
        <f>EXP(-LN(2)/25)*AV135+(1-EXP(-LN(2)/25))/(LN(2)/25)*Calculateur!AQ136*Calculateur!AS136*VLOOKUP('Données projet'!$B$10,Paramètres!$A$1:$I$89,3,0)*0.475*44/12</f>
        <v>0.85403486240638071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5.7408731961886845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120.26681323682763</v>
      </c>
      <c r="BJ136" s="59">
        <f t="shared" si="146"/>
        <v>344.92933166159389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4.4525425101692511</v>
      </c>
      <c r="BQ136" s="21">
        <f>EXP(-LN(2)/25)*BQ135+(1-EXP(-LN(2)/25))/(LN(2)/25)*Calculateur!BL136*Calculateur!BN136*VLOOKUP('Données projet'!$B$11,Paramètres!$A$1:$I$89,3,0)*0.475*44/12</f>
        <v>0.77813634712319268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5.2306788572924434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116.82886773945543</v>
      </c>
      <c r="T137" s="59">
        <f t="shared" si="142"/>
        <v>335.52015397983314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4.2353132819904724</v>
      </c>
      <c r="AA137" s="21">
        <f>EXP(-LN(2)/25)*AA136+(1-EXP(-LN(2)/25))/(LN(2)/25)*Calculateur!V137*Calculateur!X137*VLOOKUP('Données projet'!$B$9,Paramètres!$A$1:$I$89,3,0)*0.475*44/12</f>
        <v>0.73433262708263947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4.9696459090731118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128.89188894809487</v>
      </c>
      <c r="AO137" s="59">
        <f t="shared" si="144"/>
        <v>375.72473458047068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4.7910104147338997</v>
      </c>
      <c r="AV137" s="21">
        <f>EXP(-LN(2)/25)*AV136+(1-EXP(-LN(2)/25))/(LN(2)/25)*Calculateur!AQ137*Calculateur!AS137*VLOOKUP('Données projet'!$B$10,Paramètres!$A$1:$I$89,3,0)*0.475*44/12</f>
        <v>0.8306812341821368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5.6216916489160367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120.26681323682763</v>
      </c>
      <c r="BJ137" s="59">
        <f t="shared" si="146"/>
        <v>344.92933166159389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4.3652308673276021</v>
      </c>
      <c r="BQ137" s="21">
        <f>EXP(-LN(2)/25)*BQ136+(1-EXP(-LN(2)/25))/(LN(2)/25)*Calculateur!BL137*Calculateur!BN137*VLOOKUP('Données projet'!$B$11,Paramètres!$A$1:$I$89,3,0)*0.475*44/12</f>
        <v>0.75685816779069692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5.1220890351182993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116.82886773945543</v>
      </c>
      <c r="T138" s="59">
        <f t="shared" si="142"/>
        <v>335.52015397983314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4.152261371816663</v>
      </c>
      <c r="AA138" s="21">
        <f>EXP(-LN(2)/25)*AA137+(1-EXP(-LN(2)/25))/(LN(2)/25)*Calculateur!V138*Calculateur!X138*VLOOKUP('Données projet'!$B$9,Paramètres!$A$1:$I$89,3,0)*0.475*44/12</f>
        <v>0.71425226277819021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4.8665136345948534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128.89188894809487</v>
      </c>
      <c r="AO138" s="59">
        <f t="shared" si="144"/>
        <v>375.72473458047068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4.6970616227287749</v>
      </c>
      <c r="AV138" s="21">
        <f>EXP(-LN(2)/25)*AV137+(1-EXP(-LN(2)/25))/(LN(2)/25)*Calculateur!AQ138*Calculateur!AS138*VLOOKUP('Données projet'!$B$10,Paramètres!$A$1:$I$89,3,0)*0.475*44/12</f>
        <v>0.80796621214979869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5.5050278348785735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120.26681323682763</v>
      </c>
      <c r="BJ138" s="59">
        <f t="shared" si="146"/>
        <v>344.92933166159389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4.2796313525472343</v>
      </c>
      <c r="BQ138" s="21">
        <f>EXP(-LN(2)/25)*BQ137+(1-EXP(-LN(2)/25))/(LN(2)/25)*Calculateur!BL138*Calculateur!BN138*VLOOKUP('Données projet'!$B$11,Paramètres!$A$1:$I$89,3,0)*0.475*44/12</f>
        <v>0.73616184139101914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5.0157931939382534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116.82886773945543</v>
      </c>
      <c r="T139" s="59">
        <f t="shared" si="142"/>
        <v>335.52015397983314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4.0708380589446991</v>
      </c>
      <c r="AA139" s="21">
        <f>EXP(-LN(2)/25)*AA138+(1-EXP(-LN(2)/25))/(LN(2)/25)*Calculateur!V139*Calculateur!X139*VLOOKUP('Données projet'!$B$9,Paramètres!$A$1:$I$89,3,0)*0.475*44/12</f>
        <v>0.69472099709162649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4.7655590560363255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128.89188894809487</v>
      </c>
      <c r="AO139" s="59">
        <f t="shared" si="144"/>
        <v>375.72473458047068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4.6049551092317653</v>
      </c>
      <c r="AV139" s="21">
        <f>EXP(-LN(2)/25)*AV138+(1-EXP(-LN(2)/25))/(LN(2)/25)*Calculateur!AQ139*Calculateur!AS139*VLOOKUP('Données projet'!$B$10,Paramètres!$A$1:$I$89,3,0)*0.475*44/12</f>
        <v>0.78587233358946595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5.3908274428212311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120.26681323682763</v>
      </c>
      <c r="BJ139" s="59">
        <f t="shared" si="146"/>
        <v>344.92933166159389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4.1957103920411605</v>
      </c>
      <c r="BQ139" s="21">
        <f>EXP(-LN(2)/25)*BQ138+(1-EXP(-LN(2)/25))/(LN(2)/25)*Calculateur!BL139*Calculateur!BN139*VLOOKUP('Données projet'!$B$11,Paramètres!$A$1:$I$89,3,0)*0.475*44/12</f>
        <v>0.71603145712511296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4.9117418491662734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116.82886773945543</v>
      </c>
      <c r="T140" s="59">
        <f t="shared" si="142"/>
        <v>335.52015397983314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3.9910114075748369</v>
      </c>
      <c r="AA140" s="21">
        <f>EXP(-LN(2)/25)*AA139+(1-EXP(-LN(2)/25))/(LN(2)/25)*Calculateur!V140*Calculateur!X140*VLOOKUP('Données projet'!$B$9,Paramètres!$A$1:$I$89,3,0)*0.475*44/12</f>
        <v>0.67572381489236655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4.666735222467203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128.89188894809487</v>
      </c>
      <c r="AO140" s="59">
        <f t="shared" si="144"/>
        <v>375.72473458047068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4.5146547482850066</v>
      </c>
      <c r="AV140" s="21">
        <f>EXP(-LN(2)/25)*AV139+(1-EXP(-LN(2)/25))/(LN(2)/25)*Calculateur!AQ140*Calculateur!AS140*VLOOKUP('Données projet'!$B$10,Paramètres!$A$1:$I$89,3,0)*0.475*44/12</f>
        <v>0.76438261330023216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5.2790373615852388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120.26681323682763</v>
      </c>
      <c r="BJ140" s="59">
        <f t="shared" si="146"/>
        <v>344.92933166159389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4.1134350703838791</v>
      </c>
      <c r="BQ140" s="21">
        <f>EXP(-LN(2)/25)*BQ139+(1-EXP(-LN(2)/25))/(LN(2)/25)*Calculateur!BL140*Calculateur!BN140*VLOOKUP('Données projet'!$B$11,Paramètres!$A$1:$I$89,3,0)*0.475*44/12</f>
        <v>0.69645153927556891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4.8098866096594479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116.82886773945543</v>
      </c>
      <c r="T141" s="59">
        <f t="shared" si="142"/>
        <v>335.52015397983314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3.912750108148888</v>
      </c>
      <c r="AA141" s="21">
        <f>EXP(-LN(2)/25)*AA140+(1-EXP(-LN(2)/25))/(LN(2)/25)*Calculateur!V141*Calculateur!X141*VLOOKUP('Données projet'!$B$9,Paramètres!$A$1:$I$89,3,0)*0.475*44/12</f>
        <v>0.65724611163936375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4.5699962197882513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128.89188894809487</v>
      </c>
      <c r="AO141" s="59">
        <f t="shared" si="144"/>
        <v>375.72473458047068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4.4261251223386315</v>
      </c>
      <c r="AV141" s="21">
        <f>EXP(-LN(2)/25)*AV140+(1-EXP(-LN(2)/25))/(LN(2)/25)*Calculateur!AQ141*Calculateur!AS141*VLOOKUP('Données projet'!$B$10,Paramètres!$A$1:$I$89,3,0)*0.475*44/12</f>
        <v>0.74348053054240271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5.1696056528810344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120.26681323682763</v>
      </c>
      <c r="BJ141" s="59">
        <f t="shared" si="146"/>
        <v>344.92933166159389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4.0327731176013062</v>
      </c>
      <c r="BQ141" s="21">
        <f>EXP(-LN(2)/25)*BQ140+(1-EXP(-LN(2)/25))/(LN(2)/25)*Calculateur!BL141*Calculateur!BN141*VLOOKUP('Données projet'!$B$11,Paramètres!$A$1:$I$89,3,0)*0.475*44/12</f>
        <v>0.67740703530928381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4.7101801529105902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116.82886773945543</v>
      </c>
      <c r="T142" s="59">
        <f t="shared" si="142"/>
        <v>335.52015397983314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3.8360234650700029</v>
      </c>
      <c r="AA142" s="21">
        <f>EXP(-LN(2)/25)*AA141+(1-EXP(-LN(2)/25))/(LN(2)/25)*Calculateur!V142*Calculateur!X142*VLOOKUP('Données projet'!$B$9,Paramètres!$A$1:$I$89,3,0)*0.475*44/12</f>
        <v>0.63927368215351454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4.4752971472235172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128.89188894809487</v>
      </c>
      <c r="AO142" s="59">
        <f t="shared" si="144"/>
        <v>375.72473458047068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4.3393315083593249</v>
      </c>
      <c r="AV142" s="21">
        <f>EXP(-LN(2)/25)*AV141+(1-EXP(-LN(2)/25))/(LN(2)/25)*Calculateur!AQ142*Calculateur!AS142*VLOOKUP('Données projet'!$B$10,Paramètres!$A$1:$I$89,3,0)*0.475*44/12</f>
        <v>0.72315001633677889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5.0624815246961035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120.26681323682763</v>
      </c>
      <c r="BJ142" s="59">
        <f t="shared" si="146"/>
        <v>344.92933166159389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3.9536928965138665</v>
      </c>
      <c r="BQ142" s="21">
        <f>EXP(-LN(2)/25)*BQ141+(1-EXP(-LN(2)/25))/(LN(2)/25)*Calculateur!BL142*Calculateur!BN142*VLOOKUP('Données projet'!$B$11,Paramètres!$A$1:$I$89,3,0)*0.475*44/12</f>
        <v>0.65888330430546371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4.6125762008193298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116.82886773945543</v>
      </c>
      <c r="T143" s="59">
        <f t="shared" si="142"/>
        <v>335.52015397983314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3.7608013846632633</v>
      </c>
      <c r="AA143" s="21">
        <f>EXP(-LN(2)/25)*AA142+(1-EXP(-LN(2)/25))/(LN(2)/25)*Calculateur!V143*Calculateur!X143*VLOOKUP('Données projet'!$B$9,Paramètres!$A$1:$I$89,3,0)*0.475*44/12</f>
        <v>0.62179270969708478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4.3825940943603481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128.89188894809487</v>
      </c>
      <c r="AO143" s="59">
        <f t="shared" si="144"/>
        <v>375.72473458047068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4.254239864211276</v>
      </c>
      <c r="AV143" s="21">
        <f>EXP(-LN(2)/25)*AV142+(1-EXP(-LN(2)/25))/(LN(2)/25)*Calculateur!AQ143*Calculateur!AS143*VLOOKUP('Données projet'!$B$10,Paramètres!$A$1:$I$89,3,0)*0.475*44/12</f>
        <v>0.70337544111124306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4.9576153053225189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120.26681323682763</v>
      </c>
      <c r="BJ143" s="59">
        <f t="shared" si="146"/>
        <v>344.92933166159389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3.876163390327779</v>
      </c>
      <c r="BQ143" s="21">
        <f>EXP(-LN(2)/25)*BQ142+(1-EXP(-LN(2)/25))/(LN(2)/25)*Calculateur!BL143*Calculateur!BN143*VLOOKUP('Données projet'!$B$11,Paramètres!$A$1:$I$89,3,0)*0.475*44/12</f>
        <v>0.64086610570006375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4.5170294960278428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116.82886773945543</v>
      </c>
      <c r="T144" s="59">
        <f t="shared" si="142"/>
        <v>335.52015397983314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3.6870543633723614</v>
      </c>
      <c r="AA144" s="21">
        <f>EXP(-LN(2)/25)*AA143+(1-EXP(-LN(2)/25))/(LN(2)/25)*Calculateur!V144*Calculateur!X144*VLOOKUP('Données projet'!$B$9,Paramètres!$A$1:$I$89,3,0)*0.475*44/12</f>
        <v>0.60478975535176049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4.2918441187241214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128.89188894809487</v>
      </c>
      <c r="AO144" s="59">
        <f t="shared" si="144"/>
        <v>375.72473458047068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4.1708168153041916</v>
      </c>
      <c r="AV144" s="21">
        <f>EXP(-LN(2)/25)*AV143+(1-EXP(-LN(2)/25))/(LN(2)/25)*Calculateur!AQ144*Calculateur!AS144*VLOOKUP('Données projet'!$B$10,Paramètres!$A$1:$I$89,3,0)*0.475*44/12</f>
        <v>0.68414160268514923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4.8549584179893408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120.26681323682763</v>
      </c>
      <c r="BJ144" s="59">
        <f t="shared" si="146"/>
        <v>344.92933166159389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3.8001541904696716</v>
      </c>
      <c r="BQ144" s="21">
        <f>EXP(-LN(2)/25)*BQ143+(1-EXP(-LN(2)/25))/(LN(2)/25)*Calculateur!BL144*Calculateur!BN144*VLOOKUP('Données projet'!$B$11,Paramètres!$A$1:$I$89,3,0)*0.475*44/12</f>
        <v>0.62334158833801168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4.4234957788076832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116.82886773945543</v>
      </c>
      <c r="T145" s="59">
        <f t="shared" si="142"/>
        <v>335.52015397983314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3.6147534761877322</v>
      </c>
      <c r="AA145" s="21">
        <f>EXP(-LN(2)/25)*AA144+(1-EXP(-LN(2)/25))/(LN(2)/25)*Calculateur!V145*Calculateur!X145*VLOOKUP('Données projet'!$B$9,Paramètres!$A$1:$I$89,3,0)*0.475*44/12</f>
        <v>0.5882517476871556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4.2030052238748876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128.89188894809487</v>
      </c>
      <c r="AO145" s="59">
        <f t="shared" si="144"/>
        <v>375.72473458047068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4.0890296415031395</v>
      </c>
      <c r="AV145" s="21">
        <f>EXP(-LN(2)/25)*AV144+(1-EXP(-LN(2)/25))/(LN(2)/25)*Calculateur!AQ145*Calculateur!AS145*VLOOKUP('Données projet'!$B$10,Paramètres!$A$1:$I$89,3,0)*0.475*44/12</f>
        <v>0.66543371458228051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4.7544633560854201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120.26681323682763</v>
      </c>
      <c r="BJ145" s="59">
        <f t="shared" si="146"/>
        <v>344.92933166159389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3.7256354846597475</v>
      </c>
      <c r="BQ145" s="21">
        <f>EXP(-LN(2)/25)*BQ144+(1-EXP(-LN(2)/25))/(LN(2)/25)*Calculateur!BL145*Calculateur!BN145*VLOOKUP('Données projet'!$B$11,Paramètres!$A$1:$I$89,3,0)*0.475*44/12</f>
        <v>0.60629627982479928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4.3319317644845468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116.82886773945543</v>
      </c>
      <c r="T146" s="59">
        <f t="shared" si="142"/>
        <v>335.52015397983314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3.5438703653016073</v>
      </c>
      <c r="AA146" s="21">
        <f>EXP(-LN(2)/25)*AA145+(1-EXP(-LN(2)/25))/(LN(2)/25)*Calculateur!V146*Calculateur!X146*VLOOKUP('Données projet'!$B$9,Paramètres!$A$1:$I$89,3,0)*0.475*44/12</f>
        <v>0.57216597271183534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4.1160363380134424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128.89188894809487</v>
      </c>
      <c r="AO146" s="59">
        <f t="shared" si="144"/>
        <v>375.72473458047068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4.0088462642950757</v>
      </c>
      <c r="AV146" s="21">
        <f>EXP(-LN(2)/25)*AV145+(1-EXP(-LN(2)/25))/(LN(2)/25)*Calculateur!AQ146*Calculateur!AS146*VLOOKUP('Données projet'!$B$10,Paramètres!$A$1:$I$89,3,0)*0.475*44/12</f>
        <v>0.64723739466338992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4.6560836589584653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120.26681323682763</v>
      </c>
      <c r="BJ146" s="59">
        <f t="shared" si="146"/>
        <v>344.92933166159389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3.6525780452188332</v>
      </c>
      <c r="BQ146" s="21">
        <f>EXP(-LN(2)/25)*BQ145+(1-EXP(-LN(2)/25))/(LN(2)/25)*Calculateur!BL146*Calculateur!BN146*VLOOKUP('Données projet'!$B$11,Paramètres!$A$1:$I$89,3,0)*0.475*44/12</f>
        <v>0.58971707616925451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4.2422951213880875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116.82886773945543</v>
      </c>
      <c r="T147" s="59">
        <f t="shared" si="142"/>
        <v>335.52015397983314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3.4743772289855306</v>
      </c>
      <c r="AA147" s="21">
        <f>EXP(-LN(2)/25)*AA146+(1-EXP(-LN(2)/25))/(LN(2)/25)*Calculateur!V147*Calculateur!X147*VLOOKUP('Données projet'!$B$9,Paramètres!$A$1:$I$89,3,0)*0.475*44/12</f>
        <v>0.55652006409912935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4.03089729308466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128.89188894809487</v>
      </c>
      <c r="AO147" s="59">
        <f t="shared" si="144"/>
        <v>375.72473458047068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3.9302352342070317</v>
      </c>
      <c r="AV147" s="21">
        <f>EXP(-LN(2)/25)*AV146+(1-EXP(-LN(2)/25))/(LN(2)/25)*Calculateur!AQ147*Calculateur!AS147*VLOOKUP('Données projet'!$B$10,Paramètres!$A$1:$I$89,3,0)*0.475*44/12</f>
        <v>0.6295386540695842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4.5597738882766157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120.26681323682763</v>
      </c>
      <c r="BJ147" s="59">
        <f t="shared" si="146"/>
        <v>344.92933166159389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3.5809532176047174</v>
      </c>
      <c r="BQ147" s="21">
        <f>EXP(-LN(2)/25)*BQ146+(1-EXP(-LN(2)/25))/(LN(2)/25)*Calculateur!BL147*Calculateur!BN147*VLOOKUP('Données projet'!$B$11,Paramètres!$A$1:$I$89,3,0)*0.475*44/12</f>
        <v>0.57359123170953297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4.1545444493142503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116.82886773945543</v>
      </c>
      <c r="T148" s="59">
        <f t="shared" si="142"/>
        <v>335.52015397983314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3.4062468106859844</v>
      </c>
      <c r="AA148" s="21">
        <f>EXP(-LN(2)/25)*AA147+(1-EXP(-LN(2)/25))/(LN(2)/25)*Calculateur!V148*Calculateur!X148*VLOOKUP('Données projet'!$B$9,Paramètres!$A$1:$I$89,3,0)*0.475*44/12</f>
        <v>0.54130199368022047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3.947548804366205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128.89188894809487</v>
      </c>
      <c r="AO148" s="59">
        <f t="shared" si="144"/>
        <v>375.72473458047068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3.8531657184710202</v>
      </c>
      <c r="AV148" s="21">
        <f>EXP(-LN(2)/25)*AV147+(1-EXP(-LN(2)/25))/(LN(2)/25)*Calculateur!AQ148*Calculateur!AS148*VLOOKUP('Données projet'!$B$10,Paramètres!$A$1:$I$89,3,0)*0.475*44/12</f>
        <v>0.61232388646805247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4.4654896049390729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120.26681323682763</v>
      </c>
      <c r="BJ148" s="59">
        <f t="shared" si="146"/>
        <v>344.92933166159389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3.5107329091732833</v>
      </c>
      <c r="BQ148" s="21">
        <f>EXP(-LN(2)/25)*BQ147+(1-EXP(-LN(2)/25))/(LN(2)/25)*Calculateur!BL148*Calculateur!BN148*VLOOKUP('Données projet'!$B$11,Paramètres!$A$1:$I$89,3,0)*0.475*44/12</f>
        <v>0.55790634931458383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4.0686392584878668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116.82886773945543</v>
      </c>
      <c r="T149" s="59">
        <f t="shared" si="142"/>
        <v>335.52015397983314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3.3394523883338403</v>
      </c>
      <c r="AA149" s="21">
        <f>EXP(-LN(2)/25)*AA148+(1-EXP(-LN(2)/25))/(LN(2)/25)*Calculateur!V149*Calculateur!X149*VLOOKUP('Données projet'!$B$9,Paramètres!$A$1:$I$89,3,0)*0.475*44/12</f>
        <v>0.52650006219720014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3.8659524505310405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128.89188894809487</v>
      </c>
      <c r="AO149" s="59">
        <f t="shared" si="144"/>
        <v>375.72473458047068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3.7776074889308289</v>
      </c>
      <c r="AV149" s="21">
        <f>EXP(-LN(2)/25)*AV148+(1-EXP(-LN(2)/25))/(LN(2)/25)*Calculateur!AQ149*Calculateur!AS149*VLOOKUP('Données projet'!$B$10,Paramètres!$A$1:$I$89,3,0)*0.475*44/12</f>
        <v>0.59557985759186982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4.3731873465226982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120.26681323682763</v>
      </c>
      <c r="BJ149" s="59">
        <f t="shared" si="146"/>
        <v>344.92933166159389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3.4418895781600303</v>
      </c>
      <c r="BQ149" s="21">
        <f>EXP(-LN(2)/25)*BQ148+(1-EXP(-LN(2)/25))/(LN(2)/25)*Calculateur!BL149*Calculateur!BN149*VLOOKUP('Données projet'!$B$11,Paramètres!$A$1:$I$89,3,0)*0.475*44/12</f>
        <v>0.54265037085355672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3.9845399490135871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116.82886773945543</v>
      </c>
      <c r="T150" s="59">
        <f t="shared" si="142"/>
        <v>335.52015397983314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3.273967763863447</v>
      </c>
      <c r="AA150" s="21">
        <f>EXP(-LN(2)/25)*AA149+(1-EXP(-LN(2)/25))/(LN(2)/25)*Calculateur!V150*Calculateur!X150*VLOOKUP('Données projet'!$B$9,Paramètres!$A$1:$I$89,3,0)*0.475*44/12</f>
        <v>0.51210289030898271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3.7860706541724296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128.89188894809487</v>
      </c>
      <c r="AO150" s="59">
        <f t="shared" si="144"/>
        <v>375.72473458047068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3.7035309101859513</v>
      </c>
      <c r="AV150" s="21">
        <f>EXP(-LN(2)/25)*AV149+(1-EXP(-LN(2)/25))/(LN(2)/25)*Calculateur!AQ150*Calculateur!AS150*VLOOKUP('Données projet'!$B$10,Paramètres!$A$1:$I$89,3,0)*0.475*44/12</f>
        <v>0.57929369506583661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4.282824605251788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120.26681323682763</v>
      </c>
      <c r="BJ150" s="59">
        <f t="shared" si="146"/>
        <v>344.92933166159389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3.3743962228776616</v>
      </c>
      <c r="BQ150" s="21">
        <f>EXP(-LN(2)/25)*BQ149+(1-EXP(-LN(2)/25))/(LN(2)/25)*Calculateur!BL150*Calculateur!BN150*VLOOKUP('Données projet'!$B$11,Paramètres!$A$1:$I$89,3,0)*0.475*44/12</f>
        <v>0.5278115679258234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3.9022077908034851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116.82886773945543</v>
      </c>
      <c r="T151" s="59">
        <f t="shared" si="142"/>
        <v>335.52015397983314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3.2097672529372412</v>
      </c>
      <c r="AA151" s="21">
        <f>EXP(-LN(2)/25)*AA150+(1-EXP(-LN(2)/25))/(LN(2)/25)*Calculateur!V151*Calculateur!X151*VLOOKUP('Données projet'!$B$9,Paramètres!$A$1:$I$89,3,0)*0.475*44/12</f>
        <v>0.49809940984316298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3.707866662780404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128.89188894809487</v>
      </c>
      <c r="AO151" s="59">
        <f t="shared" si="144"/>
        <v>375.72473458047068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3.6309069279680091</v>
      </c>
      <c r="AV151" s="21">
        <f>EXP(-LN(2)/25)*AV150+(1-EXP(-LN(2)/25))/(LN(2)/25)*Calculateur!AQ151*Calculateur!AS151*VLOOKUP('Données projet'!$B$10,Paramètres!$A$1:$I$89,3,0)*0.475*44/12</f>
        <v>0.56345287851052983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4.1943598064785386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120.26681323682763</v>
      </c>
      <c r="BJ151" s="59">
        <f t="shared" si="146"/>
        <v>344.92933166159389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3.3082263711254982</v>
      </c>
      <c r="BQ151" s="21">
        <f>EXP(-LN(2)/25)*BQ150+(1-EXP(-LN(2)/25))/(LN(2)/25)*Calculateur!BL151*Calculateur!BN151*VLOOKUP('Données projet'!$B$11,Paramètres!$A$1:$I$89,3,0)*0.475*44/12</f>
        <v>0.51337853284448776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3.8216049039699858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116.82886773945543</v>
      </c>
      <c r="T152" s="59">
        <f t="shared" si="142"/>
        <v>335.52015397983314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3.1468256748718528</v>
      </c>
      <c r="AA152" s="21">
        <f>EXP(-LN(2)/25)*AA151+(1-EXP(-LN(2)/25))/(LN(2)/25)*Calculateur!V152*Calculateur!X152*VLOOKUP('Données projet'!$B$9,Paramètres!$A$1:$I$89,3,0)*0.475*44/12</f>
        <v>0.48447885528709217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3.6313045301589448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128.89188894809487</v>
      </c>
      <c r="AO152" s="59">
        <f t="shared" si="144"/>
        <v>375.72473458047068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3.5597070577451055</v>
      </c>
      <c r="AV152" s="21">
        <f>EXP(-LN(2)/25)*AV151+(1-EXP(-LN(2)/25))/(LN(2)/25)*Calculateur!AQ152*Calculateur!AS152*VLOOKUP('Données projet'!$B$10,Paramètres!$A$1:$I$89,3,0)*0.475*44/12</f>
        <v>0.54804522991696025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4.1077522876620662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120.26681323682763</v>
      </c>
      <c r="BJ152" s="59">
        <f t="shared" si="146"/>
        <v>344.92933166159389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3.2433540698065704</v>
      </c>
      <c r="BQ152" s="21">
        <f>EXP(-LN(2)/25)*BQ151+(1-EXP(-LN(2)/25))/(LN(2)/25)*Calculateur!BL152*Calculateur!BN152*VLOOKUP('Données projet'!$B$11,Paramètres!$A$1:$I$89,3,0)*0.475*44/12</f>
        <v>0.49934016986645152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3.7426942396730221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116.82886773945543</v>
      </c>
      <c r="T153" s="59">
        <f t="shared" si="142"/>
        <v>335.52015397983314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3.085118342761755</v>
      </c>
      <c r="AA153" s="21">
        <f>EXP(-LN(2)/25)*AA152+(1-EXP(-LN(2)/25))/(LN(2)/25)*Calculateur!V153*Calculateur!X153*VLOOKUP('Données projet'!$B$9,Paramètres!$A$1:$I$89,3,0)*0.475*44/12</f>
        <v>0.47123075551163091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3.5563490982733859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128.89188894809487</v>
      </c>
      <c r="AO153" s="59">
        <f t="shared" si="144"/>
        <v>375.72473458047068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3.4899033735496405</v>
      </c>
      <c r="AV153" s="21">
        <f>EXP(-LN(2)/25)*AV152+(1-EXP(-LN(2)/25))/(LN(2)/25)*Calculateur!AQ153*Calculateur!AS153*VLOOKUP('Données projet'!$B$10,Paramètres!$A$1:$I$89,3,0)*0.475*44/12</f>
        <v>0.53305890428443492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4.0229622778340755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120.26681323682763</v>
      </c>
      <c r="BJ153" s="59">
        <f t="shared" si="146"/>
        <v>344.92933166159389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3.1797538747483101</v>
      </c>
      <c r="BQ153" s="21">
        <f>EXP(-LN(2)/25)*BQ152+(1-EXP(-LN(2)/25))/(LN(2)/25)*Calculateur!BL153*Calculateur!BN153*VLOOKUP('Données projet'!$B$11,Paramètres!$A$1:$I$89,3,0)*0.475*44/12</f>
        <v>0.48568568666229511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3.6654395614106052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116.82886773945543</v>
      </c>
      <c r="T154" s="59">
        <f t="shared" si="142"/>
        <v>335.52015397983314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3.0246210537965799</v>
      </c>
      <c r="AA154" s="21">
        <f>EXP(-LN(2)/25)*AA153+(1-EXP(-LN(2)/25))/(LN(2)/25)*Calculateur!V154*Calculateur!X154*VLOOKUP('Données projet'!$B$9,Paramètres!$A$1:$I$89,3,0)*0.475*44/12</f>
        <v>0.45834492572121693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3.4829659795177967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128.89188894809487</v>
      </c>
      <c r="AO154" s="59">
        <f t="shared" si="144"/>
        <v>375.72473458047068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3.4214684970252049</v>
      </c>
      <c r="AV154" s="21">
        <f>EXP(-LN(2)/25)*AV153+(1-EXP(-LN(2)/25))/(LN(2)/25)*Calculateur!AQ154*Calculateur!AS154*VLOOKUP('Données projet'!$B$10,Paramètres!$A$1:$I$89,3,0)*0.475*44/12</f>
        <v>0.51848238051442763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3.9399508775396326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120.26681323682763</v>
      </c>
      <c r="BJ154" s="59">
        <f t="shared" si="146"/>
        <v>344.92933166159389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3.1174008407228535</v>
      </c>
      <c r="BQ154" s="21">
        <f>EXP(-LN(2)/25)*BQ153+(1-EXP(-LN(2)/25))/(LN(2)/25)*Calculateur!BL154*Calculateur!BN154*VLOOKUP('Données projet'!$B$11,Paramètres!$A$1:$I$89,3,0)*0.475*44/12</f>
        <v>0.47240458601941443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3.5898054267422679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116.82886773945543</v>
      </c>
      <c r="T155" s="59">
        <f t="shared" si="142"/>
        <v>335.52015397983314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2.9653100797683094</v>
      </c>
      <c r="AA155" s="21">
        <f>EXP(-LN(2)/25)*AA154+(1-EXP(-LN(2)/25))/(LN(2)/25)*Calculateur!V155*Calculateur!X155*VLOOKUP('Données projet'!$B$9,Paramètres!$A$1:$I$89,3,0)*0.475*44/12</f>
        <v>0.44581145962405816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3.4111215393923677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128.89188894809487</v>
      </c>
      <c r="AO155" s="59">
        <f t="shared" si="144"/>
        <v>375.72473458047068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3.3543755866882607</v>
      </c>
      <c r="AV155" s="21">
        <f>EXP(-LN(2)/25)*AV154+(1-EXP(-LN(2)/25))/(LN(2)/25)*Calculateur!AQ155*Calculateur!AS155*VLOOKUP('Données projet'!$B$10,Paramètres!$A$1:$I$89,3,0)*0.475*44/12</f>
        <v>0.50430445255345724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3.858680039241718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120.26681323682763</v>
      </c>
      <c r="BJ155" s="59">
        <f t="shared" si="146"/>
        <v>344.92933166159389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3.0562705116630409</v>
      </c>
      <c r="BQ155" s="21">
        <f>EXP(-LN(2)/25)*BQ154+(1-EXP(-LN(2)/25))/(LN(2)/25)*Calculateur!BL155*Calculateur!BN155*VLOOKUP('Données projet'!$B$11,Paramètres!$A$1:$I$89,3,0)*0.475*44/12</f>
        <v>0.45948665777203607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3.5157571694350769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116.82886773945543</v>
      </c>
      <c r="T156" s="59">
        <f t="shared" si="142"/>
        <v>335.52015397983314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2.9071621577646112</v>
      </c>
      <c r="AA156" s="21">
        <f>EXP(-LN(2)/25)*AA155+(1-EXP(-LN(2)/25))/(LN(2)/25)*Calculateur!V156*Calculateur!X156*VLOOKUP('Données projet'!$B$9,Paramètres!$A$1:$I$89,3,0)*0.475*44/12</f>
        <v>0.43362072181643252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3.3407828795810435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128.89188894809487</v>
      </c>
      <c r="AO156" s="59">
        <f t="shared" si="144"/>
        <v>375.72473458047068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3.2885983274003894</v>
      </c>
      <c r="AV156" s="21">
        <f>EXP(-LN(2)/25)*AV155+(1-EXP(-LN(2)/25))/(LN(2)/25)*Calculateur!AQ156*Calculateur!AS156*VLOOKUP('Données projet'!$B$10,Paramètres!$A$1:$I$89,3,0)*0.475*44/12</f>
        <v>0.49051422077816437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3.7791125481785537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120.26681323682763</v>
      </c>
      <c r="BJ156" s="59">
        <f t="shared" si="146"/>
        <v>344.92933166159389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2.9963389110702723</v>
      </c>
      <c r="BQ156" s="21">
        <f>EXP(-LN(2)/25)*BQ155+(1-EXP(-LN(2)/25))/(LN(2)/25)*Calculateur!BL156*Calculateur!BN156*VLOOKUP('Données projet'!$B$11,Paramètres!$A$1:$I$89,3,0)*0.475*44/12</f>
        <v>0.44692197095190656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3.4432608820221788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116.82886773945543</v>
      </c>
      <c r="T157" s="59">
        <f t="shared" si="142"/>
        <v>335.52015397983314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2.8501544810446751</v>
      </c>
      <c r="AA157" s="21">
        <f>EXP(-LN(2)/25)*AA156+(1-EXP(-LN(2)/25))/(LN(2)/25)*Calculateur!V157*Calculateur!X157*VLOOKUP('Données projet'!$B$9,Paramètres!$A$1:$I$89,3,0)*0.475*44/12</f>
        <v>0.42176334037523949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3.2719178214199145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128.89188894809487</v>
      </c>
      <c r="AO157" s="59">
        <f t="shared" si="144"/>
        <v>375.72473458047068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3.2241109200469866</v>
      </c>
      <c r="AV157" s="21">
        <f>EXP(-LN(2)/25)*AV156+(1-EXP(-LN(2)/25))/(LN(2)/25)*Calculateur!AQ157*Calculateur!AS157*VLOOKUP('Données projet'!$B$10,Paramètres!$A$1:$I$89,3,0)*0.475*44/12</f>
        <v>0.47710108361596365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3.7012120036629503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120.26681323682763</v>
      </c>
      <c r="BJ157" s="59">
        <f t="shared" si="146"/>
        <v>344.92933166159389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2.937582532610461</v>
      </c>
      <c r="BQ157" s="21">
        <f>EXP(-LN(2)/25)*BQ156+(1-EXP(-LN(2)/25))/(LN(2)/25)*Calculateur!BL157*Calculateur!BN157*VLOOKUP('Données projet'!$B$11,Paramètres!$A$1:$I$89,3,0)*0.475*44/12</f>
        <v>0.43470086615362169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3.3722833987640826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116.82886773945543</v>
      </c>
      <c r="T158" s="59">
        <f t="shared" si="142"/>
        <v>335.52015397983314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2.7942646900939674</v>
      </c>
      <c r="AA158" s="21">
        <f>EXP(-LN(2)/25)*AA157+(1-EXP(-LN(2)/25))/(LN(2)/25)*Calculateur!V158*Calculateur!X158*VLOOKUP('Données projet'!$B$9,Paramètres!$A$1:$I$89,3,0)*0.475*44/12</f>
        <v>0.41023019965310847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3.204494889747076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128.89188894809487</v>
      </c>
      <c r="AO158" s="59">
        <f t="shared" si="144"/>
        <v>375.72473458047068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3.1608880714183494</v>
      </c>
      <c r="AV158" s="21">
        <f>EXP(-LN(2)/25)*AV157+(1-EXP(-LN(2)/25))/(LN(2)/25)*Calculateur!AQ158*Calculateur!AS158*VLOOKUP('Données projet'!$B$10,Paramètres!$A$1:$I$89,3,0)*0.475*44/12</f>
        <v>0.46405472939482956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3.6249428008131788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120.26681323682763</v>
      </c>
      <c r="BJ158" s="59">
        <f t="shared" si="146"/>
        <v>344.92933166159389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2.8799783308943945</v>
      </c>
      <c r="BQ158" s="21">
        <f>EXP(-LN(2)/25)*BQ157+(1-EXP(-LN(2)/25))/(LN(2)/25)*Calculateur!BL158*Calculateur!BN158*VLOOKUP('Données projet'!$B$11,Paramètres!$A$1:$I$89,3,0)*0.475*44/12</f>
        <v>0.42281394810872586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3.3027922790031203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116.82886773945543</v>
      </c>
      <c r="T159" s="59">
        <f t="shared" si="142"/>
        <v>335.52015397983314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2.7394708638543968</v>
      </c>
      <c r="AA159" s="21">
        <f>EXP(-LN(2)/25)*AA158+(1-EXP(-LN(2)/25))/(LN(2)/25)*Calculateur!V159*Calculateur!X159*VLOOKUP('Données projet'!$B$9,Paramètres!$A$1:$I$89,3,0)*0.475*44/12</f>
        <v>0.3990124332705256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3.1384832971249224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128.89188894809487</v>
      </c>
      <c r="AO159" s="59">
        <f t="shared" si="144"/>
        <v>375.72473458047068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3.0989049842891898</v>
      </c>
      <c r="AV159" s="21">
        <f>EXP(-LN(2)/25)*AV158+(1-EXP(-LN(2)/25))/(LN(2)/25)*Calculateur!AQ159*Calculateur!AS159*VLOOKUP('Données projet'!$B$10,Paramètres!$A$1:$I$89,3,0)*0.475*44/12</f>
        <v>0.45136512841595033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3.5502701127051401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120.26681323682763</v>
      </c>
      <c r="BJ159" s="59">
        <f t="shared" si="146"/>
        <v>344.92933166159389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2.8235037124388862</v>
      </c>
      <c r="BQ159" s="21">
        <f>EXP(-LN(2)/25)*BQ158+(1-EXP(-LN(2)/25))/(LN(2)/25)*Calculateur!BL159*Calculateur!BN159*VLOOKUP('Données projet'!$B$11,Paramètres!$A$1:$I$89,3,0)*0.475*44/12</f>
        <v>0.41125207846287359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3.2347557909017599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116.82886773945543</v>
      </c>
      <c r="T160" s="59">
        <f t="shared" si="142"/>
        <v>335.52015397983314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2.6857515111264503</v>
      </c>
      <c r="AA160" s="21">
        <f>EXP(-LN(2)/25)*AA159+(1-EXP(-LN(2)/25))/(LN(2)/25)*Calculateur!V160*Calculateur!X160*VLOOKUP('Données projet'!$B$9,Paramètres!$A$1:$I$89,3,0)*0.475*44/12</f>
        <v>0.38810141729959119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3.0738529284260414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128.89188894809487</v>
      </c>
      <c r="AO160" s="59">
        <f t="shared" si="144"/>
        <v>375.72473458047068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3.038137347692683</v>
      </c>
      <c r="AV160" s="21">
        <f>EXP(-LN(2)/25)*AV159+(1-EXP(-LN(2)/25))/(LN(2)/25)*Calculateur!AQ160*Calculateur!AS160*VLOOKUP('Données projet'!$B$10,Paramètres!$A$1:$I$89,3,0)*0.475*44/12</f>
        <v>0.43902252524315566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3.4771598729358386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120.26681323682763</v>
      </c>
      <c r="BJ160" s="59">
        <f t="shared" si="146"/>
        <v>344.92933166159389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2.7681365268051743</v>
      </c>
      <c r="BQ160" s="21">
        <f>EXP(-LN(2)/25)*BQ159+(1-EXP(-LN(2)/25))/(LN(2)/25)*Calculateur!BL160*Calculateur!BN160*VLOOKUP('Données projet'!$B$11,Paramètres!$A$1:$I$89,3,0)*0.475*44/12</f>
        <v>0.40000636875049944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3.1681428955556736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116.82886773945543</v>
      </c>
      <c r="T161" s="59">
        <f t="shared" si="142"/>
        <v>335.52015397983314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2.6330855621399287</v>
      </c>
      <c r="AA161" s="21">
        <f>EXP(-LN(2)/25)*AA160+(1-EXP(-LN(2)/25))/(LN(2)/25)*Calculateur!V161*Calculateur!X161*VLOOKUP('Données projet'!$B$9,Paramètres!$A$1:$I$89,3,0)*0.475*44/12</f>
        <v>0.37748876363416733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3.0105743257740962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128.89188894809487</v>
      </c>
      <c r="AO161" s="59">
        <f t="shared" si="144"/>
        <v>375.72473458047068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2.9785613273852349</v>
      </c>
      <c r="AV161" s="21">
        <f>EXP(-LN(2)/25)*AV160+(1-EXP(-LN(2)/25))/(LN(2)/25)*Calculateur!AQ161*Calculateur!AS161*VLOOKUP('Données projet'!$B$10,Paramètres!$A$1:$I$89,3,0)*0.475*44/12</f>
        <v>0.42701743120319036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3.4055787585884252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120.26681323682763</v>
      </c>
      <c r="BJ161" s="59">
        <f t="shared" si="146"/>
        <v>344.92933166159389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2.7138550579110907</v>
      </c>
      <c r="BQ161" s="21">
        <f>EXP(-LN(2)/25)*BQ160+(1-EXP(-LN(2)/25))/(LN(2)/25)*Calculateur!BL161*Calculateur!BN161*VLOOKUP('Données projet'!$B$11,Paramètres!$A$1:$I$89,3,0)*0.475*44/12</f>
        <v>0.38906817356159634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3.1029232314726869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116.82886773945543</v>
      </c>
      <c r="T162" s="59">
        <f t="shared" si="142"/>
        <v>335.52015397983314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2.5814523602899762</v>
      </c>
      <c r="AA162" s="21">
        <f>EXP(-LN(2)/25)*AA161+(1-EXP(-LN(2)/25))/(LN(2)/25)*Calculateur!V162*Calculateur!X162*VLOOKUP('Données projet'!$B$9,Paramètres!$A$1:$I$89,3,0)*0.475*44/12</f>
        <v>0.36716631354131973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2.9486186738312958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128.89188894809487</v>
      </c>
      <c r="AO162" s="59">
        <f t="shared" si="144"/>
        <v>375.72473458047068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2.9201535564982315</v>
      </c>
      <c r="AV162" s="21">
        <f>EXP(-LN(2)/25)*AV161+(1-EXP(-LN(2)/25))/(LN(2)/25)*Calculateur!AQ162*Calculateur!AS162*VLOOKUP('Données projet'!$B$10,Paramètres!$A$1:$I$89,3,0)*0.475*44/12</f>
        <v>0.4153406170910684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3.3354941735893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120.26681323682763</v>
      </c>
      <c r="BJ162" s="59">
        <f t="shared" si="146"/>
        <v>344.92933166159389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2.6606380155135936</v>
      </c>
      <c r="BQ162" s="21">
        <f>EXP(-LN(2)/25)*BQ161+(1-EXP(-LN(2)/25))/(LN(2)/25)*Calculateur!BL162*Calculateur!BN162*VLOOKUP('Données projet'!$B$11,Paramètres!$A$1:$I$89,3,0)*0.475*44/12</f>
        <v>0.37842908389534846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3.0390670994089422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116.82886773945543</v>
      </c>
      <c r="T163" s="59">
        <f t="shared" si="142"/>
        <v>335.52015397983314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2.5308316540351576</v>
      </c>
      <c r="AA163" s="21">
        <f>EXP(-LN(2)/25)*AA162+(1-EXP(-LN(2)/25))/(LN(2)/25)*Calculateur!V163*Calculateur!X163*VLOOKUP('Données projet'!$B$9,Paramètres!$A$1:$I$89,3,0)*0.475*44/12</f>
        <v>0.3571261313890951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2.8879577854242529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128.89188894809487</v>
      </c>
      <c r="AO163" s="59">
        <f t="shared" si="144"/>
        <v>375.72473458047068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2.8628911263730998</v>
      </c>
      <c r="AV163" s="21">
        <f>EXP(-LN(2)/25)*AV162+(1-EXP(-LN(2)/25))/(LN(2)/25)*Calculateur!AQ163*Calculateur!AS163*VLOOKUP('Données projet'!$B$10,Paramètres!$A$1:$I$89,3,0)*0.475*44/12</f>
        <v>0.40398310607489935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3.2668742324479991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120.26681323682763</v>
      </c>
      <c r="BJ163" s="59">
        <f t="shared" si="146"/>
        <v>344.92933166159389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2.6084645268583206</v>
      </c>
      <c r="BQ163" s="21">
        <f>EXP(-LN(2)/25)*BQ162+(1-EXP(-LN(2)/25))/(LN(2)/25)*Calculateur!BL163*Calculateur!BN163*VLOOKUP('Données projet'!$B$11,Paramètres!$A$1:$I$89,3,0)*0.475*44/12</f>
        <v>0.36808092069550957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2.9765454475538302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116.82886773945543</v>
      </c>
      <c r="T164" s="59">
        <f t="shared" si="142"/>
        <v>335.52015397983314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2.481203588954414</v>
      </c>
      <c r="AA164" s="21">
        <f>EXP(-LN(2)/25)*AA163+(1-EXP(-LN(2)/25))/(LN(2)/25)*Calculateur!V164*Calculateur!X164*VLOOKUP('Données projet'!$B$9,Paramètres!$A$1:$I$89,3,0)*0.475*44/12</f>
        <v>0.34736049854581325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2.8285640875002271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128.89188894809487</v>
      </c>
      <c r="AO164" s="59">
        <f t="shared" si="144"/>
        <v>375.72473458047068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2.8067515775760885</v>
      </c>
      <c r="AV164" s="21">
        <f>EXP(-LN(2)/25)*AV163+(1-EXP(-LN(2)/25))/(LN(2)/25)*Calculateur!AQ164*Calculateur!AS164*VLOOKUP('Données projet'!$B$10,Paramètres!$A$1:$I$89,3,0)*0.475*44/12</f>
        <v>0.39293616679473298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3.1996877443708214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120.26681323682763</v>
      </c>
      <c r="BJ164" s="59">
        <f t="shared" si="146"/>
        <v>344.92933166159389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2.5573141284928917</v>
      </c>
      <c r="BQ164" s="21">
        <f>EXP(-LN(2)/25)*BQ163+(1-EXP(-LN(2)/25))/(LN(2)/25)*Calculateur!BL164*Calculateur!BN164*VLOOKUP('Données projet'!$B$11,Paramètres!$A$1:$I$89,3,0)*0.475*44/12</f>
        <v>0.35801572856255648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2.9153298570554482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116.82886773945543</v>
      </c>
      <c r="T165" s="59">
        <f t="shared" si="142"/>
        <v>335.52015397983314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2.432548699959773</v>
      </c>
      <c r="AA165" s="21">
        <f>EXP(-LN(2)/25)*AA164+(1-EXP(-LN(2)/25))/(LN(2)/25)*Calculateur!V165*Calculateur!X165*VLOOKUP('Données projet'!$B$9,Paramètres!$A$1:$I$89,3,0)*0.475*44/12</f>
        <v>0.33786190744618327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2.7704106074059562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128.89188894809487</v>
      </c>
      <c r="AO165" s="59">
        <f t="shared" si="144"/>
        <v>375.72473458047068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2.7517128910892428</v>
      </c>
      <c r="AV165" s="21">
        <f>EXP(-LN(2)/25)*AV164+(1-EXP(-LN(2)/25))/(LN(2)/25)*Calculateur!AQ165*Calculateur!AS165*VLOOKUP('Données projet'!$B$10,Paramètres!$A$1:$I$89,3,0)*0.475*44/12</f>
        <v>0.38219130665011608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3.1339041977393589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120.26681323682763</v>
      </c>
      <c r="BJ165" s="59">
        <f t="shared" si="146"/>
        <v>344.92933166159389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2.5071667582407464</v>
      </c>
      <c r="BQ165" s="21">
        <f>EXP(-LN(2)/25)*BQ164+(1-EXP(-LN(2)/25))/(LN(2)/25)*Calculateur!BL165*Calculateur!BN165*VLOOKUP('Données projet'!$B$11,Paramètres!$A$1:$I$89,3,0)*0.475*44/12</f>
        <v>0.34822576963778445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2.8553925278785308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116.82886773945543</v>
      </c>
      <c r="T166" s="59">
        <f t="shared" si="142"/>
        <v>335.52015397983314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2.3848479036617647</v>
      </c>
      <c r="AA166" s="21">
        <f>EXP(-LN(2)/25)*AA165+(1-EXP(-LN(2)/25))/(LN(2)/25)*Calculateur!V166*Calculateur!X166*VLOOKUP('Données projet'!$B$9,Paramètres!$A$1:$I$89,3,0)*0.475*44/12</f>
        <v>0.32862305581968188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2.7134709594814463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128.89188894809487</v>
      </c>
      <c r="AO166" s="59">
        <f t="shared" si="144"/>
        <v>375.72473458047068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2.69775347967412</v>
      </c>
      <c r="AV166" s="21">
        <f>EXP(-LN(2)/25)*AV165+(1-EXP(-LN(2)/25))/(LN(2)/25)*Calculateur!AQ166*Calculateur!AS166*VLOOKUP('Données projet'!$B$10,Paramètres!$A$1:$I$89,3,0)*0.475*44/12</f>
        <v>0.37174026527120135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3.0694937449453215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120.26681323682763</v>
      </c>
      <c r="BJ166" s="59">
        <f t="shared" si="146"/>
        <v>344.92933166159389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2.4580027473323698</v>
      </c>
      <c r="BQ166" s="21">
        <f>EXP(-LN(2)/25)*BQ165+(1-EXP(-LN(2)/25))/(LN(2)/25)*Calculateur!BL166*Calculateur!BN166*VLOOKUP('Données projet'!$B$11,Paramètres!$A$1:$I$89,3,0)*0.475*44/12</f>
        <v>0.33870351765464191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2.7967062649870118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116.82886773945543</v>
      </c>
      <c r="T167" s="59">
        <f t="shared" si="142"/>
        <v>335.52015397983314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2.3380824908845477</v>
      </c>
      <c r="AA167" s="21">
        <f>EXP(-LN(2)/25)*AA166+(1-EXP(-LN(2)/25))/(LN(2)/25)*Calculateur!V167*Calculateur!X167*VLOOKUP('Données projet'!$B$9,Paramètres!$A$1:$I$89,3,0)*0.475*44/12</f>
        <v>0.31963684107675727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2.6577193319613048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128.89188894809487</v>
      </c>
      <c r="AO167" s="59">
        <f t="shared" si="144"/>
        <v>375.72473458047068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2.644852179404857</v>
      </c>
      <c r="AV167" s="21">
        <f>EXP(-LN(2)/25)*AV166+(1-EXP(-LN(2)/25))/(LN(2)/25)*Calculateur!AQ167*Calculateur!AS167*VLOOKUP('Données projet'!$B$10,Paramètres!$A$1:$I$89,3,0)*0.475*44/12</f>
        <v>0.36157500816838944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3.0064271875732462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120.26681323682763</v>
      </c>
      <c r="BJ167" s="59">
        <f t="shared" si="146"/>
        <v>344.92933166159389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2.4098028126908209</v>
      </c>
      <c r="BQ167" s="21">
        <f>EXP(-LN(2)/25)*BQ166+(1-EXP(-LN(2)/25))/(LN(2)/25)*Calculateur!BL167*Calculateur!BN167*VLOOKUP('Données projet'!$B$11,Paramètres!$A$1:$I$89,3,0)*0.475*44/12</f>
        <v>0.32944165215273186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2.7392444648435528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116.82886773945543</v>
      </c>
      <c r="T168" s="59">
        <f t="shared" si="142"/>
        <v>335.52015397983314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2.2922341193278064</v>
      </c>
      <c r="AA168" s="21">
        <f>EXP(-LN(2)/25)*AA167+(1-EXP(-LN(2)/25))/(LN(2)/25)*Calculateur!V168*Calculateur!X168*VLOOKUP('Données projet'!$B$9,Paramètres!$A$1:$I$89,3,0)*0.475*44/12</f>
        <v>0.31089635484854239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2.603130474176349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128.89188894809487</v>
      </c>
      <c r="AO168" s="59">
        <f t="shared" si="144"/>
        <v>375.72473458047068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2.5929882413672667</v>
      </c>
      <c r="AV168" s="21">
        <f>EXP(-LN(2)/25)*AV167+(1-EXP(-LN(2)/25))/(LN(2)/25)*Calculateur!AQ168*Calculateur!AS168*VLOOKUP('Données projet'!$B$10,Paramètres!$A$1:$I$89,3,0)*0.475*44/12</f>
        <v>0.35168772055562153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2.9446759619228882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120.26681323682763</v>
      </c>
      <c r="BJ168" s="59">
        <f t="shared" si="146"/>
        <v>344.92933166159389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2.3625480493685354</v>
      </c>
      <c r="BQ168" s="21">
        <f>EXP(-LN(2)/25)*BQ167+(1-EXP(-LN(2)/25))/(LN(2)/25)*Calculateur!BL168*Calculateur!BN168*VLOOKUP('Données projet'!$B$11,Paramètres!$A$1:$I$89,3,0)*0.475*44/12</f>
        <v>0.32043305285003187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2.6829811022185672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116.82886773945543</v>
      </c>
      <c r="T169" s="59">
        <f t="shared" si="142"/>
        <v>335.52015397983314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2.2472848063725475</v>
      </c>
      <c r="AA169" s="21">
        <f>EXP(-LN(2)/25)*AA168+(1-EXP(-LN(2)/25))/(LN(2)/25)*Calculateur!V169*Calculateur!X169*VLOOKUP('Données projet'!$B$9,Paramètres!$A$1:$I$89,3,0)*0.475*44/12</f>
        <v>0.30239487767588025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2.5496796840484279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128.89188894809487</v>
      </c>
      <c r="AO169" s="59">
        <f t="shared" si="144"/>
        <v>375.72473458047068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2.5421413235207151</v>
      </c>
      <c r="AV169" s="21">
        <f>EXP(-LN(2)/25)*AV168+(1-EXP(-LN(2)/25))/(LN(2)/25)*Calculateur!AQ169*Calculateur!AS169*VLOOKUP('Données projet'!$B$10,Paramètres!$A$1:$I$89,3,0)*0.475*44/12</f>
        <v>0.34207080134257462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2.8842121248632897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120.26681323682763</v>
      </c>
      <c r="BJ169" s="59">
        <f t="shared" si="146"/>
        <v>344.92933166159389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2.3162199231324405</v>
      </c>
      <c r="BQ169" s="21">
        <f>EXP(-LN(2)/25)*BQ168+(1-EXP(-LN(2)/25))/(LN(2)/25)*Calculateur!BL169*Calculateur!BN169*VLOOKUP('Données projet'!$B$11,Paramètres!$A$1:$I$89,3,0)*0.475*44/12</f>
        <v>0.31167079416900584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2.6278907173014465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116.82886773945543</v>
      </c>
      <c r="T170" s="59">
        <f t="shared" si="142"/>
        <v>335.52015397983314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2.2032169220279676</v>
      </c>
      <c r="AA170" s="21">
        <f>EXP(-LN(2)/25)*AA169+(1-EXP(-LN(2)/25))/(LN(2)/25)*Calculateur!V170*Calculateur!X170*VLOOKUP('Données projet'!$B$9,Paramètres!$A$1:$I$89,3,0)*0.475*44/12</f>
        <v>0.2941258738435778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2.4973427958715453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128.89188894809487</v>
      </c>
      <c r="AO170" s="59">
        <f t="shared" si="144"/>
        <v>375.72473458047068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2.492291482719577</v>
      </c>
      <c r="AV170" s="21">
        <f>EXP(-LN(2)/25)*AV169+(1-EXP(-LN(2)/25))/(LN(2)/25)*Calculateur!AQ170*Calculateur!AS170*VLOOKUP('Données projet'!$B$10,Paramètres!$A$1:$I$89,3,0)*0.475*44/12</f>
        <v>0.33271685729114026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2.8250083400107173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120.26681323682763</v>
      </c>
      <c r="BJ170" s="59">
        <f t="shared" si="146"/>
        <v>344.92933166159389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2.2708002631944684</v>
      </c>
      <c r="BQ170" s="21">
        <f>EXP(-LN(2)/25)*BQ169+(1-EXP(-LN(2)/25))/(LN(2)/25)*Calculateur!BL170*Calculateur!BN170*VLOOKUP('Données projet'!$B$11,Paramètres!$A$1:$I$89,3,0)*0.475*44/12</f>
        <v>0.30314813991239964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2.573948403106868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116.82886773945543</v>
      </c>
      <c r="T171" s="59">
        <f t="shared" si="142"/>
        <v>335.52015397983314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2.1600131820166295</v>
      </c>
      <c r="AA171" s="21">
        <f>EXP(-LN(2)/25)*AA170+(1-EXP(-LN(2)/25))/(LN(2)/25)*Calculateur!V171*Calculateur!X171*VLOOKUP('Données projet'!$B$9,Paramètres!$A$1:$I$89,3,0)*0.475*44/12</f>
        <v>0.28608298635591767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2.4460961683725473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128.89188894809487</v>
      </c>
      <c r="AO171" s="59">
        <f t="shared" si="144"/>
        <v>375.72473458047068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2.4434191668911485</v>
      </c>
      <c r="AV171" s="21">
        <f>EXP(-LN(2)/25)*AV170+(1-EXP(-LN(2)/25))/(LN(2)/25)*Calculateur!AQ171*Calculateur!AS171*VLOOKUP('Données projet'!$B$10,Paramètres!$A$1:$I$89,3,0)*0.475*44/12</f>
        <v>0.32361869733169496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2.7670378642228433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120.26681323682763</v>
      </c>
      <c r="BJ171" s="59">
        <f t="shared" si="146"/>
        <v>344.92933166159389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2.2262712550846229</v>
      </c>
      <c r="BQ171" s="21">
        <f>EXP(-LN(2)/25)*BQ170+(1-EXP(-LN(2)/25))/(LN(2)/25)*Calculateur!BL171*Calculateur!BN171*VLOOKUP('Données projet'!$B$11,Paramètres!$A$1:$I$89,3,0)*0.475*44/12</f>
        <v>0.29485853808462725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2.52112979316925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116.82886773945543</v>
      </c>
      <c r="T172" s="59">
        <f t="shared" si="142"/>
        <v>335.52015397983314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2.1176566409952344</v>
      </c>
      <c r="AA172" s="21">
        <f>EXP(-LN(2)/25)*AA171+(1-EXP(-LN(2)/25))/(LN(2)/25)*Calculateur!V172*Calculateur!X172*VLOOKUP('Données projet'!$B$9,Paramètres!$A$1:$I$89,3,0)*0.475*44/12</f>
        <v>0.27826003204956468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2.3959166730447992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128.89188894809487</v>
      </c>
      <c r="AO172" s="59">
        <f t="shared" si="144"/>
        <v>375.72473458047068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2.3955052073669463</v>
      </c>
      <c r="AV172" s="21">
        <f>EXP(-LN(2)/25)*AV171+(1-EXP(-LN(2)/25))/(LN(2)/25)*Calculateur!AQ172*Calculateur!AS172*VLOOKUP('Données projet'!$B$10,Paramètres!$A$1:$I$89,3,0)*0.475*44/12</f>
        <v>0.3147693270347921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2.7102745344017385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120.26681323682763</v>
      </c>
      <c r="BJ172" s="59">
        <f t="shared" si="146"/>
        <v>344.92933166159389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2.1826154336637984</v>
      </c>
      <c r="BQ172" s="21">
        <f>EXP(-LN(2)/25)*BQ171+(1-EXP(-LN(2)/25))/(LN(2)/25)*Calculateur!BL172*Calculateur!BN172*VLOOKUP('Données projet'!$B$11,Paramètres!$A$1:$I$89,3,0)*0.475*44/12</f>
        <v>0.28679561585476648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2.4694110495185648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116.82886773945543</v>
      </c>
      <c r="T173" s="59">
        <f t="shared" si="142"/>
        <v>335.52015397983314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2.0761306859083297</v>
      </c>
      <c r="AA173" s="21">
        <f>EXP(-LN(2)/25)*AA172+(1-EXP(-LN(2)/25))/(LN(2)/25)*Calculateur!V173*Calculateur!X173*VLOOKUP('Données projet'!$B$9,Paramètres!$A$1:$I$89,3,0)*0.475*44/12</f>
        <v>0.27065099684011024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2.34678168274844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128.89188894809487</v>
      </c>
      <c r="AO173" s="59">
        <f t="shared" si="144"/>
        <v>375.72473458047068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2.3485308113643839</v>
      </c>
      <c r="AV173" s="21">
        <f>EXP(-LN(2)/25)*AV172+(1-EXP(-LN(2)/25))/(LN(2)/25)*Calculateur!AQ173*Calculateur!AS173*VLOOKUP('Données projet'!$B$10,Paramètres!$A$1:$I$89,3,0)*0.475*44/12</f>
        <v>0.30616194323402623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2.6546927545984103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120.26681323682763</v>
      </c>
      <c r="BJ173" s="59">
        <f t="shared" si="146"/>
        <v>344.92933166159389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2.1398156762736145</v>
      </c>
      <c r="BQ173" s="21">
        <f>EXP(-LN(2)/25)*BQ172+(1-EXP(-LN(2)/25))/(LN(2)/25)*Calculateur!BL173*Calculateur!BN173*VLOOKUP('Données projet'!$B$11,Paramètres!$A$1:$I$89,3,0)*0.475*44/12</f>
        <v>0.27895317465729191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2.4187688509309062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116.82886773945543</v>
      </c>
      <c r="T174" s="59">
        <f t="shared" si="142"/>
        <v>335.52015397983314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2.0354190294723478</v>
      </c>
      <c r="AA174" s="21">
        <f>EXP(-LN(2)/25)*AA173+(1-EXP(-LN(2)/25))/(LN(2)/25)*Calculateur!V174*Calculateur!X174*VLOOKUP('Données projet'!$B$9,Paramètres!$A$1:$I$89,3,0)*0.475*44/12</f>
        <v>0.26325003109860007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2.2986690605709477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128.89188894809487</v>
      </c>
      <c r="AO174" s="59">
        <f t="shared" si="144"/>
        <v>375.72473458047068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2.3024775546158796</v>
      </c>
      <c r="AV174" s="21">
        <f>EXP(-LN(2)/25)*AV173+(1-EXP(-LN(2)/25))/(LN(2)/25)*Calculateur!AQ174*Calculateur!AS174*VLOOKUP('Données projet'!$B$10,Paramètres!$A$1:$I$89,3,0)*0.475*44/12</f>
        <v>0.29778992879593491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2.6002674834118142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120.26681323682763</v>
      </c>
      <c r="BJ174" s="59">
        <f t="shared" si="146"/>
        <v>344.92933166159389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2.0978551960205776</v>
      </c>
      <c r="BQ174" s="21">
        <f>EXP(-LN(2)/25)*BQ173+(1-EXP(-LN(2)/25))/(LN(2)/25)*Calculateur!BL174*Calculateur!BN174*VLOOKUP('Données projet'!$B$11,Paramètres!$A$1:$I$89,3,0)*0.475*44/12</f>
        <v>0.27132518542677836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2.369180381447356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116.82886773945543</v>
      </c>
      <c r="T175" s="59">
        <f t="shared" si="142"/>
        <v>335.52015397983314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1.9955057037874167</v>
      </c>
      <c r="AA175" s="21">
        <f>EXP(-LN(2)/25)*AA174+(1-EXP(-LN(2)/25))/(LN(2)/25)*Calculateur!V175*Calculateur!X175*VLOOKUP('Données projet'!$B$9,Paramètres!$A$1:$I$89,3,0)*0.475*44/12</f>
        <v>0.25605144515449135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2.2515571489419082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128.89188894809487</v>
      </c>
      <c r="AO175" s="59">
        <f t="shared" si="144"/>
        <v>375.72473458047068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2.2573273741425002</v>
      </c>
      <c r="AV175" s="21">
        <f>EXP(-LN(2)/25)*AV174+(1-EXP(-LN(2)/25))/(LN(2)/25)*Calculateur!AQ175*Calculateur!AS175*VLOOKUP('Données projet'!$B$10,Paramètres!$A$1:$I$89,3,0)*0.475*44/12</f>
        <v>0.28964684753291831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2.5469742216754185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120.26681323682763</v>
      </c>
      <c r="BJ175" s="59">
        <f t="shared" si="146"/>
        <v>344.92933166159389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2.0567175351919369</v>
      </c>
      <c r="BQ175" s="21">
        <f>EXP(-LN(2)/25)*BQ174+(1-EXP(-LN(2)/25))/(LN(2)/25)*Calculateur!BL175*Calculateur!BN175*VLOOKUP('Données projet'!$B$11,Paramètres!$A$1:$I$89,3,0)*0.475*44/12</f>
        <v>0.2639057839629117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2.3206233191548487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116.82886773945543</v>
      </c>
      <c r="T176" s="59">
        <f t="shared" si="142"/>
        <v>335.52015397983314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1.9563750540744422</v>
      </c>
      <c r="AA176" s="21">
        <f>EXP(-LN(2)/25)*AA175+(1-EXP(-LN(2)/25))/(LN(2)/25)*Calculateur!V176*Calculateur!X176*VLOOKUP('Données projet'!$B$9,Paramètres!$A$1:$I$89,3,0)*0.475*44/12</f>
        <v>0.24904970492158149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2.2054247589960236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128.89188894809487</v>
      </c>
      <c r="AO176" s="59">
        <f t="shared" si="144"/>
        <v>375.72473458047068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2.2130625611693131</v>
      </c>
      <c r="AV176" s="21">
        <f>EXP(-LN(2)/25)*AV175+(1-EXP(-LN(2)/25))/(LN(2)/25)*Calculateur!AQ176*Calculateur!AS176*VLOOKUP('Données projet'!$B$10,Paramètres!$A$1:$I$89,3,0)*0.475*44/12</f>
        <v>0.28172643925526492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2.4947890004245781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120.26681323682763</v>
      </c>
      <c r="BJ176" s="59">
        <f t="shared" si="146"/>
        <v>344.92933166159389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2.0163865588006504</v>
      </c>
      <c r="BQ176" s="21">
        <f>EXP(-LN(2)/25)*BQ175+(1-EXP(-LN(2)/25))/(LN(2)/25)*Calculateur!BL176*Calculateur!BN176*VLOOKUP('Données projet'!$B$11,Paramètres!$A$1:$I$89,3,0)*0.475*44/12</f>
        <v>0.25668926642224388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2.2730758252228944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116.82886773945543</v>
      </c>
      <c r="T177" s="59">
        <f t="shared" si="142"/>
        <v>335.52015397983314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1.9180117325349997</v>
      </c>
      <c r="AA177" s="21">
        <f>EXP(-LN(2)/25)*AA176+(1-EXP(-LN(2)/25))/(LN(2)/25)*Calculateur!V177*Calculateur!X177*VLOOKUP('Données projet'!$B$9,Paramètres!$A$1:$I$89,3,0)*0.475*44/12</f>
        <v>0.24223942764354608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2.1602511601785457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128.89188894809487</v>
      </c>
      <c r="AO177" s="59">
        <f t="shared" si="144"/>
        <v>375.72473458047068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2.1696657541796602</v>
      </c>
      <c r="AV177" s="21">
        <f>EXP(-LN(2)/25)*AV176+(1-EXP(-LN(2)/25))/(LN(2)/25)*Calculateur!AQ177*Calculateur!AS177*VLOOKUP('Données projet'!$B$10,Paramètres!$A$1:$I$89,3,0)*0.475*44/12</f>
        <v>0.27402261495848013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2.4436883691381404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120.26681323682763</v>
      </c>
      <c r="BJ177" s="59">
        <f t="shared" si="146"/>
        <v>344.92933166159389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1.9768464482569306</v>
      </c>
      <c r="BQ177" s="21">
        <f>EXP(-LN(2)/25)*BQ176+(1-EXP(-LN(2)/25))/(LN(2)/25)*Calculateur!BL177*Calculateur!BN177*VLOOKUP('Données projet'!$B$11,Paramètres!$A$1:$I$89,3,0)*0.475*44/12</f>
        <v>0.24967008493322576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2.2265165331901562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116.82886773945543</v>
      </c>
      <c r="T178" s="59">
        <f t="shared" si="142"/>
        <v>335.52015397983314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1.8804006923316299</v>
      </c>
      <c r="AA178" s="21">
        <f>EXP(-LN(2)/25)*AA177+(1-EXP(-LN(2)/25))/(LN(2)/25)*Calculateur!V178*Calculateur!X178*VLOOKUP('Données projet'!$B$9,Paramètres!$A$1:$I$89,3,0)*0.475*44/12</f>
        <v>0.23561537775581545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2.1160160700874453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128.89188894809487</v>
      </c>
      <c r="AO178" s="59">
        <f t="shared" si="144"/>
        <v>375.72473458047068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2.1271199321056358</v>
      </c>
      <c r="AV178" s="21">
        <f>EXP(-LN(2)/25)*AV177+(1-EXP(-LN(2)/25))/(LN(2)/25)*Calculateur!AQ178*Calculateur!AS178*VLOOKUP('Données projet'!$B$10,Paramètres!$A$1:$I$89,3,0)*0.475*44/12</f>
        <v>0.26652945214221746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2.393649384247853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120.26681323682763</v>
      </c>
      <c r="BJ178" s="59">
        <f t="shared" si="146"/>
        <v>344.92933166159389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1.9380816951638868</v>
      </c>
      <c r="BQ178" s="21">
        <f>EXP(-LN(2)/25)*BQ177+(1-EXP(-LN(2)/25))/(LN(2)/25)*Calculateur!BL178*Calculateur!BN178*VLOOKUP('Données projet'!$B$11,Paramètres!$A$1:$I$89,3,0)*0.475*44/12</f>
        <v>0.24284284333114756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2.1809245384950344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116.82886773945543</v>
      </c>
      <c r="T179" s="59">
        <f t="shared" si="142"/>
        <v>335.52015397983314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1.8435271816861789</v>
      </c>
      <c r="AA179" s="21">
        <f>EXP(-LN(2)/25)*AA178+(1-EXP(-LN(2)/25))/(LN(2)/25)*Calculateur!V179*Calculateur!X179*VLOOKUP('Données projet'!$B$9,Paramètres!$A$1:$I$89,3,0)*0.475*44/12</f>
        <v>0.22917246286060847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2.0726996445467876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128.89188894809487</v>
      </c>
      <c r="AO179" s="59">
        <f t="shared" si="144"/>
        <v>375.72473458047068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2.0854084076520936</v>
      </c>
      <c r="AV179" s="21">
        <f>EXP(-LN(2)/25)*AV178+(1-EXP(-LN(2)/25))/(LN(2)/25)*Calculateur!AQ179*Calculateur!AS179*VLOOKUP('Données projet'!$B$10,Paramètres!$A$1:$I$89,3,0)*0.475*44/12</f>
        <v>0.25924119025721382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2.3446495979093074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120.26681323682763</v>
      </c>
      <c r="BJ179" s="59">
        <f t="shared" si="146"/>
        <v>344.92933166159389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1.9000770952348331</v>
      </c>
      <c r="BQ179" s="21">
        <f>EXP(-LN(2)/25)*BQ178+(1-EXP(-LN(2)/25))/(LN(2)/25)*Calculateur!BL179*Calculateur!BN179*VLOOKUP('Données projet'!$B$11,Paramètres!$A$1:$I$89,3,0)*0.475*44/12</f>
        <v>0.23620229300970721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2.1362793882445406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116.82886773945543</v>
      </c>
      <c r="T180" s="59">
        <f t="shared" si="142"/>
        <v>335.52015397983314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1.8073767380938646</v>
      </c>
      <c r="AA180" s="21">
        <f>EXP(-LN(2)/25)*AA179+(1-EXP(-LN(2)/25))/(LN(2)/25)*Calculateur!V180*Calculateur!X180*VLOOKUP('Données projet'!$B$9,Paramètres!$A$1:$I$89,3,0)*0.475*44/12</f>
        <v>0.22290572981202908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2.0302824679058937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128.89188894809487</v>
      </c>
      <c r="AO180" s="59">
        <f t="shared" si="144"/>
        <v>375.72473458047068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2.0445148207515675</v>
      </c>
      <c r="AV180" s="21">
        <f>EXP(-LN(2)/25)*AV179+(1-EXP(-LN(2)/25))/(LN(2)/25)*Calculateur!AQ180*Calculateur!AS180*VLOOKUP('Données projet'!$B$10,Paramètres!$A$1:$I$89,3,0)*0.475*44/12</f>
        <v>0.25215222627672862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2.2966670470282962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120.26681323682763</v>
      </c>
      <c r="BJ180" s="59">
        <f t="shared" si="146"/>
        <v>344.92933166159389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1.8628177423298711</v>
      </c>
      <c r="BQ180" s="21">
        <f>EXP(-LN(2)/25)*BQ179+(1-EXP(-LN(2)/25))/(LN(2)/25)*Calculateur!BL180*Calculateur!BN180*VLOOKUP('Données projet'!$B$11,Paramètres!$A$1:$I$89,3,0)*0.475*44/12</f>
        <v>0.22974332888601803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2.0925610712158891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116.82886773945543</v>
      </c>
      <c r="T181" s="59">
        <f t="shared" si="142"/>
        <v>335.52015397983314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1.7719351826508021</v>
      </c>
      <c r="AA181" s="21">
        <f>EXP(-LN(2)/25)*AA180+(1-EXP(-LN(2)/25))/(LN(2)/25)*Calculateur!V181*Calculateur!X181*VLOOKUP('Données projet'!$B$9,Paramètres!$A$1:$I$89,3,0)*0.475*44/12</f>
        <v>0.21681036090821626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1.9887455435590184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128.89188894809487</v>
      </c>
      <c r="AO181" s="59">
        <f t="shared" si="144"/>
        <v>375.72473458047068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2.0044231321475361</v>
      </c>
      <c r="AV181" s="21">
        <f>EXP(-LN(2)/25)*AV180+(1-EXP(-LN(2)/25))/(LN(2)/25)*Calculateur!AQ181*Calculateur!AS181*VLOOKUP('Données projet'!$B$10,Paramètres!$A$1:$I$89,3,0)*0.475*44/12</f>
        <v>0.24525711038908218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2.2496802425366185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120.26681323682763</v>
      </c>
      <c r="BJ181" s="59">
        <f t="shared" si="146"/>
        <v>344.92933166159389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1.8262890226094139</v>
      </c>
      <c r="BQ181" s="21">
        <f>EXP(-LN(2)/25)*BQ180+(1-EXP(-LN(2)/25))/(LN(2)/25)*Calculateur!BL181*Calculateur!BN181*VLOOKUP('Données projet'!$B$11,Paramètres!$A$1:$I$89,3,0)*0.475*44/12</f>
        <v>0.22346098547595328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2.0497500080853674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116.82886773945543</v>
      </c>
      <c r="T182" s="59">
        <f t="shared" si="142"/>
        <v>335.52015397983314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1.7371886144927637</v>
      </c>
      <c r="AA182" s="21">
        <f>EXP(-LN(2)/25)*AA181+(1-EXP(-LN(2)/25))/(LN(2)/25)*Calculateur!V182*Calculateur!X182*VLOOKUP('Données projet'!$B$9,Paramètres!$A$1:$I$89,3,0)*0.475*44/12</f>
        <v>0.21088167018761975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1.9480702846803835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128.89188894809487</v>
      </c>
      <c r="AO182" s="59">
        <f t="shared" si="144"/>
        <v>375.72473458047068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1.9651176171035141</v>
      </c>
      <c r="AV182" s="21">
        <f>EXP(-LN(2)/25)*AV181+(1-EXP(-LN(2)/25))/(LN(2)/25)*Calculateur!AQ182*Calculateur!AS182*VLOOKUP('Données projet'!$B$10,Paramètres!$A$1:$I$89,3,0)*0.475*44/12</f>
        <v>0.23855054180798183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2.2036681589114959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120.26681323682763</v>
      </c>
      <c r="BJ182" s="59">
        <f t="shared" si="146"/>
        <v>344.92933166159389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1.790476608802356</v>
      </c>
      <c r="BQ182" s="21">
        <f>EXP(-LN(2)/25)*BQ181+(1-EXP(-LN(2)/25))/(LN(2)/25)*Calculateur!BL182*Calculateur!BN182*VLOOKUP('Données projet'!$B$11,Paramètres!$A$1:$I$89,3,0)*0.475*44/12</f>
        <v>0.21735043307681085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2.0078270418791671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116.82886773945543</v>
      </c>
      <c r="T183" s="59">
        <f t="shared" si="142"/>
        <v>335.52015397983314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1.7031234053429907</v>
      </c>
      <c r="AA183" s="21">
        <f>EXP(-LN(2)/25)*AA182+(1-EXP(-LN(2)/25))/(LN(2)/25)*Calculateur!V183*Calculateur!X183*VLOOKUP('Données projet'!$B$9,Paramètres!$A$1:$I$89,3,0)*0.475*44/12</f>
        <v>0.20511509982655424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1.908238505169545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128.89188894809487</v>
      </c>
      <c r="AO183" s="59">
        <f t="shared" si="144"/>
        <v>375.72473458047068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1.9265828592355083</v>
      </c>
      <c r="AV183" s="21">
        <f>EXP(-LN(2)/25)*AV182+(1-EXP(-LN(2)/25))/(LN(2)/25)*Calculateur!AQ183*Calculateur!AS183*VLOOKUP('Données projet'!$B$10,Paramètres!$A$1:$I$89,3,0)*0.475*44/12</f>
        <v>0.23202736469741478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2.1586102239329232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120.26681323682763</v>
      </c>
      <c r="BJ183" s="59">
        <f t="shared" si="146"/>
        <v>344.92933166159389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1.755366454586639</v>
      </c>
      <c r="BQ183" s="21">
        <f>EXP(-LN(2)/25)*BQ182+(1-EXP(-LN(2)/25))/(LN(2)/25)*Calculateur!BL183*Calculateur!BN183*VLOOKUP('Données projet'!$B$11,Paramètres!$A$1:$I$89,3,0)*0.475*44/12</f>
        <v>0.21140697405436293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1.9667734286410019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116.82886773945543</v>
      </c>
      <c r="T184" s="59">
        <f t="shared" si="142"/>
        <v>335.52015397983314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1.6697261941669186</v>
      </c>
      <c r="AA184" s="21">
        <f>EXP(-LN(2)/25)*AA183+(1-EXP(-LN(2)/25))/(LN(2)/25)*Calculateur!V184*Calculateur!X184*VLOOKUP('Données projet'!$B$9,Paramètres!$A$1:$I$89,3,0)*0.475*44/12</f>
        <v>0.1995062166352628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1.8692324108021814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128.89188894809487</v>
      </c>
      <c r="AO184" s="59">
        <f t="shared" si="144"/>
        <v>375.72473458047068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1.8888037444654127</v>
      </c>
      <c r="AV184" s="21">
        <f>EXP(-LN(2)/25)*AV183+(1-EXP(-LN(2)/25))/(LN(2)/25)*Calculateur!AQ184*Calculateur!AS184*VLOOKUP('Données projet'!$B$10,Paramètres!$A$1:$I$89,3,0)*0.475*44/12</f>
        <v>0.22568256420797517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2.1144863086733876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120.26681323682763</v>
      </c>
      <c r="BJ184" s="59">
        <f t="shared" si="146"/>
        <v>344.92933166159389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1.7209447890800127</v>
      </c>
      <c r="BQ184" s="21">
        <f>EXP(-LN(2)/25)*BQ183+(1-EXP(-LN(2)/25))/(LN(2)/25)*Calculateur!BL184*Calculateur!BN184*VLOOKUP('Données projet'!$B$11,Paramètres!$A$1:$I$89,3,0)*0.475*44/12</f>
        <v>0.2056260392314368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1.9265708283114495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116.82886773945543</v>
      </c>
      <c r="T185" s="59">
        <f t="shared" si="142"/>
        <v>335.52015397983314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1.636983881931722</v>
      </c>
      <c r="AA185" s="21">
        <f>EXP(-LN(2)/25)*AA184+(1-EXP(-LN(2)/25))/(LN(2)/25)*Calculateur!V185*Calculateur!X185*VLOOKUP('Données projet'!$B$9,Paramètres!$A$1:$I$89,3,0)*0.475*44/12</f>
        <v>0.19405070864979559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1.8310345905815175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128.89188894809487</v>
      </c>
      <c r="AO185" s="59">
        <f t="shared" si="144"/>
        <v>375.72473458047068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1.8517654550929739</v>
      </c>
      <c r="AV185" s="21">
        <f>EXP(-LN(2)/25)*AV184+(1-EXP(-LN(2)/25))/(LN(2)/25)*Calculateur!AQ185*Calculateur!AS185*VLOOKUP('Données projet'!$B$10,Paramètres!$A$1:$I$89,3,0)*0.475*44/12</f>
        <v>0.21951126262157783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2.0712767177145519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120.26681323682763</v>
      </c>
      <c r="BJ185" s="59">
        <f t="shared" si="146"/>
        <v>344.92933166159389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1.6871981114388284</v>
      </c>
      <c r="BQ185" s="21">
        <f>EXP(-LN(2)/25)*BQ184+(1-EXP(-LN(2)/25))/(LN(2)/25)*Calculateur!BL185*Calculateur!BN185*VLOOKUP('Données projet'!$B$11,Paramètres!$A$1:$I$89,3,0)*0.475*44/12</f>
        <v>0.20000318437524972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1.887201295814078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116.82886773945543</v>
      </c>
      <c r="T186" s="59">
        <f t="shared" si="142"/>
        <v>335.52015397983314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1.604883626468619</v>
      </c>
      <c r="AA186" s="21">
        <f>EXP(-LN(2)/25)*AA185+(1-EXP(-LN(2)/25))/(LN(2)/25)*Calculateur!V186*Calculateur!X186*VLOOKUP('Données projet'!$B$9,Paramètres!$A$1:$I$89,3,0)*0.475*44/12</f>
        <v>0.18874438181708367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1.7936280082857028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128.89188894809487</v>
      </c>
      <c r="AO186" s="59">
        <f t="shared" si="144"/>
        <v>375.72473458047068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1.8154534639840028</v>
      </c>
      <c r="AV186" s="21">
        <f>EXP(-LN(2)/25)*AV185+(1-EXP(-LN(2)/25))/(LN(2)/25)*Calculateur!AQ186*Calculateur!AS186*VLOOKUP('Données projet'!$B$10,Paramètres!$A$1:$I$89,3,0)*0.475*44/12</f>
        <v>0.21350871560159518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2.0289621795855979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120.26681323682763</v>
      </c>
      <c r="BJ186" s="59">
        <f t="shared" si="146"/>
        <v>344.92933166159389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1.6541131855627469</v>
      </c>
      <c r="BQ186" s="21">
        <f>EXP(-LN(2)/25)*BQ185+(1-EXP(-LN(2)/25))/(LN(2)/25)*Calculateur!BL186*Calculateur!BN186*VLOOKUP('Données projet'!$B$11,Paramètres!$A$1:$I$89,3,0)*0.475*44/12</f>
        <v>0.19453408678079817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1.848647272343545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116.82886773945543</v>
      </c>
      <c r="T187" s="59">
        <f t="shared" si="142"/>
        <v>335.52015397983314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1.5734128374359249</v>
      </c>
      <c r="AA187" s="21">
        <f>EXP(-LN(2)/25)*AA186+(1-EXP(-LN(2)/25))/(LN(2)/25)*Calculateur!V187*Calculateur!X187*VLOOKUP('Données projet'!$B$9,Paramètres!$A$1:$I$89,3,0)*0.475*44/12</f>
        <v>0.18358315677065987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1.7569959942065847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128.89188894809487</v>
      </c>
      <c r="AO187" s="59">
        <f t="shared" si="144"/>
        <v>375.72473458047068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1.779853528872551</v>
      </c>
      <c r="AV187" s="21">
        <f>EXP(-LN(2)/25)*AV186+(1-EXP(-LN(2)/25))/(LN(2)/25)*Calculateur!AQ187*Calculateur!AS187*VLOOKUP('Données projet'!$B$10,Paramètres!$A$1:$I$89,3,0)*0.475*44/12</f>
        <v>0.2076703085455342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1.9875238374180852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120.26681323682763</v>
      </c>
      <c r="BJ187" s="59">
        <f t="shared" si="146"/>
        <v>344.92933166159389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1.6216770349032832</v>
      </c>
      <c r="BQ187" s="21">
        <f>EXP(-LN(2)/25)*BQ186+(1-EXP(-LN(2)/25))/(LN(2)/25)*Calculateur!BL187*Calculateur!BN187*VLOOKUP('Données projet'!$B$11,Paramètres!$A$1:$I$89,3,0)*0.475*44/12</f>
        <v>0.18921454194767423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1.8108915768509575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116.82886773945543</v>
      </c>
      <c r="T188" s="59">
        <f t="shared" si="142"/>
        <v>335.52015397983314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1.5425591713808759</v>
      </c>
      <c r="AA188" s="21">
        <f>EXP(-LN(2)/25)*AA187+(1-EXP(-LN(2)/25))/(LN(2)/25)*Calculateur!V188*Calculateur!X188*VLOOKUP('Données projet'!$B$9,Paramètres!$A$1:$I$89,3,0)*0.475*44/12</f>
        <v>0.17856306569454755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1.7211222370754236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128.89188894809487</v>
      </c>
      <c r="AO188" s="59">
        <f t="shared" si="144"/>
        <v>375.72473458047068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1.7449516867748185</v>
      </c>
      <c r="AV188" s="21">
        <f>EXP(-LN(2)/25)*AV187+(1-EXP(-LN(2)/25))/(LN(2)/25)*Calculateur!AQ188*Calculateur!AS188*VLOOKUP('Données projet'!$B$10,Paramètres!$A$1:$I$89,3,0)*0.475*44/12</f>
        <v>0.20199155303744967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1.9469432398122681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120.26681323682763</v>
      </c>
      <c r="BJ188" s="59">
        <f t="shared" si="146"/>
        <v>344.92933166159389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1.589876937374153</v>
      </c>
      <c r="BQ188" s="21">
        <f>EXP(-LN(2)/25)*BQ187+(1-EXP(-LN(2)/25))/(LN(2)/25)*Calculateur!BL188*Calculateur!BN188*VLOOKUP('Données projet'!$B$11,Paramètres!$A$1:$I$89,3,0)*0.475*44/12</f>
        <v>0.18404046034775479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1.7739173977219078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116.82886773945543</v>
      </c>
      <c r="T189" s="59">
        <f t="shared" si="142"/>
        <v>335.52015397983314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1.5123105268982886</v>
      </c>
      <c r="AA189" s="21">
        <f>EXP(-LN(2)/25)*AA188+(1-EXP(-LN(2)/25))/(LN(2)/25)*Calculateur!V189*Calculateur!X189*VLOOKUP('Données projet'!$B$9,Paramètres!$A$1:$I$89,3,0)*0.475*44/12</f>
        <v>0.17368024927290662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1.6859907761711952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128.89188894809487</v>
      </c>
      <c r="AO189" s="59">
        <f t="shared" si="144"/>
        <v>375.72473458047068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1.7107342485126009</v>
      </c>
      <c r="AV189" s="21">
        <f>EXP(-LN(2)/25)*AV188+(1-EXP(-LN(2)/25))/(LN(2)/25)*Calculateur!AQ189*Calculateur!AS189*VLOOKUP('Données projet'!$B$10,Paramètres!$A$1:$I$89,3,0)*0.475*44/12</f>
        <v>0.19646808339736649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1.9072023319099674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120.26681323682763</v>
      </c>
      <c r="BJ189" s="59">
        <f t="shared" si="146"/>
        <v>344.92933166159389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1.558700420361425</v>
      </c>
      <c r="BQ189" s="21">
        <f>EXP(-LN(2)/25)*BQ188+(1-EXP(-LN(2)/25))/(LN(2)/25)*Calculateur!BL189*Calculateur!BN189*VLOOKUP('Données projet'!$B$11,Paramètres!$A$1:$I$89,3,0)*0.475*44/12</f>
        <v>0.17900786428127824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1.7377082846427032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116.82886773945543</v>
      </c>
      <c r="T190" s="59">
        <f t="shared" si="142"/>
        <v>335.52015397983314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1.4826550398841534</v>
      </c>
      <c r="AA190" s="21">
        <f>EXP(-LN(2)/25)*AA189+(1-EXP(-LN(2)/25))/(LN(2)/25)*Calculateur!V190*Calculateur!X190*VLOOKUP('Données projet'!$B$9,Paramètres!$A$1:$I$89,3,0)*0.475*44/12</f>
        <v>0.16893095372309164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1.651585993607245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128.89188894809487</v>
      </c>
      <c r="AO190" s="59">
        <f t="shared" si="144"/>
        <v>375.72473458047068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1.6771877933441288</v>
      </c>
      <c r="AV190" s="21">
        <f>EXP(-LN(2)/25)*AV189+(1-EXP(-LN(2)/25))/(LN(2)/25)*Calculateur!AQ190*Calculateur!AS190*VLOOKUP('Données projet'!$B$10,Paramètres!$A$1:$I$89,3,0)*0.475*44/12</f>
        <v>0.19109565332505804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1.8682834466691869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120.26681323682763</v>
      </c>
      <c r="BJ190" s="59">
        <f t="shared" si="146"/>
        <v>344.92933166159389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1.5281352558315187</v>
      </c>
      <c r="BQ190" s="21">
        <f>EXP(-LN(2)/25)*BQ189+(1-EXP(-LN(2)/25))/(LN(2)/25)*Calculateur!BL190*Calculateur!BN190*VLOOKUP('Données projet'!$B$11,Paramètres!$A$1:$I$89,3,0)*0.475*44/12</f>
        <v>0.17411288481889223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1.7022481406504109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116.82886773945543</v>
      </c>
      <c r="T191" s="59">
        <f t="shared" si="142"/>
        <v>335.52015397983314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1.4535810788823043</v>
      </c>
      <c r="AA191" s="21">
        <f>EXP(-LN(2)/25)*AA190+(1-EXP(-LN(2)/25))/(LN(2)/25)*Calculateur!V191*Calculateur!X191*VLOOKUP('Données projet'!$B$9,Paramètres!$A$1:$I$89,3,0)*0.475*44/12</f>
        <v>0.16431152790984094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1.6178926067921453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128.89188894809487</v>
      </c>
      <c r="AO191" s="59">
        <f t="shared" si="144"/>
        <v>375.72473458047068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1.6442991637001931</v>
      </c>
      <c r="AV191" s="21">
        <f>EXP(-LN(2)/25)*AV190+(1-EXP(-LN(2)/25))/(LN(2)/25)*Calculateur!AQ191*Calculateur!AS191*VLOOKUP('Données projet'!$B$10,Paramètres!$A$1:$I$89,3,0)*0.475*44/12</f>
        <v>0.18587013263560068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1.8301692963357938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120.26681323682763</v>
      </c>
      <c r="BJ191" s="59">
        <f t="shared" si="146"/>
        <v>344.92933166159389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1.4981694555351344</v>
      </c>
      <c r="BQ191" s="21">
        <f>EXP(-LN(2)/25)*BQ190+(1-EXP(-LN(2)/25))/(LN(2)/25)*Calculateur!BL191*Calculateur!BN191*VLOOKUP('Données projet'!$B$11,Paramètres!$A$1:$I$89,3,0)*0.475*44/12</f>
        <v>0.16935175882732095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1.6675212143624554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116.82886773945543</v>
      </c>
      <c r="T192" s="59">
        <f t="shared" si="142"/>
        <v>335.52015397983314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1.4250772405223362</v>
      </c>
      <c r="AA192" s="21">
        <f>EXP(-LN(2)/25)*AA191+(1-EXP(-LN(2)/25))/(LN(2)/25)*Calculateur!V192*Calculateur!X192*VLOOKUP('Données projet'!$B$9,Paramètres!$A$1:$I$89,3,0)*0.475*44/12</f>
        <v>0.15981842053837864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1.5848956610607148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128.89188894809487</v>
      </c>
      <c r="AO192" s="59">
        <f t="shared" si="144"/>
        <v>375.72473458047068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1.6120554600234918</v>
      </c>
      <c r="AV192" s="21">
        <f>EXP(-LN(2)/25)*AV191+(1-EXP(-LN(2)/25))/(LN(2)/25)*Calculateur!AQ192*Calculateur!AS192*VLOOKUP('Données projet'!$B$10,Paramètres!$A$1:$I$89,3,0)*0.475*44/12</f>
        <v>0.18078750408419472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1.7928429641076864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120.26681323682763</v>
      </c>
      <c r="BJ192" s="59">
        <f t="shared" si="146"/>
        <v>344.92933166159389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1.4687912663052287</v>
      </c>
      <c r="BQ192" s="21">
        <f>EXP(-LN(2)/25)*BQ191+(1-EXP(-LN(2)/25))/(LN(2)/25)*Calculateur!BL192*Calculateur!BN192*VLOOKUP('Données projet'!$B$11,Paramètres!$A$1:$I$89,3,0)*0.475*44/12</f>
        <v>0.16472082607636593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1.6335120923815947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116.82886773945543</v>
      </c>
      <c r="T193" s="59">
        <f t="shared" si="142"/>
        <v>335.52015397983314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1.3971323450469824</v>
      </c>
      <c r="AA193" s="21">
        <f>EXP(-LN(2)/25)*AA192+(1-EXP(-LN(2)/25))/(LN(2)/25)*Calculateur!V193*Calculateur!X193*VLOOKUP('Données projet'!$B$9,Paramètres!$A$1:$I$89,3,0)*0.475*44/12</f>
        <v>0.15544817742427119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1.5525805224712537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128.89188894809487</v>
      </c>
      <c r="AO193" s="59">
        <f t="shared" si="144"/>
        <v>375.72473458047068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1.5804440357091731</v>
      </c>
      <c r="AV193" s="21">
        <f>EXP(-LN(2)/25)*AV192+(1-EXP(-LN(2)/25))/(LN(2)/25)*Calculateur!AQ193*Calculateur!AS193*VLOOKUP('Données projet'!$B$10,Paramètres!$A$1:$I$89,3,0)*0.475*44/12</f>
        <v>0.17584386027781077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1.7562878959869839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120.26681323682763</v>
      </c>
      <c r="BJ193" s="59">
        <f t="shared" si="146"/>
        <v>344.92933166159389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1.4399891654471955</v>
      </c>
      <c r="BQ193" s="21">
        <f>EXP(-LN(2)/25)*BQ192+(1-EXP(-LN(2)/25))/(LN(2)/25)*Calculateur!BL193*Calculateur!BN193*VLOOKUP('Données projet'!$B$11,Paramètres!$A$1:$I$89,3,0)*0.475*44/12</f>
        <v>0.16021652642501594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1.6002056918722114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116.82886773945543</v>
      </c>
      <c r="T194" s="59">
        <f t="shared" si="142"/>
        <v>335.52015397983314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1.369735431927197</v>
      </c>
      <c r="AA194" s="21">
        <f>EXP(-LN(2)/25)*AA193+(1-EXP(-LN(2)/25))/(LN(2)/25)*Calculateur!V194*Calculateur!X194*VLOOKUP('Données projet'!$B$9,Paramètres!$A$1:$I$89,3,0)*0.475*44/12</f>
        <v>0.15119743883794012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1.5209328707651371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128.89188894809487</v>
      </c>
      <c r="AO194" s="59">
        <f t="shared" si="144"/>
        <v>375.72473458047068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1.5494524921445934</v>
      </c>
      <c r="AV194" s="21">
        <f>EXP(-LN(2)/25)*AV193+(1-EXP(-LN(2)/25))/(LN(2)/25)*Calculateur!AQ194*Calculateur!AS194*VLOOKUP('Données projet'!$B$10,Paramètres!$A$1:$I$89,3,0)*0.475*44/12</f>
        <v>0.17103540067128731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1.7204878928158807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120.26681323682763</v>
      </c>
      <c r="BJ194" s="59">
        <f t="shared" si="146"/>
        <v>344.92933166159389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1.4117518562194413</v>
      </c>
      <c r="BQ194" s="21">
        <f>EXP(-LN(2)/25)*BQ193+(1-EXP(-LN(2)/25))/(LN(2)/25)*Calculateur!BL194*Calculateur!BN194*VLOOKUP('Données projet'!$B$11,Paramètres!$A$1:$I$89,3,0)*0.475*44/12</f>
        <v>0.15583539708450292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1.5675872533039443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116.82886773945543</v>
      </c>
      <c r="T195" s="59">
        <f t="shared" si="142"/>
        <v>335.52015397983314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1.3428757555632238</v>
      </c>
      <c r="AA195" s="21">
        <f>EXP(-LN(2)/25)*AA194+(1-EXP(-LN(2)/25))/(LN(2)/25)*Calculateur!V195*Calculateur!X195*VLOOKUP('Données projet'!$B$9,Paramètres!$A$1:$I$89,3,0)*0.475*44/12</f>
        <v>0.1470629369217889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1.4899386924850127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128.89188894809487</v>
      </c>
      <c r="AO195" s="59">
        <f t="shared" si="144"/>
        <v>375.72473458047068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1.5190686738463399</v>
      </c>
      <c r="AV195" s="21">
        <f>EXP(-LN(2)/25)*AV194+(1-EXP(-LN(2)/25))/(LN(2)/25)*Calculateur!AQ195*Calculateur!AS195*VLOOKUP('Données projet'!$B$10,Paramètres!$A$1:$I$89,3,0)*0.475*44/12</f>
        <v>0.16635842864557013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1.6854271024919101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120.26681323682763</v>
      </c>
      <c r="BJ195" s="59">
        <f t="shared" si="146"/>
        <v>344.92933166159389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1.3840682634025854</v>
      </c>
      <c r="BQ195" s="21">
        <f>EXP(-LN(2)/25)*BQ194+(1-EXP(-LN(2)/25))/(LN(2)/25)*Calculateur!BL195*Calculateur!BN195*VLOOKUP('Données projet'!$B$11,Paramètres!$A$1:$I$89,3,0)*0.475*44/12</f>
        <v>0.15157406995619982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1.5356423333587852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116.82886773945543</v>
      </c>
      <c r="T196" s="59">
        <f t="shared" si="142"/>
        <v>335.52015397983314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1.316542781069963</v>
      </c>
      <c r="AA196" s="21">
        <f>EXP(-LN(2)/25)*AA195+(1-EXP(-LN(2)/25))/(LN(2)/25)*Calculateur!V196*Calculateur!X196*VLOOKUP('Données projet'!$B$9,Paramètres!$A$1:$I$89,3,0)*0.475*44/12</f>
        <v>0.14304149317795883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1.4595842742479219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128.89188894809487</v>
      </c>
      <c r="AO196" s="59">
        <f t="shared" si="144"/>
        <v>375.72473458047068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1.4892806636926159</v>
      </c>
      <c r="AV196" s="21">
        <f>EXP(-LN(2)/25)*AV195+(1-EXP(-LN(2)/25))/(LN(2)/25)*Calculateur!AQ196*Calculateur!AS196*VLOOKUP('Données projet'!$B$10,Paramètres!$A$1:$I$89,3,0)*0.475*44/12</f>
        <v>0.16180934866584748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1.6510900123584633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120.26681323682763</v>
      </c>
      <c r="BJ196" s="59">
        <f t="shared" si="146"/>
        <v>344.92933166159389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1.3569275289555438</v>
      </c>
      <c r="BQ196" s="21">
        <f>EXP(-LN(2)/25)*BQ195+(1-EXP(-LN(2)/25))/(LN(2)/25)*Calculateur!BL196*Calculateur!BN196*VLOOKUP('Données projet'!$B$11,Paramètres!$A$1:$I$89,3,0)*0.475*44/12</f>
        <v>0.14742926904231363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1.5043567979978574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116.82886773945543</v>
      </c>
      <c r="T197" s="59">
        <f t="shared" ref="T197:T203" si="204">$T$3</f>
        <v>335.52015397983314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1.2907261801449867</v>
      </c>
      <c r="AA197" s="21">
        <f>EXP(-LN(2)/25)*AA196+(1-EXP(-LN(2)/25))/(LN(2)/25)*Calculateur!V197*Calculateur!X197*VLOOKUP('Données projet'!$B$9,Paramètres!$A$1:$I$89,3,0)*0.475*44/12</f>
        <v>0.13913001602478234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1.4298561961697691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128.89188894809487</v>
      </c>
      <c r="AO197" s="59">
        <f t="shared" ref="AO197:AO203" si="205">$AO$3</f>
        <v>375.72473458047068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1.4600767782491144</v>
      </c>
      <c r="AV197" s="21">
        <f>EXP(-LN(2)/25)*AV196+(1-EXP(-LN(2)/25))/(LN(2)/25)*Calculateur!AQ197*Calculateur!AS197*VLOOKUP('Données projet'!$B$10,Paramètres!$A$1:$I$89,3,0)*0.475*44/12</f>
        <v>0.15738466351739605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1.6174614417665105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120.26681323682763</v>
      </c>
      <c r="BJ197" s="59">
        <f t="shared" ref="BJ197:BJ203" si="206">$BJ$3</f>
        <v>344.92933166159389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1.3303190077567952</v>
      </c>
      <c r="BQ197" s="21">
        <f>EXP(-LN(2)/25)*BQ196+(1-EXP(-LN(2)/25))/(LN(2)/25)*Calculateur!BL197*Calculateur!BN197*VLOOKUP('Données projet'!$B$11,Paramètres!$A$1:$I$89,3,0)*0.475*44/12</f>
        <v>0.14339780792738324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1.4737168156841784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116.82886773945543</v>
      </c>
      <c r="T198" s="59">
        <f t="shared" si="204"/>
        <v>335.52015397983314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1.2654158270175775</v>
      </c>
      <c r="AA198" s="21">
        <f>EXP(-LN(2)/25)*AA197+(1-EXP(-LN(2)/25))/(LN(2)/25)*Calculateur!V198*Calculateur!X198*VLOOKUP('Données projet'!$B$9,Paramètres!$A$1:$I$89,3,0)*0.475*44/12</f>
        <v>0.13532549842005512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1.4007413254376326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128.89188894809487</v>
      </c>
      <c r="AO198" s="59">
        <f t="shared" si="205"/>
        <v>375.72473458047068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1.4314455631865486</v>
      </c>
      <c r="AV198" s="21">
        <f>EXP(-LN(2)/25)*AV197+(1-EXP(-LN(2)/25))/(LN(2)/25)*Calculateur!AQ198*Calculateur!AS198*VLOOKUP('Données projet'!$B$10,Paramètres!$A$1:$I$89,3,0)*0.475*44/12</f>
        <v>0.15308097161701312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1.5845265348035618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120.26681323682763</v>
      </c>
      <c r="BJ198" s="59">
        <f t="shared" si="206"/>
        <v>344.92933166159389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1.3042322634291588</v>
      </c>
      <c r="BQ198" s="21">
        <f>EXP(-LN(2)/25)*BQ197+(1-EXP(-LN(2)/25))/(LN(2)/25)*Calculateur!BL198*Calculateur!BN198*VLOOKUP('Données projet'!$B$11,Paramètres!$A$1:$I$89,3,0)*0.475*44/12</f>
        <v>0.13947658732864596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1.4437088507578046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116.82886773945543</v>
      </c>
      <c r="T199" s="59">
        <f t="shared" si="204"/>
        <v>335.52015397983314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1.2406017944772056</v>
      </c>
      <c r="AA199" s="21">
        <f>EXP(-LN(2)/25)*AA198+(1-EXP(-LN(2)/25))/(LN(2)/25)*Calculateur!V199*Calculateur!X199*VLOOKUP('Données projet'!$B$9,Paramètres!$A$1:$I$89,3,0)*0.475*44/12</f>
        <v>0.13162501554930003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1.3722268100265056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128.89188894809487</v>
      </c>
      <c r="AO199" s="59">
        <f t="shared" si="205"/>
        <v>375.72473458047068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1.4033757887880429</v>
      </c>
      <c r="AV199" s="21">
        <f>EXP(-LN(2)/25)*AV198+(1-EXP(-LN(2)/25))/(LN(2)/25)*Calculateur!AQ199*Calculateur!AS199*VLOOKUP('Données projet'!$B$10,Paramètres!$A$1:$I$89,3,0)*0.475*44/12</f>
        <v>0.14889496439796746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1.5522707531860105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120.26681323682763</v>
      </c>
      <c r="BJ199" s="59">
        <f t="shared" si="206"/>
        <v>344.92933166159389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1.2786570642464443</v>
      </c>
      <c r="BQ199" s="21">
        <f>EXP(-LN(2)/25)*BQ198+(1-EXP(-LN(2)/25))/(LN(2)/25)*Calculateur!BL199*Calculateur!BN199*VLOOKUP('Données projet'!$B$11,Paramètres!$A$1:$I$89,3,0)*0.475*44/12</f>
        <v>0.13566259271338918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1.4143196569598335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116.82886773945543</v>
      </c>
      <c r="T200" s="59">
        <f t="shared" si="204"/>
        <v>335.52015397983314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1.2162743499798851</v>
      </c>
      <c r="AA200" s="21">
        <f>EXP(-LN(2)/25)*AA199+(1-EXP(-LN(2)/25))/(LN(2)/25)*Calculateur!V200*Calculateur!X200*VLOOKUP('Données projet'!$B$9,Paramètres!$A$1:$I$89,3,0)*0.475*44/12</f>
        <v>0.12802572257724568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1.3443000725571308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128.89188894809487</v>
      </c>
      <c r="AO200" s="59">
        <f t="shared" si="205"/>
        <v>375.72473458047068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1.3758564455446201</v>
      </c>
      <c r="AV200" s="21">
        <f>EXP(-LN(2)/25)*AV199+(1-EXP(-LN(2)/25))/(LN(2)/25)*Calculateur!AQ200*Calculateur!AS200*VLOOKUP('Données projet'!$B$10,Paramètres!$A$1:$I$89,3,0)*0.475*44/12</f>
        <v>0.14482342376645915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1.5206798693110792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120.26681323682763</v>
      </c>
      <c r="BJ200" s="59">
        <f t="shared" si="206"/>
        <v>344.92933166159389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1.2535833791203717</v>
      </c>
      <c r="BQ200" s="21">
        <f>EXP(-LN(2)/25)*BQ199+(1-EXP(-LN(2)/25))/(LN(2)/25)*Calculateur!BL200*Calculateur!BN200*VLOOKUP('Données projet'!$B$11,Paramètres!$A$1:$I$89,3,0)*0.475*44/12</f>
        <v>0.13195289198145585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1.3855362711018275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116.82886773945543</v>
      </c>
      <c r="T201" s="59">
        <f t="shared" si="204"/>
        <v>335.52015397983314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1.192423951830881</v>
      </c>
      <c r="AA201" s="21">
        <f>EXP(-LN(2)/25)*AA200+(1-EXP(-LN(2)/25))/(LN(2)/25)*Calculateur!V201*Calculateur!X201*VLOOKUP('Données projet'!$B$9,Paramètres!$A$1:$I$89,3,0)*0.475*44/12</f>
        <v>0.12452485246079074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1.3169488042916717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128.89188894809487</v>
      </c>
      <c r="AO201" s="59">
        <f t="shared" si="205"/>
        <v>375.72473458047068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1.3488767398370587</v>
      </c>
      <c r="AV201" s="21">
        <f>EXP(-LN(2)/25)*AV200+(1-EXP(-LN(2)/25))/(LN(2)/25)*Calculateur!AQ201*Calculateur!AS201*VLOOKUP('Données projet'!$B$10,Paramètres!$A$1:$I$89,3,0)*0.475*44/12</f>
        <v>0.14086321962763246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1.4897399594646912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120.26681323682763</v>
      </c>
      <c r="BJ201" s="59">
        <f t="shared" si="206"/>
        <v>344.92933166159389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1.2290013736661833</v>
      </c>
      <c r="BQ201" s="21">
        <f>EXP(-LN(2)/25)*BQ200+(1-EXP(-LN(2)/25))/(LN(2)/25)*Calculateur!BL201*Calculateur!BN201*VLOOKUP('Données projet'!$B$11,Paramètres!$A$1:$I$89,3,0)*0.475*44/12</f>
        <v>0.12834463321112194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1.3573460068773053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116.82886773945543</v>
      </c>
      <c r="T202" s="59">
        <f t="shared" si="204"/>
        <v>335.52015397983314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1.1690412454422725</v>
      </c>
      <c r="AA202" s="21">
        <f>EXP(-LN(2)/25)*AA201+(1-EXP(-LN(2)/25))/(LN(2)/25)*Calculateur!V202*Calculateur!X202*VLOOKUP('Données projet'!$B$9,Paramètres!$A$1:$I$89,3,0)*0.475*44/12</f>
        <v>0.12111971382177304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1.2901609592640455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128.89188894809487</v>
      </c>
      <c r="AO202" s="59">
        <f t="shared" si="205"/>
        <v>375.72473458047068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1.3224260897024271</v>
      </c>
      <c r="AV202" s="21">
        <f>EXP(-LN(2)/25)*AV201+(1-EXP(-LN(2)/25))/(LN(2)/25)*Calculateur!AQ202*Calculateur!AS202*VLOOKUP('Données projet'!$B$10,Paramètres!$A$1:$I$89,3,0)*0.475*44/12</f>
        <v>0.13701130747924006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1.4594373971816672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120.26681323682763</v>
      </c>
      <c r="BJ202" s="59">
        <f t="shared" si="206"/>
        <v>344.92933166159389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1.2049014063454089</v>
      </c>
      <c r="BQ202" s="21">
        <f>EXP(-LN(2)/25)*BQ201+(1-EXP(-LN(2)/25))/(LN(2)/25)*Calculateur!BL202*Calculateur!BN202*VLOOKUP('Données projet'!$B$11,Paramètres!$A$1:$I$89,3,0)*0.475*44/12</f>
        <v>0.12483504246661288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1.3297364488120218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116.82886773945543</v>
      </c>
      <c r="T203" s="59">
        <f t="shared" si="204"/>
        <v>335.52015397983314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1.1461170596639019</v>
      </c>
      <c r="AA203" s="21">
        <f>EXP(-LN(2)/25)*AA202+(1-EXP(-LN(2)/25))/(LN(2)/25)*Calculateur!V203*Calculateur!X203*VLOOKUP('Données projet'!$B$9,Paramètres!$A$1:$I$89,3,0)*0.475*44/12</f>
        <v>0.11780768887790773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1.2639247485418097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128.89188894809487</v>
      </c>
      <c r="AO203" s="59">
        <f t="shared" si="205"/>
        <v>375.72473458047068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1.296494120683632</v>
      </c>
      <c r="AV203" s="21">
        <f>EXP(-LN(2)/25)*AV202+(1-EXP(-LN(2)/25))/(LN(2)/25)*Calculateur!AQ203*Calculateur!AS203*VLOOKUP('Données projet'!$B$10,Paramètres!$A$1:$I$89,3,0)*0.475*44/12</f>
        <v>0.13326472607110873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1.4297588467547406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120.26681323682763</v>
      </c>
      <c r="BJ203" s="59">
        <f t="shared" si="206"/>
        <v>344.92933166159389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1.1812740246842661</v>
      </c>
      <c r="BQ203" s="21">
        <f>EXP(-LN(2)/25)*BQ202+(1-EXP(-LN(2)/25))/(LN(2)/25)*Calculateur!BL203*Calculateur!BN203*VLOOKUP('Données projet'!$B$11,Paramètres!$A$1:$I$89,3,0)*0.475*44/12</f>
        <v>0.12142142166557378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1.3026954463498399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1.2457309396155174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1.661000956165023</v>
      </c>
      <c r="BA205" s="82">
        <f>EXP(LN('Données projet'!B88)/'Données projet'!A88)</f>
        <v>1.2457309396155174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3" zoomScale="90" zoomScaleNormal="90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Koster</v>
      </c>
      <c r="B6" s="146">
        <f>'Données projet'!D9</f>
        <v>1.9600000000000002</v>
      </c>
      <c r="C6" s="147">
        <f ca="1">IF(OR('Données projet'!B9="",'Données projet'!C9="",'Données projet'!C9=0%),0,Calculateur!S3)</f>
        <v>116.82886773945543</v>
      </c>
      <c r="D6" s="147">
        <f>IF(OR('Données projet'!B9="",'Données projet'!C9="",'Données projet'!C9=0%),0,Calculateur!T3)</f>
        <v>335.52015397983314</v>
      </c>
      <c r="E6" s="147">
        <f ca="1">MIN(C6,D6)</f>
        <v>116.82886773945543</v>
      </c>
      <c r="F6" s="147">
        <f ca="1">E6*B6</f>
        <v>228.98458076933267</v>
      </c>
      <c r="G6" s="147">
        <f ca="1">F6*(100%-'Données projet'!$C$24)*(100%-'Données projet'!$C$25)*(100%-'Données projet'!$C$26)*(100%-'Données projet'!$C$27)</f>
        <v>140.1385634308316</v>
      </c>
      <c r="H6" s="148">
        <f>IF(OR('Données projet'!B9="",'Données projet'!C9="",'Données projet'!C9=0%),0,AVERAGE(Calculateur!$AC$3:$AC$33)*B6)</f>
        <v>55.630703174817128</v>
      </c>
      <c r="I6" s="149">
        <f>H6*(100%-'Données projet'!$C$24)*(100%-'Données projet'!$C$25)*(100%-'Données projet'!$C$26)*(100%-'Données projet'!$C$27)</f>
        <v>34.045990342988084</v>
      </c>
      <c r="J6" s="150">
        <f>IF(OR('Données projet'!B9="",'Données projet'!C9="",'Données projet'!C9=0%),0,SUM(Calculateur!$V$3:$V$33)*VLOOKUP('Données projet'!$B$9,Paramètres!$A$1:$I$89,9,0)*B6)</f>
        <v>569.30160000000001</v>
      </c>
      <c r="K6" s="151">
        <f>J6*(100%-'Données projet'!$C$24)*(100%-'Données projet'!$C$25)*(100%-'Données projet'!$C$26)*(100%-'Données projet'!$C$27)</f>
        <v>348.41257919999998</v>
      </c>
      <c r="L6" s="152">
        <f ca="1">G6+I6+K6</f>
        <v>522.59713297381973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Peuplier Koster</v>
      </c>
      <c r="B7" s="154">
        <f>'Données projet'!D10</f>
        <v>1.47</v>
      </c>
      <c r="C7" s="147">
        <f ca="1">IF(OR('Données projet'!B10="",'Données projet'!C10="",'Données projet'!C10=0%),0,Calculateur!AN3)</f>
        <v>128.89188894809487</v>
      </c>
      <c r="D7" s="147">
        <f>IF(OR('Données projet'!B10="",'Données projet'!C10="",'Données projet'!C10=0%),0,Calculateur!AO3)</f>
        <v>375.72473458047068</v>
      </c>
      <c r="E7" s="147">
        <f t="shared" ref="E7:E15" ca="1" si="0">MIN(C7,D7)</f>
        <v>128.89188894809487</v>
      </c>
      <c r="F7" s="147">
        <f t="shared" ref="F7:F15" ca="1" si="1">E7*B7</f>
        <v>189.47107675369946</v>
      </c>
      <c r="G7" s="147">
        <f ca="1">F7*(100%-'Données projet'!$C$24)*(100%-'Données projet'!$C$25)*(100%-'Données projet'!$C$26)*(100%-'Données projet'!$C$27)</f>
        <v>115.95629897326405</v>
      </c>
      <c r="H7" s="155">
        <f>IF(OR('Données projet'!B10="",'Données projet'!C10="",'Données projet'!C10=0%),0,AVERAGE(Calculateur!$AX$3:$AX$33)*B7)</f>
        <v>47.19732529991137</v>
      </c>
      <c r="I7" s="149">
        <f>H7*(100%-'Données projet'!$C$24)*(100%-'Données projet'!$C$25)*(100%-'Données projet'!$C$26)*(100%-'Données projet'!$C$27)</f>
        <v>28.884763083545757</v>
      </c>
      <c r="J7" s="150">
        <f>IF(OR('Données projet'!B10="",'Données projet'!C10="",'Données projet'!C10=0%),0,SUM(Calculateur!$AQ$3:$AQ$33)*VLOOKUP('Données projet'!$B$10,Paramètres!$A$1:$I$89,9,0)*B7)</f>
        <v>482.99789999999996</v>
      </c>
      <c r="K7" s="151">
        <f>J7*(100%-'Données projet'!$C$24)*(100%-'Données projet'!$C$25)*(100%-'Données projet'!$C$26)*(100%-'Données projet'!$C$27)</f>
        <v>295.59471480000002</v>
      </c>
      <c r="L7" s="152">
        <f t="shared" ref="L7:L15" ca="1" si="2">G7+I7+K7</f>
        <v>440.43577685680987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Dorskamp</v>
      </c>
      <c r="B8" s="154">
        <f>'Données projet'!D11</f>
        <v>1.47</v>
      </c>
      <c r="C8" s="147">
        <f ca="1">IF(OR('Données projet'!B11="",'Données projet'!C11="",'Données projet'!C11=0%),0,Calculateur!BI3)</f>
        <v>120.26681323682763</v>
      </c>
      <c r="D8" s="147">
        <f>IF(OR('Données projet'!B11="",'Données projet'!C11="",'Données projet'!C11=0%),0,Calculateur!BJ3)</f>
        <v>344.92933166159389</v>
      </c>
      <c r="E8" s="147">
        <f t="shared" ca="1" si="0"/>
        <v>120.26681323682763</v>
      </c>
      <c r="F8" s="147">
        <f t="shared" ca="1" si="1"/>
        <v>176.79221545813661</v>
      </c>
      <c r="G8" s="147">
        <f ca="1">F8*(100%-'Données projet'!$C$24)*(100%-'Données projet'!$C$25)*(100%-'Données projet'!$C$26)*(100%-'Données projet'!$C$27)</f>
        <v>108.19683586037961</v>
      </c>
      <c r="H8" s="155">
        <f>IF(OR('Données projet'!B11="",'Données projet'!C11="",'Données projet'!C11=0%),0,AVERAGE(Calculateur!$BS$3:$BS$33)*B8)</f>
        <v>43.002874846791173</v>
      </c>
      <c r="I8" s="149">
        <f>H8*(100%-'Données projet'!$C$24)*(100%-'Données projet'!$C$25)*(100%-'Données projet'!$C$26)*(100%-'Données projet'!$C$27)</f>
        <v>26.317759406236195</v>
      </c>
      <c r="J8" s="150">
        <f>IF(OR('Données projet'!B11="",'Données projet'!C11="",'Données projet'!C11=0%),0,SUM(Calculateur!$BL$3:$BL$33)*VLOOKUP('Données projet'!$B$11,Paramètres!$A$1:$I$89,9,0)*B8)</f>
        <v>426.97619999999995</v>
      </c>
      <c r="K8" s="151">
        <f>J8*(100%-'Données projet'!$C$24)*(100%-'Données projet'!$C$25)*(100%-'Données projet'!$C$26)*(100%-'Données projet'!$C$27)</f>
        <v>261.30943439999999</v>
      </c>
      <c r="L8" s="152">
        <f t="shared" ca="1" si="2"/>
        <v>395.82402966661579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595.24787298116871</v>
      </c>
      <c r="G16" s="166">
        <f t="shared" ca="1" si="3"/>
        <v>364.29169826447526</v>
      </c>
      <c r="H16" s="167">
        <f t="shared" si="3"/>
        <v>145.83090332151966</v>
      </c>
      <c r="I16" s="167">
        <f t="shared" si="3"/>
        <v>89.248512832770032</v>
      </c>
      <c r="J16" s="168">
        <f t="shared" si="3"/>
        <v>1479.2757000000001</v>
      </c>
      <c r="K16" s="168">
        <f t="shared" si="3"/>
        <v>905.31672839999999</v>
      </c>
      <c r="L16" s="169">
        <f t="shared" ca="1" si="3"/>
        <v>1358.8569394972453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Dorskamp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63" zoomScale="56" zoomScaleNormal="80" workbookViewId="0">
      <selection activeCell="C99" sqref="C9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1.9600000000000002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Peuplier Koster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1.47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Peuplier Dorskamp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1.47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289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9"/>
      <c r="H16" s="190"/>
      <c r="I16" s="191"/>
      <c r="J16" s="201"/>
      <c r="K16" s="207"/>
      <c r="L16" s="286" t="s">
        <v>254</v>
      </c>
      <c r="M16" s="287"/>
      <c r="N16" s="2">
        <v>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9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9"/>
      <c r="J18" s="201"/>
      <c r="K18" s="207"/>
      <c r="L18" s="259" t="s">
        <v>255</v>
      </c>
      <c r="M18" s="261"/>
      <c r="N18" s="192">
        <v>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/>
      <c r="D19" s="196" t="s">
        <v>132</v>
      </c>
      <c r="E19" s="193"/>
      <c r="F19" s="229"/>
      <c r="G19" s="289"/>
      <c r="H19" s="211" t="s">
        <v>178</v>
      </c>
      <c r="I19" s="211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/>
      <c r="D20" s="196" t="s">
        <v>132</v>
      </c>
      <c r="E20" s="193"/>
      <c r="F20" s="229"/>
      <c r="G20" s="289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5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8" t="s">
        <v>260</v>
      </c>
      <c r="M23" s="288"/>
      <c r="N23" s="288"/>
      <c r="O23" s="23"/>
      <c r="P23" s="23"/>
      <c r="Q23" s="233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6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7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8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90" t="s">
        <v>258</v>
      </c>
      <c r="M26" s="291"/>
      <c r="N26" s="291"/>
      <c r="O26" s="291"/>
      <c r="P26" s="292"/>
      <c r="Q26" s="233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9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3"/>
      <c r="M27" s="294"/>
      <c r="N27" s="294"/>
      <c r="O27" s="294"/>
      <c r="P27" s="295"/>
      <c r="Q27" s="233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10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11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12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13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14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15</v>
      </c>
      <c r="B33" s="181">
        <f>'Données projet'!D46</f>
        <v>282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 t="str">
        <f>IF(O48+1&lt;=MIN('Données projet'!$E$9:$E$18),O48+1,"STOP")</f>
        <v>STOP</v>
      </c>
      <c r="P49" s="185" t="e">
        <f t="shared" si="3"/>
        <v>#VALUE!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 t="e">
        <f>IF(O49+1&lt;=MIN('Données projet'!$E$9:$E$18),O49+1,"STOP")</f>
        <v>#VALUE!</v>
      </c>
      <c r="P50" s="185" t="e">
        <f t="shared" si="3"/>
        <v>#VALUE!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6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7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8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9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10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11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12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13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14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15</v>
      </c>
      <c r="B63" s="181">
        <f>'Données projet'!D71</f>
        <v>319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Peuplier Dorskamp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5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6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7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8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9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10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11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12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13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14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15</v>
      </c>
      <c r="B95" s="181">
        <f>'Données projet'!D98</f>
        <v>282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8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9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10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11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12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13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14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15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2024-06-04T08:44:44Z</dcterms:modified>
</cp:coreProperties>
</file>