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Albret-Garonne\SAINT-AVIT (47) - REGLAT Roland\doc déposé 02042024\"/>
    </mc:Choice>
  </mc:AlternateContent>
  <xr:revisionPtr revIDLastSave="0" documentId="13_ncr:1_{2C99133A-8648-4610-866D-2D0E49D26264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6" l="1"/>
  <c r="I23" i="6"/>
  <c r="I22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<sst xmlns="http://schemas.openxmlformats.org/spreadsheetml/2006/main" count="1170" uniqueCount="324">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</sst>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3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3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3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3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3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3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3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3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3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3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3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3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3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3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3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3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3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3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F21" sqref="F2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6" t="s">
        <v>231</v>
      </c>
      <c r="B5" s="306"/>
      <c r="C5" s="26">
        <v>3.9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0.86</v>
      </c>
      <c r="D9" s="36">
        <f t="shared" ref="D9:D18" si="0">C9*$C$5</f>
        <v>3.3540000000000001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0.14000000000000001</v>
      </c>
      <c r="D10" s="36">
        <f t="shared" si="0"/>
        <v>0.54600000000000004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3.9000000000000004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158</v>
      </c>
      <c r="C36" s="63">
        <v>1</v>
      </c>
      <c r="D36" s="63">
        <v>0</v>
      </c>
      <c r="E36" s="54"/>
      <c r="F36" s="54"/>
      <c r="G36" s="54">
        <v>1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250</v>
      </c>
      <c r="C37" s="63">
        <v>2</v>
      </c>
      <c r="D37" s="63">
        <v>0</v>
      </c>
      <c r="E37" s="54"/>
      <c r="F37" s="54"/>
      <c r="G37" s="54">
        <v>0.8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>
        <v>0.6</v>
      </c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377</v>
      </c>
      <c r="C39" s="63">
        <v>4</v>
      </c>
      <c r="D39" s="63">
        <v>0</v>
      </c>
      <c r="E39" s="54"/>
      <c r="F39" s="54">
        <v>0.4</v>
      </c>
      <c r="G39" s="54">
        <v>0.2</v>
      </c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132</v>
      </c>
      <c r="C62" s="63">
        <v>1</v>
      </c>
      <c r="D62" s="63">
        <v>50</v>
      </c>
      <c r="E62" s="54"/>
      <c r="F62" s="54"/>
      <c r="G62" s="54"/>
      <c r="H62" s="54">
        <v>1</v>
      </c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143</v>
      </c>
      <c r="C63" s="63">
        <v>2</v>
      </c>
      <c r="D63" s="63">
        <v>37</v>
      </c>
      <c r="E63" s="54"/>
      <c r="F63" s="54">
        <v>0.5</v>
      </c>
      <c r="G63" s="54">
        <v>0.5</v>
      </c>
      <c r="H63" s="54"/>
      <c r="I63" s="52">
        <f>IF(A63&lt;&gt;0,(B63-(B62-D62))/(A63-A62),"")</f>
        <v>12.2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163</v>
      </c>
      <c r="C64" s="63">
        <v>3</v>
      </c>
      <c r="D64" s="63">
        <v>37</v>
      </c>
      <c r="E64" s="54"/>
      <c r="F64" s="54">
        <v>0.5</v>
      </c>
      <c r="G64" s="54">
        <v>0.5</v>
      </c>
      <c r="H64" s="54"/>
      <c r="I64" s="52">
        <f>IF(A64&lt;&gt;0,(B64-(B63-D63))/(A64-A63),"")</f>
        <v>11.4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179</v>
      </c>
      <c r="C65" s="63">
        <v>4</v>
      </c>
      <c r="D65" s="63">
        <v>36</v>
      </c>
      <c r="E65" s="54"/>
      <c r="F65" s="54"/>
      <c r="G65" s="54"/>
      <c r="H65" s="54"/>
      <c r="I65" s="52">
        <f>IF(A65&lt;&gt;0,(B65-(B64-D64))/(A65-A64),"")</f>
        <v>10.6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191</v>
      </c>
      <c r="C66" s="63">
        <v>5</v>
      </c>
      <c r="D66" s="63">
        <v>33</v>
      </c>
      <c r="E66" s="54"/>
      <c r="F66" s="54"/>
      <c r="G66" s="54"/>
      <c r="H66" s="54"/>
      <c r="I66" s="52">
        <f t="shared" ref="I66:I81" si="2">IF(A66&lt;&gt;0,(B66-(B65-D65))/(A66-A65),"")</f>
        <v>9.6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201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209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215</v>
      </c>
      <c r="C69" s="53">
        <v>8</v>
      </c>
      <c r="D69" s="53">
        <v>25</v>
      </c>
      <c r="E69" s="54"/>
      <c r="F69" s="54"/>
      <c r="G69" s="54"/>
      <c r="H69" s="54"/>
      <c r="I69" s="52">
        <f t="shared" si="2"/>
        <v>6.8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220</v>
      </c>
      <c r="C70" s="53">
        <v>9</v>
      </c>
      <c r="D70" s="53">
        <v>22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224</v>
      </c>
      <c r="C71" s="53">
        <v>10</v>
      </c>
      <c r="D71" s="53">
        <v>20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227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4.5999999999999996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230</v>
      </c>
      <c r="C73" s="53">
        <v>12</v>
      </c>
      <c r="D73" s="53">
        <v>15</v>
      </c>
      <c r="E73" s="54"/>
      <c r="F73" s="54"/>
      <c r="G73" s="54"/>
      <c r="H73" s="54"/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233</v>
      </c>
      <c r="C74" s="53">
        <v>13</v>
      </c>
      <c r="D74" s="53">
        <v>13</v>
      </c>
      <c r="E74" s="54"/>
      <c r="F74" s="54"/>
      <c r="G74" s="54"/>
      <c r="H74" s="54"/>
      <c r="I74" s="52">
        <f t="shared" si="2"/>
        <v>3.6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235</v>
      </c>
      <c r="C75" s="53">
        <v>14</v>
      </c>
      <c r="D75" s="53">
        <v>12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236</v>
      </c>
      <c r="C76" s="53">
        <v>15</v>
      </c>
      <c r="D76" s="53">
        <v>236</v>
      </c>
      <c r="E76" s="54"/>
      <c r="F76" s="54"/>
      <c r="G76" s="54"/>
      <c r="H76" s="54"/>
      <c r="I76" s="52">
        <f t="shared" si="2"/>
        <v>2.6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Cèdre de l'Atlas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Chêne rouge d'Amérique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/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426.87921482911719</v>
      </c>
      <c r="T3" s="62">
        <f>IF('Données projet'!E9&gt;30,$R$33-$H$33,LOOKUP('Données projet'!$E$9,$A$3:$A$203,R3:R203)-LOOKUP('Données projet'!$E$9,$A$3:$A$203,$H$3:$H$203))</f>
        <v>313.49594674441835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354.90450119887635</v>
      </c>
      <c r="AO3" s="62">
        <f>IF('Données projet'!E10&gt;30,$AM$33-$H$33,LOOKUP('Données projet'!$E$10,$A$3:$A$203,AM3:AM203)-LOOKUP('Données projet'!$E$10,$A$3:$A$203,$H$3:$H$203))</f>
        <v>367.95449187183942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169.37551953033068</v>
      </c>
      <c r="S4" s="62">
        <f ca="1">AVERAGE(OFFSET($R$3,0,0,'Données projet'!$E$9+1,1))-AVERAGE(OFFSET($H$3,0,0,'Données projet'!$E$9+1,1))</f>
        <v>426.87921482911719</v>
      </c>
      <c r="T4" s="62">
        <f>$T$3</f>
        <v>313.49594674441835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170.63847704800983</v>
      </c>
      <c r="AN4" s="62">
        <f ca="1">AVERAGE(OFFSET($AM$3,0,0,'Données projet'!$E$10+1,1))-AVERAGE(OFFSET($H$3,0,0,'Données projet'!$E$10+1,1))</f>
        <v>354.90450119887635</v>
      </c>
      <c r="AO4" s="62">
        <f>$AO$3</f>
        <v>367.95449187183942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172.59142186291126</v>
      </c>
      <c r="S5" s="62">
        <f ca="1">AVERAGE(OFFSET($R$3,0,0,'Données projet'!$E$9+1,1))-AVERAGE(OFFSET($H$3,0,0,'Données projet'!$E$9+1,1))</f>
        <v>426.87921482911719</v>
      </c>
      <c r="T5" s="62">
        <f t="shared" ref="T5:T68" si="34">$T$3</f>
        <v>313.49594674441835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174.1731816106506</v>
      </c>
      <c r="AN5" s="62">
        <f ca="1">AVERAGE(OFFSET($AM$3,0,0,'Données projet'!$E$10+1,1))-AVERAGE(OFFSET($H$3,0,0,'Données projet'!$E$10+1,1))</f>
        <v>354.90450119887635</v>
      </c>
      <c r="AO5" s="62">
        <f t="shared" ref="AO5:AO68" si="36">$AO$3</f>
        <v>367.95449187183942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175.8995710767951</v>
      </c>
      <c r="S6" s="62">
        <f ca="1">AVERAGE(OFFSET($R$3,0,0,'Données projet'!$E$9+1,1))-AVERAGE(OFFSET($H$3,0,0,'Données projet'!$E$9+1,1))</f>
        <v>426.87921482911719</v>
      </c>
      <c r="T6" s="62">
        <f t="shared" si="34"/>
        <v>313.49594674441835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177.8805208694088</v>
      </c>
      <c r="AN6" s="62">
        <f ca="1">AVERAGE(OFFSET($AM$3,0,0,'Données projet'!$E$10+1,1))-AVERAGE(OFFSET($H$3,0,0,'Données projet'!$E$10+1,1))</f>
        <v>354.90450119887635</v>
      </c>
      <c r="AO6" s="62">
        <f t="shared" si="36"/>
        <v>367.95449187183942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179.33361187542249</v>
      </c>
      <c r="S7" s="62">
        <f ca="1">AVERAGE(OFFSET($R$3,0,0,'Données projet'!$E$9+1,1))-AVERAGE(OFFSET($H$3,0,0,'Données projet'!$E$9+1,1))</f>
        <v>426.87921482911719</v>
      </c>
      <c r="T7" s="62">
        <f t="shared" si="34"/>
        <v>313.49594674441835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181.81436638444282</v>
      </c>
      <c r="AN7" s="62">
        <f ca="1">AVERAGE(OFFSET($AM$3,0,0,'Données projet'!$E$10+1,1))-AVERAGE(OFFSET($H$3,0,0,'Données projet'!$E$10+1,1))</f>
        <v>354.90450119887635</v>
      </c>
      <c r="AO7" s="62">
        <f t="shared" si="36"/>
        <v>367.95449187183942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182.93643447861868</v>
      </c>
      <c r="S8" s="62">
        <f ca="1">AVERAGE(OFFSET($R$3,0,0,'Données projet'!$E$9+1,1))-AVERAGE(OFFSET($H$3,0,0,'Données projet'!$E$9+1,1))</f>
        <v>426.87921482911719</v>
      </c>
      <c r="T8" s="62">
        <f t="shared" si="34"/>
        <v>313.49594674441835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186.04290713686927</v>
      </c>
      <c r="AN8" s="62">
        <f ca="1">AVERAGE(OFFSET($AM$3,0,0,'Données projet'!$E$10+1,1))-AVERAGE(OFFSET($H$3,0,0,'Données projet'!$E$10+1,1))</f>
        <v>354.90450119887635</v>
      </c>
      <c r="AO8" s="62">
        <f t="shared" si="36"/>
        <v>367.95449187183942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186.76276453247874</v>
      </c>
      <c r="S9" s="62">
        <f ca="1">AVERAGE(OFFSET($R$3,0,0,'Données projet'!$E$9+1,1))-AVERAGE(OFFSET($H$3,0,0,'Données projet'!$E$9+1,1))</f>
        <v>426.87921482911719</v>
      </c>
      <c r="T9" s="62">
        <f t="shared" si="34"/>
        <v>313.49594674441835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190.65250482256809</v>
      </c>
      <c r="AN9" s="62">
        <f ca="1">AVERAGE(OFFSET($AM$3,0,0,'Données projet'!$E$10+1,1))-AVERAGE(OFFSET($H$3,0,0,'Données projet'!$E$10+1,1))</f>
        <v>354.90450119887635</v>
      </c>
      <c r="AO9" s="62">
        <f t="shared" si="36"/>
        <v>367.95449187183942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190.88248001211113</v>
      </c>
      <c r="S10" s="62">
        <f ca="1">AVERAGE(OFFSET($R$3,0,0,'Données projet'!$E$9+1,1))-AVERAGE(OFFSET($H$3,0,0,'Données projet'!$E$9+1,1))</f>
        <v>426.87921482911719</v>
      </c>
      <c r="T10" s="62">
        <f t="shared" si="34"/>
        <v>313.49594674441835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195.75258961345878</v>
      </c>
      <c r="AN10" s="62">
        <f ca="1">AVERAGE(OFFSET($AM$3,0,0,'Données projet'!$E$10+1,1))-AVERAGE(OFFSET($H$3,0,0,'Données projet'!$E$10+1,1))</f>
        <v>354.90450119887635</v>
      </c>
      <c r="AO10" s="62">
        <f t="shared" si="36"/>
        <v>367.95449187183942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195.38485976905437</v>
      </c>
      <c r="S11" s="62">
        <f ca="1">AVERAGE(OFFSET($R$3,0,0,'Données projet'!$E$9+1,1))-AVERAGE(OFFSET($H$3,0,0,'Données projet'!$E$9+1,1))</f>
        <v>426.87921482911719</v>
      </c>
      <c r="T11" s="62">
        <f t="shared" si="34"/>
        <v>313.49594674441835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201.48187794439525</v>
      </c>
      <c r="AN11" s="62">
        <f ca="1">AVERAGE(OFFSET($AM$3,0,0,'Données projet'!$E$10+1,1))-AVERAGE(OFFSET($H$3,0,0,'Données projet'!$E$10+1,1))</f>
        <v>354.90450119887635</v>
      </c>
      <c r="AO11" s="62">
        <f t="shared" si="36"/>
        <v>367.95449187183942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200.38402613222581</v>
      </c>
      <c r="S12" s="62">
        <f ca="1">AVERAGE(OFFSET($R$3,0,0,'Données projet'!$E$9+1,1))-AVERAGE(OFFSET($H$3,0,0,'Données projet'!$E$9+1,1))</f>
        <v>426.87921482911719</v>
      </c>
      <c r="T12" s="62">
        <f t="shared" si="34"/>
        <v>313.49594674441835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208.01627025908161</v>
      </c>
      <c r="AN12" s="62">
        <f ca="1">AVERAGE(OFFSET($AM$3,0,0,'Données projet'!$E$10+1,1))-AVERAGE(OFFSET($H$3,0,0,'Données projet'!$E$10+1,1))</f>
        <v>354.90450119887635</v>
      </c>
      <c r="AO12" s="62">
        <f t="shared" si="36"/>
        <v>367.95449187183942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206.02591806621032</v>
      </c>
      <c r="S13" s="62">
        <f ca="1">AVERAGE(OFFSET($R$3,0,0,'Données projet'!$E$9+1,1))-AVERAGE(OFFSET($H$3,0,0,'Données projet'!$E$9+1,1))</f>
        <v>426.87921482911719</v>
      </c>
      <c r="T13" s="62">
        <f t="shared" si="34"/>
        <v>313.49594674441835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215.57888378636065</v>
      </c>
      <c r="AN13" s="62">
        <f ca="1">AVERAGE(OFFSET($AM$3,0,0,'Données projet'!$E$10+1,1))-AVERAGE(OFFSET($H$3,0,0,'Données projet'!$E$10+1,1))</f>
        <v>354.90450119887635</v>
      </c>
      <c r="AO13" s="62">
        <f t="shared" si="36"/>
        <v>367.95449187183942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212.49722645475953</v>
      </c>
      <c r="S14" s="62">
        <f ca="1">AVERAGE(OFFSET($R$3,0,0,'Données projet'!$E$9+1,1))-AVERAGE(OFFSET($H$3,0,0,'Données projet'!$E$9+1,1))</f>
        <v>426.87921482911719</v>
      </c>
      <c r="T14" s="62">
        <f t="shared" si="34"/>
        <v>313.49594674441835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224.45279897434563</v>
      </c>
      <c r="AN14" s="62">
        <f ca="1">AVERAGE(OFFSET($AM$3,0,0,'Données projet'!$E$10+1,1))-AVERAGE(OFFSET($H$3,0,0,'Données projet'!$E$10+1,1))</f>
        <v>354.90450119887635</v>
      </c>
      <c r="AO14" s="62">
        <f t="shared" si="36"/>
        <v>367.95449187183942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220.03684505695335</v>
      </c>
      <c r="S15" s="62">
        <f ca="1">AVERAGE(OFFSET($R$3,0,0,'Données projet'!$E$9+1,1))-AVERAGE(OFFSET($H$3,0,0,'Données projet'!$E$9+1,1))</f>
        <v>426.87921482911719</v>
      </c>
      <c r="T15" s="62">
        <f t="shared" si="34"/>
        <v>313.49594674441835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234.99725538278318</v>
      </c>
      <c r="AN15" s="62">
        <f ca="1">AVERAGE(OFFSET($AM$3,0,0,'Données projet'!$E$10+1,1))-AVERAGE(OFFSET($H$3,0,0,'Données projet'!$E$10+1,1))</f>
        <v>354.90450119887635</v>
      </c>
      <c r="AO15" s="62">
        <f t="shared" si="36"/>
        <v>367.95449187183942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228.95054721438314</v>
      </c>
      <c r="S16" s="62">
        <f ca="1">AVERAGE(OFFSET($R$3,0,0,'Données projet'!$E$9+1,1))-AVERAGE(OFFSET($H$3,0,0,'Données projet'!$E$9+1,1))</f>
        <v>426.87921482911719</v>
      </c>
      <c r="T16" s="62">
        <f t="shared" si="34"/>
        <v>313.49594674441835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247.66823278733449</v>
      </c>
      <c r="AN16" s="62">
        <f ca="1">AVERAGE(OFFSET($AM$3,0,0,'Données projet'!$E$10+1,1))-AVERAGE(OFFSET($H$3,0,0,'Données projet'!$E$10+1,1))</f>
        <v>354.90450119887635</v>
      </c>
      <c r="AO16" s="62">
        <f t="shared" si="36"/>
        <v>367.95449187183942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239.62979927584371</v>
      </c>
      <c r="S17" s="62">
        <f ca="1">AVERAGE(OFFSET($R$3,0,0,'Données projet'!$E$9+1,1))-AVERAGE(OFFSET($H$3,0,0,'Données projet'!$E$9+1,1))</f>
        <v>426.87921482911719</v>
      </c>
      <c r="T17" s="62">
        <f t="shared" si="34"/>
        <v>313.49594674441835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263.04460764880525</v>
      </c>
      <c r="AN17" s="62">
        <f ca="1">AVERAGE(OFFSET($AM$3,0,0,'Données projet'!$E$10+1,1))-AVERAGE(OFFSET($H$3,0,0,'Données projet'!$E$10+1,1))</f>
        <v>354.90450119887635</v>
      </c>
      <c r="AO17" s="62">
        <f t="shared" si="36"/>
        <v>367.95449187183942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252.57587954511902</v>
      </c>
      <c r="S18" s="62">
        <f ca="1">AVERAGE(OFFSET($R$3,0,0,'Données projet'!$E$9+1,1))-AVERAGE(OFFSET($H$3,0,0,'Données projet'!$E$9+1,1))</f>
        <v>426.87921482911719</v>
      </c>
      <c r="T18" s="62">
        <f t="shared" si="34"/>
        <v>313.49594674441835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281.86139879773566</v>
      </c>
      <c r="AN18" s="62">
        <f ca="1">AVERAGE(OFFSET($AM$3,0,0,'Données projet'!$E$10+1,1))-AVERAGE(OFFSET($H$3,0,0,'Données projet'!$E$10+1,1))</f>
        <v>354.90450119887635</v>
      </c>
      <c r="AO18" s="62">
        <f t="shared" si="36"/>
        <v>367.95449187183942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268.43080252293612</v>
      </c>
      <c r="S19" s="62">
        <f ca="1">AVERAGE(OFFSET($R$3,0,0,'Données projet'!$E$9+1,1))-AVERAGE(OFFSET($H$3,0,0,'Données projet'!$E$9+1,1))</f>
        <v>426.87921482911719</v>
      </c>
      <c r="T19" s="62">
        <f t="shared" si="34"/>
        <v>313.49594674441835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305.05202809007511</v>
      </c>
      <c r="AN19" s="62">
        <f ca="1">AVERAGE(OFFSET($AM$3,0,0,'Données projet'!$E$10+1,1))-AVERAGE(OFFSET($H$3,0,0,'Données projet'!$E$10+1,1))</f>
        <v>354.90450119887635</v>
      </c>
      <c r="AO19" s="62">
        <f t="shared" si="36"/>
        <v>367.95449187183942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288.01697308330836</v>
      </c>
      <c r="S20" s="62">
        <f ca="1">AVERAGE(OFFSET($R$3,0,0,'Données projet'!$E$9+1,1))-AVERAGE(OFFSET($H$3,0,0,'Données projet'!$E$9+1,1))</f>
        <v>426.87921482911719</v>
      </c>
      <c r="T20" s="62">
        <f t="shared" si="34"/>
        <v>313.49594674441835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333.80204598099994</v>
      </c>
      <c r="AN20" s="62">
        <f ca="1">AVERAGE(OFFSET($AM$3,0,0,'Données projet'!$E$10+1,1))-AVERAGE(OFFSET($H$3,0,0,'Données projet'!$E$10+1,1))</f>
        <v>354.90450119887635</v>
      </c>
      <c r="AO20" s="62">
        <f t="shared" si="36"/>
        <v>367.95449187183942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312.38804068758367</v>
      </c>
      <c r="S21" s="62">
        <f ca="1">AVERAGE(OFFSET($R$3,0,0,'Données projet'!$E$9+1,1))-AVERAGE(OFFSET($H$3,0,0,'Données projet'!$E$9+1,1))</f>
        <v>426.87921482911719</v>
      </c>
      <c r="T21" s="62">
        <f t="shared" si="34"/>
        <v>313.49594674441835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369.61743910207827</v>
      </c>
      <c r="AN21" s="62">
        <f ca="1">AVERAGE(OFFSET($AM$3,0,0,'Données projet'!$E$10+1,1))-AVERAGE(OFFSET($H$3,0,0,'Données projet'!$E$10+1,1))</f>
        <v>354.90450119887635</v>
      </c>
      <c r="AO21" s="62">
        <f t="shared" si="36"/>
        <v>367.95449187183942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342.8941240850686</v>
      </c>
      <c r="S22" s="62">
        <f ca="1">AVERAGE(OFFSET($R$3,0,0,'Données projet'!$E$9+1,1))-AVERAGE(OFFSET($H$3,0,0,'Données projet'!$E$9+1,1))</f>
        <v>426.87921482911719</v>
      </c>
      <c r="T22" s="62">
        <f t="shared" si="34"/>
        <v>313.49594674441835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414.41148605750107</v>
      </c>
      <c r="AN22" s="62">
        <f ca="1">AVERAGE(OFFSET($AM$3,0,0,'Données projet'!$E$10+1,1))-AVERAGE(OFFSET($H$3,0,0,'Données projet'!$E$10+1,1))</f>
        <v>354.90450119887635</v>
      </c>
      <c r="AO22" s="62">
        <f t="shared" si="36"/>
        <v>367.95449187183942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381.26547623001761</v>
      </c>
      <c r="S23" s="62">
        <f ca="1">AVERAGE(OFFSET($R$3,0,0,'Données projet'!$E$9+1,1))-AVERAGE(OFFSET($H$3,0,0,'Données projet'!$E$9+1,1))</f>
        <v>426.87921482911719</v>
      </c>
      <c r="T23" s="62">
        <f t="shared" si="34"/>
        <v>313.49594674441835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470.61520850438433</v>
      </c>
      <c r="AN23" s="62">
        <f ca="1">AVERAGE(OFFSET($AM$3,0,0,'Données projet'!$E$10+1,1))-AVERAGE(OFFSET($H$3,0,0,'Données projet'!$E$10+1,1))</f>
        <v>354.90450119887635</v>
      </c>
      <c r="AO23" s="62">
        <f t="shared" si="36"/>
        <v>367.95449187183942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392.95148523179193</v>
      </c>
      <c r="S24" s="62">
        <f ca="1">AVERAGE(OFFSET($R$3,0,0,'Données projet'!$E$9+1,1))-AVERAGE(OFFSET($H$3,0,0,'Données projet'!$E$9+1,1))</f>
        <v>426.87921482911719</v>
      </c>
      <c r="T24" s="62">
        <f t="shared" si="34"/>
        <v>313.49594674441835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12.2</v>
      </c>
      <c r="AI24" s="14">
        <f>IF('Données projet'!$A$62&gt;35,AI23+AH24-AQ23,IF(A24&lt;'Données projet'!$A$62,$AF$205^A24,IF(A24='Données projet'!$A$62,'Données projet'!$B$62,AI23+AH24-AQ23)))</f>
        <v>94.199999999999989</v>
      </c>
      <c r="AJ24" s="14">
        <f>AI24*VLOOKUP('Données projet'!$B$10,Paramètres!$A$1:$I$89,3,0)*VLOOKUP('Données projet'!$B$10,Paramètres!$A$1:$I$89,5,0)</f>
        <v>82.293120000000002</v>
      </c>
      <c r="AK24" s="14">
        <f t="shared" si="35"/>
        <v>22.696938367376966</v>
      </c>
      <c r="AL24" s="22">
        <f t="shared" si="4"/>
        <v>182.85768498984825</v>
      </c>
      <c r="AM24" s="62">
        <f t="shared" si="5"/>
        <v>401.71521336572266</v>
      </c>
      <c r="AN24" s="62">
        <f ca="1">AVERAGE(OFFSET($AM$3,0,0,'Données projet'!$E$10+1,1))-AVERAGE(OFFSET($H$3,0,0,'Données projet'!$E$10+1,1))</f>
        <v>354.90450119887635</v>
      </c>
      <c r="AO24" s="62">
        <f t="shared" si="36"/>
        <v>367.95449187183942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404.60627363282379</v>
      </c>
      <c r="S25" s="62">
        <f ca="1">AVERAGE(OFFSET($R$3,0,0,'Données projet'!$E$9+1,1))-AVERAGE(OFFSET($H$3,0,0,'Données projet'!$E$9+1,1))</f>
        <v>426.87921482911719</v>
      </c>
      <c r="T25" s="62">
        <f t="shared" si="34"/>
        <v>313.49594674441835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12.2</v>
      </c>
      <c r="AI25" s="14">
        <f>IF('Données projet'!$A$62&gt;35,AI24+AH25-AQ24,IF(A25&lt;'Données projet'!$A$62,$AF$205^A25,IF(A25='Données projet'!$A$62,'Données projet'!$B$62,AI24+AH25-AQ24)))</f>
        <v>106.39999999999999</v>
      </c>
      <c r="AJ25" s="14">
        <f>AI25*VLOOKUP('Données projet'!$B$10,Paramètres!$A$1:$I$89,3,0)*VLOOKUP('Données projet'!$B$10,Paramètres!$A$1:$I$89,5,0)</f>
        <v>92.951040000000006</v>
      </c>
      <c r="AK25" s="14">
        <f t="shared" si="35"/>
        <v>25.275602869272223</v>
      </c>
      <c r="AL25" s="22">
        <f t="shared" si="4"/>
        <v>205.9114029973158</v>
      </c>
      <c r="AM25" s="62">
        <f t="shared" si="5"/>
        <v>427.09231690078423</v>
      </c>
      <c r="AN25" s="62">
        <f ca="1">AVERAGE(OFFSET($AM$3,0,0,'Données projet'!$E$10+1,1))-AVERAGE(OFFSET($H$3,0,0,'Données projet'!$E$10+1,1))</f>
        <v>354.90450119887635</v>
      </c>
      <c r="AO25" s="62">
        <f t="shared" si="36"/>
        <v>367.95449187183942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416.23086315847627</v>
      </c>
      <c r="S26" s="62">
        <f ca="1">AVERAGE(OFFSET($R$3,0,0,'Données projet'!$E$9+1,1))-AVERAGE(OFFSET($H$3,0,0,'Données projet'!$E$9+1,1))</f>
        <v>426.87921482911719</v>
      </c>
      <c r="T26" s="62">
        <f t="shared" si="34"/>
        <v>313.49594674441835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12.2</v>
      </c>
      <c r="AI26" s="14">
        <f>IF('Données projet'!$A$62&gt;35,AI25+AH26-AQ25,IF(A26&lt;'Données projet'!$A$62,$AF$205^A26,IF(A26='Données projet'!$A$62,'Données projet'!$B$62,AI25+AH26-AQ25)))</f>
        <v>118.6</v>
      </c>
      <c r="AJ26" s="14">
        <f>AI26*VLOOKUP('Données projet'!$B$10,Paramètres!$A$1:$I$89,3,0)*VLOOKUP('Données projet'!$B$10,Paramètres!$A$1:$I$89,5,0)</f>
        <v>103.60896</v>
      </c>
      <c r="AK26" s="14">
        <f t="shared" si="35"/>
        <v>27.820000397643376</v>
      </c>
      <c r="AL26" s="22">
        <f t="shared" si="4"/>
        <v>228.90543935922889</v>
      </c>
      <c r="AM26" s="62">
        <f t="shared" si="5"/>
        <v>452.39063606877539</v>
      </c>
      <c r="AN26" s="62">
        <f ca="1">AVERAGE(OFFSET($AM$3,0,0,'Données projet'!$E$10+1,1))-AVERAGE(OFFSET($H$3,0,0,'Données projet'!$E$10+1,1))</f>
        <v>354.90450119887635</v>
      </c>
      <c r="AO26" s="62">
        <f t="shared" si="36"/>
        <v>367.95449187183942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427.82619799182515</v>
      </c>
      <c r="S27" s="62">
        <f ca="1">AVERAGE(OFFSET($R$3,0,0,'Données projet'!$E$9+1,1))-AVERAGE(OFFSET($H$3,0,0,'Données projet'!$E$9+1,1))</f>
        <v>426.87921482911719</v>
      </c>
      <c r="T27" s="62">
        <f t="shared" si="34"/>
        <v>313.49594674441835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12.2</v>
      </c>
      <c r="AI27" s="14">
        <f>IF('Données projet'!$A$62&gt;35,AI26+AH27-AQ26,IF(A27&lt;'Données projet'!$A$62,$AF$205^A27,IF(A27='Données projet'!$A$62,'Données projet'!$B$62,AI26+AH27-AQ26)))</f>
        <v>130.79999999999998</v>
      </c>
      <c r="AJ27" s="14">
        <f>AI27*VLOOKUP('Données projet'!$B$10,Paramètres!$A$1:$I$89,3,0)*VLOOKUP('Données projet'!$B$10,Paramètres!$A$1:$I$89,5,0)</f>
        <v>114.26687999999999</v>
      </c>
      <c r="AK27" s="14">
        <f t="shared" si="35"/>
        <v>30.334057329879929</v>
      </c>
      <c r="AL27" s="22">
        <f t="shared" si="4"/>
        <v>251.84663251620748</v>
      </c>
      <c r="AM27" s="62">
        <f t="shared" si="5"/>
        <v>477.61734069982731</v>
      </c>
      <c r="AN27" s="62">
        <f ca="1">AVERAGE(OFFSET($AM$3,0,0,'Données projet'!$E$10+1,1))-AVERAGE(OFFSET($H$3,0,0,'Données projet'!$E$10+1,1))</f>
        <v>354.90450119887635</v>
      </c>
      <c r="AO27" s="62">
        <f t="shared" si="36"/>
        <v>367.95449187183942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439.39315541429301</v>
      </c>
      <c r="S28" s="62">
        <f ca="1">AVERAGE(OFFSET($R$3,0,0,'Données projet'!$E$9+1,1))-AVERAGE(OFFSET($H$3,0,0,'Données projet'!$E$9+1,1))</f>
        <v>426.87921482911719</v>
      </c>
      <c r="T28" s="62">
        <f t="shared" si="34"/>
        <v>313.49594674441835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143</v>
      </c>
      <c r="AG28" s="13">
        <f>VLOOKUP(A28,'Données projet'!$A$61:$I$81,9,0)</f>
        <v>12.2</v>
      </c>
      <c r="AH28" s="13">
        <f t="array" ref="AH28">INDEX(AG:AG,MIN(IF(ISNUMBER(AG28:AG224),ROW(AG28:AG224),"")))</f>
        <v>12.2</v>
      </c>
      <c r="AI28" s="14">
        <f>IF('Données projet'!$A$62&gt;35,AI27+AH28-AQ27,IF(A28&lt;'Données projet'!$A$62,$AF$205^A28,IF(A28='Données projet'!$A$62,'Données projet'!$B$62,AI27+AH28-AQ27)))</f>
        <v>142.99999999999997</v>
      </c>
      <c r="AJ28" s="14">
        <f>AI28*VLOOKUP('Données projet'!$B$10,Paramètres!$A$1:$I$89,3,0)*VLOOKUP('Données projet'!$B$10,Paramètres!$A$1:$I$89,5,0)</f>
        <v>124.9248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502.77824588029983</v>
      </c>
      <c r="AN28" s="62">
        <f ca="1">AVERAGE(OFFSET($AM$3,0,0,'Données projet'!$E$10+1,1))-AVERAGE(OFFSET($H$3,0,0,'Données projet'!$E$10+1,1))</f>
        <v>354.90450119887635</v>
      </c>
      <c r="AO28" s="62">
        <f t="shared" si="36"/>
        <v>367.95449187183942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0.215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7.6522043916754932</v>
      </c>
      <c r="AW28" s="23">
        <f>EXP(-LN(2)/2)*AW27+(1-EXP(-LN(2)/2))/(LN(2)/2)*AQ28*AT28*VLOOKUP('Données projet'!$B$10,Paramètres!$A$1:$I$89,3,0)*0.475*44/12</f>
        <v>15.248904583086444</v>
      </c>
      <c r="AX28" s="23">
        <f t="shared" si="6"/>
        <v>22.901108974761939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450.9325544896227</v>
      </c>
      <c r="S29" s="62">
        <f ca="1">AVERAGE(OFFSET($R$3,0,0,'Données projet'!$E$9+1,1))-AVERAGE(OFFSET($H$3,0,0,'Données projet'!$E$9+1,1))</f>
        <v>426.87921482911719</v>
      </c>
      <c r="T29" s="62">
        <f t="shared" si="34"/>
        <v>313.49594674441835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117.39999999999998</v>
      </c>
      <c r="AJ29" s="14">
        <f>AI29*VLOOKUP('Données projet'!$B$10,Paramètres!$A$1:$I$89,3,0)*VLOOKUP('Données projet'!$B$10,Paramètres!$A$1:$I$89,5,0)</f>
        <v>102.56064000000001</v>
      </c>
      <c r="AK29" s="14">
        <f t="shared" si="35"/>
        <v>27.571134131783779</v>
      </c>
      <c r="AL29" s="22">
        <f t="shared" si="4"/>
        <v>226.64617327952342</v>
      </c>
      <c r="AM29" s="62">
        <f t="shared" si="5"/>
        <v>456.9328873287136</v>
      </c>
      <c r="AN29" s="62">
        <f ca="1">AVERAGE(OFFSET($AM$3,0,0,'Données projet'!$E$10+1,1))-AVERAGE(OFFSET($H$3,0,0,'Données projet'!$E$10+1,1))</f>
        <v>354.90450119887635</v>
      </c>
      <c r="AO29" s="62">
        <f t="shared" si="36"/>
        <v>367.95449187183942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7.442954460173187</v>
      </c>
      <c r="AW29" s="23">
        <f>EXP(-LN(2)/2)*AW28+(1-EXP(-LN(2)/2))/(LN(2)/2)*AQ29*AT29*VLOOKUP('Données projet'!$B$10,Paramètres!$A$1:$I$89,3,0)*0.475*44/12</f>
        <v>10.782603836367048</v>
      </c>
      <c r="AX29" s="23">
        <f t="shared" si="6"/>
        <v>18.225558296540235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462.44516322261313</v>
      </c>
      <c r="S30" s="62">
        <f ca="1">AVERAGE(OFFSET($R$3,0,0,'Données projet'!$E$9+1,1))-AVERAGE(OFFSET($H$3,0,0,'Données projet'!$E$9+1,1))</f>
        <v>426.87921482911719</v>
      </c>
      <c r="T30" s="62">
        <f t="shared" si="34"/>
        <v>313.49594674441835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128.79999999999998</v>
      </c>
      <c r="AJ30" s="14">
        <f>AI30*VLOOKUP('Données projet'!$B$10,Paramètres!$A$1:$I$89,3,0)*VLOOKUP('Données projet'!$B$10,Paramètres!$A$1:$I$89,5,0)</f>
        <v>112.51968000000001</v>
      </c>
      <c r="AK30" s="14">
        <f t="shared" si="35"/>
        <v>29.923856072189899</v>
      </c>
      <c r="AL30" s="22">
        <f t="shared" si="4"/>
        <v>248.08915865906408</v>
      </c>
      <c r="AM30" s="62">
        <f t="shared" si="5"/>
        <v>480.60700153162759</v>
      </c>
      <c r="AN30" s="62">
        <f ca="1">AVERAGE(OFFSET($AM$3,0,0,'Données projet'!$E$10+1,1))-AVERAGE(OFFSET($H$3,0,0,'Données projet'!$E$10+1,1))</f>
        <v>354.90450119887635</v>
      </c>
      <c r="AO30" s="62">
        <f t="shared" si="36"/>
        <v>367.95449187183942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7.2394264790517875</v>
      </c>
      <c r="AW30" s="23">
        <f>EXP(-LN(2)/2)*AW29+(1-EXP(-LN(2)/2))/(LN(2)/2)*AQ30*AT30*VLOOKUP('Données projet'!$B$10,Paramètres!$A$1:$I$89,3,0)*0.475*44/12</f>
        <v>7.6244522915432231</v>
      </c>
      <c r="AX30" s="23">
        <f t="shared" si="6"/>
        <v>14.863878770595012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473.93170451491801</v>
      </c>
      <c r="S31" s="62">
        <f ca="1">AVERAGE(OFFSET($R$3,0,0,'Données projet'!$E$9+1,1))-AVERAGE(OFFSET($H$3,0,0,'Données projet'!$E$9+1,1))</f>
        <v>426.87921482911719</v>
      </c>
      <c r="T31" s="62">
        <f t="shared" si="34"/>
        <v>313.49594674441835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140.19999999999999</v>
      </c>
      <c r="AJ31" s="14">
        <f>AI31*VLOOKUP('Données projet'!$B$10,Paramètres!$A$1:$I$89,3,0)*VLOOKUP('Données projet'!$B$10,Paramètres!$A$1:$I$89,5,0)</f>
        <v>122.47872000000001</v>
      </c>
      <c r="AK31" s="14">
        <f t="shared" si="35"/>
        <v>32.252430308904003</v>
      </c>
      <c r="AL31" s="22">
        <f t="shared" si="4"/>
        <v>269.49008678800777</v>
      </c>
      <c r="AM31" s="62">
        <f t="shared" si="5"/>
        <v>504.22155620999183</v>
      </c>
      <c r="AN31" s="62">
        <f ca="1">AVERAGE(OFFSET($AM$3,0,0,'Données projet'!$E$10+1,1))-AVERAGE(OFFSET($H$3,0,0,'Données projet'!$E$10+1,1))</f>
        <v>354.90450119887635</v>
      </c>
      <c r="AO31" s="62">
        <f t="shared" si="36"/>
        <v>367.95449187183942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7.0414639812772242</v>
      </c>
      <c r="AW31" s="23">
        <f>EXP(-LN(2)/2)*AW30+(1-EXP(-LN(2)/2))/(LN(2)/2)*AQ31*AT31*VLOOKUP('Données projet'!$B$10,Paramètres!$A$1:$I$89,3,0)*0.475*44/12</f>
        <v>5.3913019181835251</v>
      </c>
      <c r="AX31" s="23">
        <f t="shared" si="6"/>
        <v>12.432765899460749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485.39286116192659</v>
      </c>
      <c r="S32" s="62">
        <f ca="1">AVERAGE(OFFSET($R$3,0,0,'Données projet'!$E$9+1,1))-AVERAGE(OFFSET($H$3,0,0,'Données projet'!$E$9+1,1))</f>
        <v>426.87921482911719</v>
      </c>
      <c r="T32" s="62">
        <f t="shared" si="34"/>
        <v>313.49594674441835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151.6</v>
      </c>
      <c r="AJ32" s="14">
        <f>AI32*VLOOKUP('Données projet'!$B$10,Paramètres!$A$1:$I$89,3,0)*VLOOKUP('Données projet'!$B$10,Paramètres!$A$1:$I$89,5,0)</f>
        <v>132.43776</v>
      </c>
      <c r="AK32" s="14">
        <f t="shared" si="35"/>
        <v>34.559043580858436</v>
      </c>
      <c r="AL32" s="22">
        <f t="shared" si="4"/>
        <v>290.85276623666175</v>
      </c>
      <c r="AM32" s="62">
        <f t="shared" si="5"/>
        <v>527.78066355943758</v>
      </c>
      <c r="AN32" s="62">
        <f ca="1">AVERAGE(OFFSET($AM$3,0,0,'Données projet'!$E$10+1,1))-AVERAGE(OFFSET($H$3,0,0,'Données projet'!$E$10+1,1))</f>
        <v>354.90450119887635</v>
      </c>
      <c r="AO32" s="62">
        <f t="shared" si="36"/>
        <v>367.95449187183942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6.8489147784147013</v>
      </c>
      <c r="AW32" s="23">
        <f>EXP(-LN(2)/2)*AW31+(1-EXP(-LN(2)/2))/(LN(2)/2)*AQ32*AT32*VLOOKUP('Données projet'!$B$10,Paramètres!$A$1:$I$89,3,0)*0.475*44/12</f>
        <v>3.812226145771612</v>
      </c>
      <c r="AX32" s="23">
        <f t="shared" si="6"/>
        <v>10.661140924186313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496.82928007775172</v>
      </c>
      <c r="S33" s="62">
        <f ca="1">AVERAGE(OFFSET($R$3,0,0,'Données projet'!$E$9+1,1))-AVERAGE(OFFSET($H$3,0,0,'Données projet'!$E$9+1,1))</f>
        <v>426.87921482911719</v>
      </c>
      <c r="T33" s="62">
        <f t="shared" si="34"/>
        <v>313.49594674441835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0.8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163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163</v>
      </c>
      <c r="AJ33" s="14">
        <f>AI33*VLOOKUP('Données projet'!$B$10,Paramètres!$A$1:$I$89,3,0)*VLOOKUP('Données projet'!$B$10,Paramètres!$A$1:$I$89,5,0)</f>
        <v>142.39680000000004</v>
      </c>
      <c r="AK33" s="14">
        <f t="shared" si="35"/>
        <v>36.845535084476985</v>
      </c>
      <c r="AL33" s="22">
        <f t="shared" si="4"/>
        <v>312.18040027213078</v>
      </c>
      <c r="AM33" s="62">
        <f t="shared" si="5"/>
        <v>551.28782520517279</v>
      </c>
      <c r="AN33" s="62">
        <f ca="1">AVERAGE(OFFSET($AM$3,0,0,'Données projet'!$E$10+1,1))-AVERAGE(OFFSET($H$3,0,0,'Données projet'!$E$10+1,1))</f>
        <v>354.90450119887635</v>
      </c>
      <c r="AO33" s="62">
        <f t="shared" si="36"/>
        <v>367.95449187183942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0.215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14.313835235305669</v>
      </c>
      <c r="AW33" s="23">
        <f>EXP(-LN(2)/2)*AW32+(1-EXP(-LN(2)/2))/(LN(2)/2)*AQ33*AT33*VLOOKUP('Données projet'!$B$10,Paramètres!$A$1:$I$89,3,0)*0.475*44/12</f>
        <v>17.944555542178207</v>
      </c>
      <c r="AX33" s="23">
        <f t="shared" si="6"/>
        <v>32.258390777483875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507.82330192210372</v>
      </c>
      <c r="S34" s="62">
        <f ca="1">AVERAGE(OFFSET($R$3,0,0,'Données projet'!$E$9+1,1))-AVERAGE(OFFSET($H$3,0,0,'Données projet'!$E$9+1,1))</f>
        <v>426.87921482911719</v>
      </c>
      <c r="T34" s="62">
        <f t="shared" si="34"/>
        <v>313.49594674441835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136.6</v>
      </c>
      <c r="AJ34" s="14">
        <f>AI34*VLOOKUP('Données projet'!$B$10,Paramètres!$A$1:$I$89,3,0)*VLOOKUP('Données projet'!$B$10,Paramètres!$A$1:$I$89,5,0)</f>
        <v>119.33376000000001</v>
      </c>
      <c r="AK34" s="14">
        <f t="shared" si="35"/>
        <v>31.519559440518702</v>
      </c>
      <c r="AL34" s="22">
        <f t="shared" si="4"/>
        <v>262.7361980255701</v>
      </c>
      <c r="AM34" s="62">
        <f t="shared" si="5"/>
        <v>502.78432123838763</v>
      </c>
      <c r="AN34" s="62">
        <f ca="1">AVERAGE(OFFSET($AM$3,0,0,'Données projet'!$E$10+1,1))-AVERAGE(OFFSET($H$3,0,0,'Données projet'!$E$10+1,1))</f>
        <v>354.90450119887635</v>
      </c>
      <c r="AO34" s="62">
        <f t="shared" si="36"/>
        <v>367.95449187183942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13.922422658064356</v>
      </c>
      <c r="AW34" s="23">
        <f>EXP(-LN(2)/2)*AW33+(1-EXP(-LN(2)/2))/(LN(2)/2)*AQ34*AT34*VLOOKUP('Données projet'!$B$10,Paramètres!$A$1:$I$89,3,0)*0.475*44/12</f>
        <v>12.688716909252856</v>
      </c>
      <c r="AX34" s="23">
        <f t="shared" si="6"/>
        <v>26.61113956731721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518.79250502029561</v>
      </c>
      <c r="S35" s="62">
        <f ca="1">AVERAGE(OFFSET($R$3,0,0,'Données projet'!$E$9+1,1))-AVERAGE(OFFSET($H$3,0,0,'Données projet'!$E$9+1,1))</f>
        <v>426.87921482911719</v>
      </c>
      <c r="T35" s="62">
        <f t="shared" si="34"/>
        <v>313.49594674441835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147.19999999999999</v>
      </c>
      <c r="AJ35" s="14">
        <f>AI35*VLOOKUP('Données projet'!$B$10,Paramètres!$A$1:$I$89,3,0)*VLOOKUP('Données projet'!$B$10,Paramètres!$A$1:$I$89,5,0)</f>
        <v>128.59392</v>
      </c>
      <c r="AK35" s="14">
        <f t="shared" si="35"/>
        <v>33.671250175837564</v>
      </c>
      <c r="AL35" s="22">
        <f t="shared" si="4"/>
        <v>282.61183805625041</v>
      </c>
      <c r="AM35" s="62">
        <f t="shared" si="5"/>
        <v>523.5843405367757</v>
      </c>
      <c r="AN35" s="62">
        <f ca="1">AVERAGE(OFFSET($AM$3,0,0,'Données projet'!$E$10+1,1))-AVERAGE(OFFSET($H$3,0,0,'Données projet'!$E$10+1,1))</f>
        <v>354.90450119887635</v>
      </c>
      <c r="AO35" s="62">
        <f t="shared" si="36"/>
        <v>367.95449187183942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13.5417132783312</v>
      </c>
      <c r="AW35" s="23">
        <f>EXP(-LN(2)/2)*AW34+(1-EXP(-LN(2)/2))/(LN(2)/2)*AQ35*AT35*VLOOKUP('Données projet'!$B$10,Paramètres!$A$1:$I$89,3,0)*0.475*44/12</f>
        <v>8.9722777710891055</v>
      </c>
      <c r="AX35" s="23">
        <f t="shared" si="6"/>
        <v>22.513991049420305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529.73752332571166</v>
      </c>
      <c r="S36" s="62">
        <f ca="1">AVERAGE(OFFSET($R$3,0,0,'Données projet'!$E$9+1,1))-AVERAGE(OFFSET($H$3,0,0,'Données projet'!$E$9+1,1))</f>
        <v>426.87921482911719</v>
      </c>
      <c r="T36" s="62">
        <f t="shared" si="34"/>
        <v>313.49594674441835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157.79999999999998</v>
      </c>
      <c r="AJ36" s="14">
        <f>AI36*VLOOKUP('Données projet'!$B$10,Paramètres!$A$1:$I$89,3,0)*VLOOKUP('Données projet'!$B$10,Paramètres!$A$1:$I$89,5,0)</f>
        <v>137.85408000000001</v>
      </c>
      <c r="AK36" s="14">
        <f t="shared" si="35"/>
        <v>35.804964283629964</v>
      </c>
      <c r="AL36" s="22">
        <f t="shared" si="4"/>
        <v>302.45616879398887</v>
      </c>
      <c r="AM36" s="62">
        <f t="shared" si="5"/>
        <v>544.33701462852957</v>
      </c>
      <c r="AN36" s="62">
        <f ca="1">AVERAGE(OFFSET($AM$3,0,0,'Données projet'!$E$10+1,1))-AVERAGE(OFFSET($H$3,0,0,'Données projet'!$E$10+1,1))</f>
        <v>354.90450119887635</v>
      </c>
      <c r="AO36" s="62">
        <f t="shared" si="36"/>
        <v>367.95449187183942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13.171414416607481</v>
      </c>
      <c r="AW36" s="23">
        <f>EXP(-LN(2)/2)*AW35+(1-EXP(-LN(2)/2))/(LN(2)/2)*AQ36*AT36*VLOOKUP('Données projet'!$B$10,Paramètres!$A$1:$I$89,3,0)*0.475*44/12</f>
        <v>6.3443584546264287</v>
      </c>
      <c r="AX36" s="23">
        <f t="shared" si="6"/>
        <v>19.51577287123391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540.65895939887173</v>
      </c>
      <c r="S37" s="62">
        <f ca="1">AVERAGE(OFFSET($R$3,0,0,'Données projet'!$E$9+1,1))-AVERAGE(OFFSET($H$3,0,0,'Données projet'!$E$9+1,1))</f>
        <v>426.87921482911719</v>
      </c>
      <c r="T37" s="62">
        <f t="shared" si="34"/>
        <v>313.49594674441835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168.39999999999998</v>
      </c>
      <c r="AJ37" s="14">
        <f>AI37*VLOOKUP('Données projet'!$B$10,Paramètres!$A$1:$I$89,3,0)*VLOOKUP('Données projet'!$B$10,Paramètres!$A$1:$I$89,5,0)</f>
        <v>147.11424</v>
      </c>
      <c r="AK37" s="14">
        <f t="shared" si="35"/>
        <v>37.922046712608186</v>
      </c>
      <c r="AL37" s="22">
        <f t="shared" si="4"/>
        <v>322.27153269112591</v>
      </c>
      <c r="AM37" s="62">
        <f t="shared" si="5"/>
        <v>565.04496415324149</v>
      </c>
      <c r="AN37" s="62">
        <f ca="1">AVERAGE(OFFSET($AM$3,0,0,'Données projet'!$E$10+1,1))-AVERAGE(OFFSET($H$3,0,0,'Données projet'!$E$10+1,1))</f>
        <v>354.90450119887635</v>
      </c>
      <c r="AO37" s="62">
        <f t="shared" si="36"/>
        <v>367.95449187183942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12.81124139673077</v>
      </c>
      <c r="AW37" s="23">
        <f>EXP(-LN(2)/2)*AW36+(1-EXP(-LN(2)/2))/(LN(2)/2)*AQ37*AT37*VLOOKUP('Données projet'!$B$10,Paramètres!$A$1:$I$89,3,0)*0.475*44/12</f>
        <v>4.4861388855445536</v>
      </c>
      <c r="AX37" s="23">
        <f t="shared" si="6"/>
        <v>17.297380282275324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551.557387335013</v>
      </c>
      <c r="S38" s="62">
        <f ca="1">AVERAGE(OFFSET($R$3,0,0,'Données projet'!$E$9+1,1))-AVERAGE(OFFSET($H$3,0,0,'Données projet'!$E$9+1,1))</f>
        <v>426.87921482911719</v>
      </c>
      <c r="T38" s="62">
        <f t="shared" si="34"/>
        <v>313.49594674441835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178.99999999999997</v>
      </c>
      <c r="AJ38" s="14">
        <f>AI38*VLOOKUP('Données projet'!$B$10,Paramètres!$A$1:$I$89,3,0)*VLOOKUP('Données projet'!$B$10,Paramètres!$A$1:$I$89,5,0)</f>
        <v>156.37440000000001</v>
      </c>
      <c r="AK38" s="14">
        <f t="shared" si="35"/>
        <v>40.023663524293205</v>
      </c>
      <c r="AL38" s="22">
        <f t="shared" si="4"/>
        <v>342.05996063814399</v>
      </c>
      <c r="AM38" s="62">
        <f t="shared" si="5"/>
        <v>585.71049336271847</v>
      </c>
      <c r="AN38" s="62">
        <f ca="1">AVERAGE(OFFSET($AM$3,0,0,'Données projet'!$E$10+1,1))-AVERAGE(OFFSET($H$3,0,0,'Données projet'!$E$10+1,1))</f>
        <v>354.90450119887635</v>
      </c>
      <c r="AO38" s="62">
        <f t="shared" si="36"/>
        <v>367.95449187183942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12.460917327023262</v>
      </c>
      <c r="AW38" s="23">
        <f>EXP(-LN(2)/2)*AW37+(1-EXP(-LN(2)/2))/(LN(2)/2)*AQ38*AT38*VLOOKUP('Données projet'!$B$10,Paramètres!$A$1:$I$89,3,0)*0.475*44/12</f>
        <v>3.1721792273132152</v>
      </c>
      <c r="AX38" s="23">
        <f t="shared" si="6"/>
        <v>15.633096554336477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562.43335530056481</v>
      </c>
      <c r="S39" s="62">
        <f ca="1">AVERAGE(OFFSET($R$3,0,0,'Données projet'!$E$9+1,1))-AVERAGE(OFFSET($H$3,0,0,'Données projet'!$E$9+1,1))</f>
        <v>426.87921482911719</v>
      </c>
      <c r="T39" s="62">
        <f t="shared" si="34"/>
        <v>313.49594674441835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152.59999999999997</v>
      </c>
      <c r="AJ39" s="14">
        <f>AI39*VLOOKUP('Données projet'!$B$10,Paramètres!$A$1:$I$89,3,0)*VLOOKUP('Données projet'!$B$10,Paramètres!$A$1:$I$89,5,0)</f>
        <v>133.31135999999998</v>
      </c>
      <c r="AK39" s="14">
        <f t="shared" si="35"/>
        <v>34.760393689821633</v>
      </c>
      <c r="AL39" s="22">
        <f t="shared" si="4"/>
        <v>292.72497100977256</v>
      </c>
      <c r="AM39" s="62">
        <f t="shared" si="5"/>
        <v>537.23738925080693</v>
      </c>
      <c r="AN39" s="62">
        <f ca="1">AVERAGE(OFFSET($AM$3,0,0,'Données projet'!$E$10+1,1))-AVERAGE(OFFSET($H$3,0,0,'Données projet'!$E$10+1,1))</f>
        <v>354.90450119887635</v>
      </c>
      <c r="AO39" s="62">
        <f t="shared" si="36"/>
        <v>367.95449187183942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12.120172887424648</v>
      </c>
      <c r="AW39" s="23">
        <f>EXP(-LN(2)/2)*AW38+(1-EXP(-LN(2)/2))/(LN(2)/2)*AQ39*AT39*VLOOKUP('Données projet'!$B$10,Paramètres!$A$1:$I$89,3,0)*0.475*44/12</f>
        <v>2.2430694427722773</v>
      </c>
      <c r="AX39" s="23">
        <f t="shared" si="6"/>
        <v>14.363242330196925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573.28738774279543</v>
      </c>
      <c r="S40" s="62">
        <f ca="1">AVERAGE(OFFSET($R$3,0,0,'Données projet'!$E$9+1,1))-AVERAGE(OFFSET($H$3,0,0,'Données projet'!$E$9+1,1))</f>
        <v>426.87921482911719</v>
      </c>
      <c r="T40" s="62">
        <f t="shared" si="34"/>
        <v>313.49594674441835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162.19999999999996</v>
      </c>
      <c r="AJ40" s="14">
        <f>AI40*VLOOKUP('Données projet'!$B$10,Paramètres!$A$1:$I$89,3,0)*VLOOKUP('Données projet'!$B$10,Paramètres!$A$1:$I$89,5,0)</f>
        <v>141.69791999999998</v>
      </c>
      <c r="AK40" s="14">
        <f t="shared" si="35"/>
        <v>36.685701801209362</v>
      </c>
      <c r="AL40" s="22">
        <f t="shared" si="4"/>
        <v>310.68480797043964</v>
      </c>
      <c r="AM40" s="62">
        <f t="shared" si="5"/>
        <v>556.04415994111071</v>
      </c>
      <c r="AN40" s="62">
        <f ca="1">AVERAGE(OFFSET($AM$3,0,0,'Données projet'!$E$10+1,1))-AVERAGE(OFFSET($H$3,0,0,'Données projet'!$E$10+1,1))</f>
        <v>354.90450119887635</v>
      </c>
      <c r="AO40" s="62">
        <f t="shared" si="36"/>
        <v>367.95449187183942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11.788746122445829</v>
      </c>
      <c r="AW40" s="23">
        <f>EXP(-LN(2)/2)*AW39+(1-EXP(-LN(2)/2))/(LN(2)/2)*AQ40*AT40*VLOOKUP('Données projet'!$B$10,Paramètres!$A$1:$I$89,3,0)*0.475*44/12</f>
        <v>1.5860896136566078</v>
      </c>
      <c r="AX40" s="23">
        <f t="shared" si="6"/>
        <v>13.374835736102437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584.11998732463928</v>
      </c>
      <c r="S41" s="62">
        <f ca="1">AVERAGE(OFFSET($R$3,0,0,'Données projet'!$E$9+1,1))-AVERAGE(OFFSET($H$3,0,0,'Données projet'!$E$9+1,1))</f>
        <v>426.87921482911719</v>
      </c>
      <c r="T41" s="62">
        <f t="shared" si="34"/>
        <v>313.49594674441835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171.79999999999995</v>
      </c>
      <c r="AJ41" s="14">
        <f>AI41*VLOOKUP('Données projet'!$B$10,Paramètres!$A$1:$I$89,3,0)*VLOOKUP('Données projet'!$B$10,Paramètres!$A$1:$I$89,5,0)</f>
        <v>150.08447999999999</v>
      </c>
      <c r="AK41" s="14">
        <f t="shared" si="35"/>
        <v>38.597783374841299</v>
      </c>
      <c r="AL41" s="22">
        <f t="shared" si="4"/>
        <v>328.62160871118186</v>
      </c>
      <c r="AM41" s="62">
        <f t="shared" si="5"/>
        <v>574.81320200474056</v>
      </c>
      <c r="AN41" s="62">
        <f ca="1">AVERAGE(OFFSET($AM$3,0,0,'Données projet'!$E$10+1,1))-AVERAGE(OFFSET($H$3,0,0,'Données projet'!$E$10+1,1))</f>
        <v>354.90450119887635</v>
      </c>
      <c r="AO41" s="62">
        <f t="shared" si="36"/>
        <v>367.95449187183942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11.466382239784332</v>
      </c>
      <c r="AW41" s="23">
        <f>EXP(-LN(2)/2)*AW40+(1-EXP(-LN(2)/2))/(LN(2)/2)*AQ41*AT41*VLOOKUP('Données projet'!$B$10,Paramètres!$A$1:$I$89,3,0)*0.475*44/12</f>
        <v>1.1215347213861389</v>
      </c>
      <c r="AX41" s="23">
        <f t="shared" si="6"/>
        <v>12.587916961170471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594.9316366270823</v>
      </c>
      <c r="S42" s="62">
        <f ca="1">AVERAGE(OFFSET($R$3,0,0,'Données projet'!$E$9+1,1))-AVERAGE(OFFSET($H$3,0,0,'Données projet'!$E$9+1,1))</f>
        <v>426.87921482911719</v>
      </c>
      <c r="T42" s="62">
        <f t="shared" si="34"/>
        <v>313.49594674441835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181.39999999999995</v>
      </c>
      <c r="AJ42" s="14">
        <f>AI42*VLOOKUP('Données projet'!$B$10,Paramètres!$A$1:$I$89,3,0)*VLOOKUP('Données projet'!$B$10,Paramètres!$A$1:$I$89,5,0)</f>
        <v>158.47103999999996</v>
      </c>
      <c r="AK42" s="14">
        <f t="shared" si="35"/>
        <v>40.497461727609561</v>
      </c>
      <c r="AL42" s="22">
        <f t="shared" si="4"/>
        <v>346.53680717558655</v>
      </c>
      <c r="AM42" s="62">
        <f t="shared" si="5"/>
        <v>593.54620426569363</v>
      </c>
      <c r="AN42" s="62">
        <f ca="1">AVERAGE(OFFSET($AM$3,0,0,'Données projet'!$E$10+1,1))-AVERAGE(OFFSET($H$3,0,0,'Données projet'!$E$10+1,1))</f>
        <v>354.90450119887635</v>
      </c>
      <c r="AO42" s="62">
        <f t="shared" si="36"/>
        <v>367.95449187183942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11.152833414446594</v>
      </c>
      <c r="AW42" s="23">
        <f>EXP(-LN(2)/2)*AW41+(1-EXP(-LN(2)/2))/(LN(2)/2)*AQ42*AT42*VLOOKUP('Données projet'!$B$10,Paramètres!$A$1:$I$89,3,0)*0.475*44/12</f>
        <v>0.79304480682830414</v>
      </c>
      <c r="AX42" s="23">
        <f t="shared" si="6"/>
        <v>11.945878221274898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605.72279965386656</v>
      </c>
      <c r="S43" s="62">
        <f ca="1">AVERAGE(OFFSET($R$3,0,0,'Données projet'!$E$9+1,1))-AVERAGE(OFFSET($H$3,0,0,'Données projet'!$E$9+1,1))</f>
        <v>426.87921482911719</v>
      </c>
      <c r="T43" s="62">
        <f t="shared" si="34"/>
        <v>313.49594674441835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0.6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27.97791296479798</v>
      </c>
      <c r="AC43" s="24">
        <f t="shared" si="3"/>
        <v>27.97791296479798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190.99999999999994</v>
      </c>
      <c r="AJ43" s="14">
        <f>AI43*VLOOKUP('Données projet'!$B$10,Paramètres!$A$1:$I$89,3,0)*VLOOKUP('Données projet'!$B$10,Paramètres!$A$1:$I$89,5,0)</f>
        <v>166.85759999999996</v>
      </c>
      <c r="AK43" s="14">
        <f t="shared" si="35"/>
        <v>42.385468111966098</v>
      </c>
      <c r="AL43" s="22">
        <f t="shared" si="4"/>
        <v>364.43167696167421</v>
      </c>
      <c r="AM43" s="62">
        <f t="shared" si="5"/>
        <v>612.24469078079505</v>
      </c>
      <c r="AN43" s="62">
        <f ca="1">AVERAGE(OFFSET($AM$3,0,0,'Données projet'!$E$10+1,1))-AVERAGE(OFFSET($H$3,0,0,'Données projet'!$E$10+1,1))</f>
        <v>354.90450119887635</v>
      </c>
      <c r="AO43" s="62">
        <f t="shared" si="36"/>
        <v>367.95449187183942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10.847858598226532</v>
      </c>
      <c r="AW43" s="23">
        <f>EXP(-LN(2)/2)*AW42+(1-EXP(-LN(2)/2))/(LN(2)/2)*AQ43*AT43*VLOOKUP('Données projet'!$B$10,Paramètres!$A$1:$I$89,3,0)*0.475*44/12</f>
        <v>0.56076736069306954</v>
      </c>
      <c r="AX43" s="23">
        <f t="shared" si="6"/>
        <v>11.408625958919602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529.93643816932706</v>
      </c>
      <c r="S44" s="62">
        <f ca="1">AVERAGE(OFFSET($R$3,0,0,'Données projet'!$E$9+1,1))-AVERAGE(OFFSET($H$3,0,0,'Données projet'!$E$9+1,1))</f>
        <v>426.87921482911719</v>
      </c>
      <c r="T44" s="62">
        <f t="shared" si="34"/>
        <v>313.49594674441835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19.783371980855676</v>
      </c>
      <c r="AC44" s="24">
        <f t="shared" si="3"/>
        <v>19.783371980855676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8.6</v>
      </c>
      <c r="AI44" s="14">
        <f>IF('Données projet'!$A$62&gt;35,AI43+AH44-AQ43,IF(A44&lt;'Données projet'!$A$62,$AF$205^A44,IF(A44='Données projet'!$A$62,'Données projet'!$B$62,AI43+AH44-AQ43)))</f>
        <v>166.59999999999994</v>
      </c>
      <c r="AJ44" s="14">
        <f>AI44*VLOOKUP('Données projet'!$B$10,Paramètres!$A$1:$I$89,3,0)*VLOOKUP('Données projet'!$B$10,Paramètres!$A$1:$I$89,5,0)</f>
        <v>145.54175999999998</v>
      </c>
      <c r="AK44" s="14">
        <f t="shared" si="35"/>
        <v>37.563662342876064</v>
      </c>
      <c r="AL44" s="22">
        <f t="shared" si="4"/>
        <v>318.90861058050911</v>
      </c>
      <c r="AM44" s="62">
        <f t="shared" si="5"/>
        <v>567.51130017501305</v>
      </c>
      <c r="AN44" s="62">
        <f ca="1">AVERAGE(OFFSET($AM$3,0,0,'Données projet'!$E$10+1,1))-AVERAGE(OFFSET($H$3,0,0,'Données projet'!$E$10+1,1))</f>
        <v>354.90450119887635</v>
      </c>
      <c r="AO44" s="62">
        <f t="shared" si="36"/>
        <v>367.95449187183942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10.551223334393937</v>
      </c>
      <c r="AW44" s="23">
        <f>EXP(-LN(2)/2)*AW43+(1-EXP(-LN(2)/2))/(LN(2)/2)*AQ44*AT44*VLOOKUP('Données projet'!$B$10,Paramètres!$A$1:$I$89,3,0)*0.475*44/12</f>
        <v>0.39652240341415212</v>
      </c>
      <c r="AX44" s="23">
        <f t="shared" si="6"/>
        <v>10.94774573780809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542.25072771838245</v>
      </c>
      <c r="S45" s="62">
        <f ca="1">AVERAGE(OFFSET($R$3,0,0,'Données projet'!$E$9+1,1))-AVERAGE(OFFSET($H$3,0,0,'Données projet'!$E$9+1,1))</f>
        <v>426.87921482911719</v>
      </c>
      <c r="T45" s="62">
        <f t="shared" si="34"/>
        <v>313.49594674441835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13.988956482398992</v>
      </c>
      <c r="AC45" s="24">
        <f t="shared" si="3"/>
        <v>13.988956482398992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8.6</v>
      </c>
      <c r="AI45" s="14">
        <f>IF('Données projet'!$A$62&gt;35,AI44+AH45-AQ44,IF(A45&lt;'Données projet'!$A$62,$AF$205^A45,IF(A45='Données projet'!$A$62,'Données projet'!$B$62,AI44+AH45-AQ44)))</f>
        <v>175.19999999999993</v>
      </c>
      <c r="AJ45" s="14">
        <f>AI45*VLOOKUP('Données projet'!$B$10,Paramètres!$A$1:$I$89,3,0)*VLOOKUP('Données projet'!$B$10,Paramètres!$A$1:$I$89,5,0)</f>
        <v>153.05471999999995</v>
      </c>
      <c r="AK45" s="14">
        <f t="shared" si="35"/>
        <v>39.271965088385166</v>
      </c>
      <c r="AL45" s="22">
        <f t="shared" si="4"/>
        <v>334.96897652893739</v>
      </c>
      <c r="AM45" s="62">
        <f t="shared" si="5"/>
        <v>584.34764278957209</v>
      </c>
      <c r="AN45" s="62">
        <f ca="1">AVERAGE(OFFSET($AM$3,0,0,'Données projet'!$E$10+1,1))-AVERAGE(OFFSET($H$3,0,0,'Données projet'!$E$10+1,1))</f>
        <v>354.90450119887635</v>
      </c>
      <c r="AO45" s="62">
        <f t="shared" si="36"/>
        <v>367.95449187183942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10.262699577450215</v>
      </c>
      <c r="AW45" s="23">
        <f>EXP(-LN(2)/2)*AW44+(1-EXP(-LN(2)/2))/(LN(2)/2)*AQ45*AT45*VLOOKUP('Données projet'!$B$10,Paramètres!$A$1:$I$89,3,0)*0.475*44/12</f>
        <v>0.28038368034653482</v>
      </c>
      <c r="AX45" s="23">
        <f t="shared" si="6"/>
        <v>10.54308325779675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554.54140965870954</v>
      </c>
      <c r="S46" s="62">
        <f ca="1">AVERAGE(OFFSET($R$3,0,0,'Données projet'!$E$9+1,1))-AVERAGE(OFFSET($H$3,0,0,'Données projet'!$E$9+1,1))</f>
        <v>426.87921482911719</v>
      </c>
      <c r="T46" s="62">
        <f t="shared" si="34"/>
        <v>313.49594674441835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9.89168599042784</v>
      </c>
      <c r="AC46" s="24">
        <f t="shared" si="3"/>
        <v>9.89168599042784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8.6</v>
      </c>
      <c r="AI46" s="14">
        <f>IF('Données projet'!$A$62&gt;35,AI45+AH46-AQ45,IF(A46&lt;'Données projet'!$A$62,$AF$205^A46,IF(A46='Données projet'!$A$62,'Données projet'!$B$62,AI45+AH46-AQ45)))</f>
        <v>183.79999999999993</v>
      </c>
      <c r="AJ46" s="14">
        <f>AI46*VLOOKUP('Données projet'!$B$10,Paramètres!$A$1:$I$89,3,0)*VLOOKUP('Données projet'!$B$10,Paramètres!$A$1:$I$89,5,0)</f>
        <v>160.56767999999997</v>
      </c>
      <c r="AK46" s="14">
        <f t="shared" si="35"/>
        <v>40.970530810309882</v>
      </c>
      <c r="AL46" s="22">
        <f t="shared" si="4"/>
        <v>351.01238382795628</v>
      </c>
      <c r="AM46" s="62">
        <f t="shared" si="5"/>
        <v>601.15356529438827</v>
      </c>
      <c r="AN46" s="62">
        <f ca="1">AVERAGE(OFFSET($AM$3,0,0,'Données projet'!$E$10+1,1))-AVERAGE(OFFSET($H$3,0,0,'Données projet'!$E$10+1,1))</f>
        <v>354.90450119887635</v>
      </c>
      <c r="AO46" s="62">
        <f t="shared" si="36"/>
        <v>367.95449187183942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9.9820655178129236</v>
      </c>
      <c r="AW46" s="23">
        <f>EXP(-LN(2)/2)*AW45+(1-EXP(-LN(2)/2))/(LN(2)/2)*AQ46*AT46*VLOOKUP('Données projet'!$B$10,Paramètres!$A$1:$I$89,3,0)*0.475*44/12</f>
        <v>0.19826120170707609</v>
      </c>
      <c r="AX46" s="23">
        <f t="shared" si="6"/>
        <v>10.18032671952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566.80915608362091</v>
      </c>
      <c r="S47" s="62">
        <f ca="1">AVERAGE(OFFSET($R$3,0,0,'Données projet'!$E$9+1,1))-AVERAGE(OFFSET($H$3,0,0,'Données projet'!$E$9+1,1))</f>
        <v>426.87921482911719</v>
      </c>
      <c r="T47" s="62">
        <f t="shared" si="34"/>
        <v>313.49594674441835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6.9944782411994968</v>
      </c>
      <c r="AC47" s="24">
        <f t="shared" si="3"/>
        <v>6.9944782411994968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8.6</v>
      </c>
      <c r="AI47" s="14">
        <f>IF('Données projet'!$A$62&gt;35,AI46+AH47-AQ46,IF(A47&lt;'Données projet'!$A$62,$AF$205^A47,IF(A47='Données projet'!$A$62,'Données projet'!$B$62,AI46+AH47-AQ46)))</f>
        <v>192.39999999999992</v>
      </c>
      <c r="AJ47" s="14">
        <f>AI47*VLOOKUP('Données projet'!$B$10,Paramètres!$A$1:$I$89,3,0)*VLOOKUP('Données projet'!$B$10,Paramètres!$A$1:$I$89,5,0)</f>
        <v>168.08063999999996</v>
      </c>
      <c r="AK47" s="14">
        <f t="shared" si="35"/>
        <v>42.659867131343425</v>
      </c>
      <c r="AL47" s="22">
        <f t="shared" si="4"/>
        <v>367.03971658708974</v>
      </c>
      <c r="AM47" s="62">
        <f t="shared" si="5"/>
        <v>617.93018532522717</v>
      </c>
      <c r="AN47" s="62">
        <f ca="1">AVERAGE(OFFSET($AM$3,0,0,'Données projet'!$E$10+1,1))-AVERAGE(OFFSET($H$3,0,0,'Données projet'!$E$10+1,1))</f>
        <v>354.90450119887635</v>
      </c>
      <c r="AO47" s="62">
        <f t="shared" si="36"/>
        <v>367.95449187183942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9.7091054112943187</v>
      </c>
      <c r="AW47" s="23">
        <f>EXP(-LN(2)/2)*AW46+(1-EXP(-LN(2)/2))/(LN(2)/2)*AQ47*AT47*VLOOKUP('Données projet'!$B$10,Paramètres!$A$1:$I$89,3,0)*0.475*44/12</f>
        <v>0.14019184017326741</v>
      </c>
      <c r="AX47" s="23">
        <f t="shared" si="6"/>
        <v>9.8492972514675863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579.05460042972175</v>
      </c>
      <c r="S48" s="62">
        <f ca="1">AVERAGE(OFFSET($R$3,0,0,'Données projet'!$E$9+1,1))-AVERAGE(OFFSET($H$3,0,0,'Données projet'!$E$9+1,1))</f>
        <v>426.87921482911719</v>
      </c>
      <c r="T48" s="62">
        <f t="shared" si="34"/>
        <v>313.49594674441835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4.9458429952139209</v>
      </c>
      <c r="AC48" s="24">
        <f t="shared" si="3"/>
        <v>4.9458429952139209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8.6</v>
      </c>
      <c r="AH48" s="13">
        <f t="array" ref="AH48">INDEX(AG:AG,MIN(IF(ISNUMBER(AG48:AG244),ROW(AG48:AG244),"")))</f>
        <v>8.6</v>
      </c>
      <c r="AI48" s="14">
        <f>IF('Données projet'!$A$62&gt;35,AI47+AH48-AQ47,IF(A48&lt;'Données projet'!$A$62,$AF$205^A48,IF(A48='Données projet'!$A$62,'Données projet'!$B$62,AI47+AH48-AQ47)))</f>
        <v>200.99999999999991</v>
      </c>
      <c r="AJ48" s="14">
        <f>AI48*VLOOKUP('Données projet'!$B$10,Paramètres!$A$1:$I$89,3,0)*VLOOKUP('Données projet'!$B$10,Paramètres!$A$1:$I$89,5,0)</f>
        <v>175.59359999999995</v>
      </c>
      <c r="AK48" s="14">
        <f t="shared" si="35"/>
        <v>44.340433728638573</v>
      </c>
      <c r="AL48" s="22">
        <f t="shared" si="4"/>
        <v>383.05177541071203</v>
      </c>
      <c r="AM48" s="62">
        <f t="shared" si="5"/>
        <v>634.67853296154613</v>
      </c>
      <c r="AN48" s="62">
        <f ca="1">AVERAGE(OFFSET($AM$3,0,0,'Données projet'!$E$10+1,1))-AVERAGE(OFFSET($H$3,0,0,'Données projet'!$E$10+1,1))</f>
        <v>354.90450119887635</v>
      </c>
      <c r="AO48" s="62">
        <f t="shared" si="36"/>
        <v>367.95449187183942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9.4436094132428128</v>
      </c>
      <c r="AW48" s="23">
        <f>EXP(-LN(2)/2)*AW47+(1-EXP(-LN(2)/2))/(LN(2)/2)*AQ48*AT48*VLOOKUP('Données projet'!$B$10,Paramètres!$A$1:$I$89,3,0)*0.475*44/12</f>
        <v>9.9130600853538045E-2</v>
      </c>
      <c r="AX48" s="23">
        <f t="shared" si="6"/>
        <v>9.542740014096351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591.27834142424001</v>
      </c>
      <c r="S49" s="62">
        <f ca="1">AVERAGE(OFFSET($R$3,0,0,'Données projet'!$E$9+1,1))-AVERAGE(OFFSET($H$3,0,0,'Données projet'!$E$9+1,1))</f>
        <v>426.87921482911719</v>
      </c>
      <c r="T49" s="62">
        <f t="shared" si="34"/>
        <v>313.49594674441835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3.4972391205997488</v>
      </c>
      <c r="AC49" s="24">
        <f t="shared" si="3"/>
        <v>3.4972391205997488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7.8</v>
      </c>
      <c r="AI49" s="14">
        <f>IF('Données projet'!$A$62&gt;35,AI48+AH49-AQ48,IF(A49&lt;'Données projet'!$A$62,$AF$205^A49,IF(A49='Données projet'!$A$62,'Données projet'!$B$62,AI48+AH49-AQ48)))</f>
        <v>177.79999999999993</v>
      </c>
      <c r="AJ49" s="14">
        <f>AI49*VLOOKUP('Données projet'!$B$10,Paramètres!$A$1:$I$89,3,0)*VLOOKUP('Données projet'!$B$10,Paramètres!$A$1:$I$89,5,0)</f>
        <v>155.32607999999996</v>
      </c>
      <c r="AK49" s="14">
        <f t="shared" si="35"/>
        <v>39.786487601092411</v>
      </c>
      <c r="AL49" s="22">
        <f t="shared" si="4"/>
        <v>339.82105523856922</v>
      </c>
      <c r="AM49" s="62">
        <f t="shared" si="5"/>
        <v>592.17132863729489</v>
      </c>
      <c r="AN49" s="62">
        <f ca="1">AVERAGE(OFFSET($AM$3,0,0,'Données projet'!$E$10+1,1))-AVERAGE(OFFSET($H$3,0,0,'Données projet'!$E$10+1,1))</f>
        <v>354.90450119887635</v>
      </c>
      <c r="AO49" s="62">
        <f t="shared" si="36"/>
        <v>367.95449187183942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9.1853734172198536</v>
      </c>
      <c r="AW49" s="23">
        <f>EXP(-LN(2)/2)*AW48+(1-EXP(-LN(2)/2))/(LN(2)/2)*AQ49*AT49*VLOOKUP('Données projet'!$B$10,Paramètres!$A$1:$I$89,3,0)*0.475*44/12</f>
        <v>7.0095920086633706E-2</v>
      </c>
      <c r="AX49" s="23">
        <f t="shared" si="6"/>
        <v>9.2554693373064865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603.48094647719654</v>
      </c>
      <c r="S50" s="62">
        <f ca="1">AVERAGE(OFFSET($R$3,0,0,'Données projet'!$E$9+1,1))-AVERAGE(OFFSET($H$3,0,0,'Données projet'!$E$9+1,1))</f>
        <v>426.87921482911719</v>
      </c>
      <c r="T50" s="62">
        <f t="shared" si="34"/>
        <v>313.49594674441835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2.4729214976069605</v>
      </c>
      <c r="AC50" s="24">
        <f t="shared" si="3"/>
        <v>2.4729214976069605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7.8</v>
      </c>
      <c r="AI50" s="14">
        <f>IF('Données projet'!$A$62&gt;35,AI49+AH50-AQ49,IF(A50&lt;'Données projet'!$A$62,$AF$205^A50,IF(A50='Données projet'!$A$62,'Données projet'!$B$62,AI49+AH50-AQ49)))</f>
        <v>185.59999999999994</v>
      </c>
      <c r="AJ50" s="14">
        <f>AI50*VLOOKUP('Données projet'!$B$10,Paramètres!$A$1:$I$89,3,0)*VLOOKUP('Données projet'!$B$10,Paramètres!$A$1:$I$89,5,0)</f>
        <v>162.14015999999998</v>
      </c>
      <c r="AK50" s="14">
        <f t="shared" si="35"/>
        <v>41.324860537333677</v>
      </c>
      <c r="AL50" s="22">
        <f t="shared" si="4"/>
        <v>354.36824410252279</v>
      </c>
      <c r="AM50" s="62">
        <f t="shared" si="5"/>
        <v>607.42948196671819</v>
      </c>
      <c r="AN50" s="62">
        <f ca="1">AVERAGE(OFFSET($AM$3,0,0,'Données projet'!$E$10+1,1))-AVERAGE(OFFSET($H$3,0,0,'Données projet'!$E$10+1,1))</f>
        <v>354.90450119887635</v>
      </c>
      <c r="AO50" s="62">
        <f t="shared" si="36"/>
        <v>367.95449187183942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8.9341988980881819</v>
      </c>
      <c r="AW50" s="23">
        <f>EXP(-LN(2)/2)*AW49+(1-EXP(-LN(2)/2))/(LN(2)/2)*AQ50*AT50*VLOOKUP('Données projet'!$B$10,Paramètres!$A$1:$I$89,3,0)*0.475*44/12</f>
        <v>4.9565300426769023E-2</v>
      </c>
      <c r="AX50" s="23">
        <f t="shared" si="6"/>
        <v>8.983764198514951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615.66295461352115</v>
      </c>
      <c r="S51" s="62">
        <f ca="1">AVERAGE(OFFSET($R$3,0,0,'Données projet'!$E$9+1,1))-AVERAGE(OFFSET($H$3,0,0,'Données projet'!$E$9+1,1))</f>
        <v>426.87921482911719</v>
      </c>
      <c r="T51" s="62">
        <f t="shared" si="34"/>
        <v>313.49594674441835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1.7486195602998744</v>
      </c>
      <c r="AC51" s="24">
        <f t="shared" si="3"/>
        <v>1.7486195602998744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7.8</v>
      </c>
      <c r="AI51" s="14">
        <f>IF('Données projet'!$A$62&gt;35,AI50+AH51-AQ50,IF(A51&lt;'Données projet'!$A$62,$AF$205^A51,IF(A51='Données projet'!$A$62,'Données projet'!$B$62,AI50+AH51-AQ50)))</f>
        <v>193.39999999999995</v>
      </c>
      <c r="AJ51" s="14">
        <f>AI51*VLOOKUP('Données projet'!$B$10,Paramètres!$A$1:$I$89,3,0)*VLOOKUP('Données projet'!$B$10,Paramètres!$A$1:$I$89,5,0)</f>
        <v>168.95424</v>
      </c>
      <c r="AK51" s="14">
        <f t="shared" si="35"/>
        <v>42.855724087026708</v>
      </c>
      <c r="AL51" s="22">
        <f t="shared" si="4"/>
        <v>368.90235411823818</v>
      </c>
      <c r="AM51" s="62">
        <f t="shared" si="5"/>
        <v>622.66222280390593</v>
      </c>
      <c r="AN51" s="62">
        <f ca="1">AVERAGE(OFFSET($AM$3,0,0,'Données projet'!$E$10+1,1))-AVERAGE(OFFSET($H$3,0,0,'Données projet'!$E$10+1,1))</f>
        <v>354.90450119887635</v>
      </c>
      <c r="AO51" s="62">
        <f t="shared" si="36"/>
        <v>367.95449187183942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8.6898927593908599</v>
      </c>
      <c r="AW51" s="23">
        <f>EXP(-LN(2)/2)*AW50+(1-EXP(-LN(2)/2))/(LN(2)/2)*AQ51*AT51*VLOOKUP('Données projet'!$B$10,Paramètres!$A$1:$I$89,3,0)*0.475*44/12</f>
        <v>3.5047960043316853E-2</v>
      </c>
      <c r="AX51" s="23">
        <f t="shared" si="6"/>
        <v>8.7249407194341764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627.82487902134699</v>
      </c>
      <c r="S52" s="62">
        <f ca="1">AVERAGE(OFFSET($R$3,0,0,'Données projet'!$E$9+1,1))-AVERAGE(OFFSET($H$3,0,0,'Données projet'!$E$9+1,1))</f>
        <v>426.87921482911719</v>
      </c>
      <c r="T52" s="62">
        <f t="shared" si="34"/>
        <v>313.49594674441835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1.2364607488034802</v>
      </c>
      <c r="AC52" s="24">
        <f t="shared" si="3"/>
        <v>1.2364607488034802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7.8</v>
      </c>
      <c r="AI52" s="14">
        <f>IF('Données projet'!$A$62&gt;35,AI51+AH52-AQ51,IF(A52&lt;'Données projet'!$A$62,$AF$205^A52,IF(A52='Données projet'!$A$62,'Données projet'!$B$62,AI51+AH52-AQ51)))</f>
        <v>201.19999999999996</v>
      </c>
      <c r="AJ52" s="14">
        <f>AI52*VLOOKUP('Données projet'!$B$10,Paramètres!$A$1:$I$89,3,0)*VLOOKUP('Données projet'!$B$10,Paramètres!$A$1:$I$89,5,0)</f>
        <v>175.76831999999999</v>
      </c>
      <c r="AK52" s="14">
        <f t="shared" si="35"/>
        <v>44.379415757690168</v>
      </c>
      <c r="AL52" s="22">
        <f t="shared" si="4"/>
        <v>383.42397311131032</v>
      </c>
      <c r="AM52" s="62">
        <f t="shared" si="5"/>
        <v>637.87035293560234</v>
      </c>
      <c r="AN52" s="62">
        <f ca="1">AVERAGE(OFFSET($AM$3,0,0,'Données projet'!$E$10+1,1))-AVERAGE(OFFSET($H$3,0,0,'Données projet'!$E$10+1,1))</f>
        <v>354.90450119887635</v>
      </c>
      <c r="AO52" s="62">
        <f t="shared" si="36"/>
        <v>367.95449187183942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8.4522671849037181</v>
      </c>
      <c r="AW52" s="23">
        <f>EXP(-LN(2)/2)*AW51+(1-EXP(-LN(2)/2))/(LN(2)/2)*AQ52*AT52*VLOOKUP('Données projet'!$B$10,Paramètres!$A$1:$I$89,3,0)*0.475*44/12</f>
        <v>2.4782650213384511E-2</v>
      </c>
      <c r="AX52" s="23">
        <f t="shared" si="6"/>
        <v>8.4770498351171018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639.96720927804972</v>
      </c>
      <c r="S53" s="62">
        <f ca="1">AVERAGE(OFFSET($R$3,0,0,'Données projet'!$E$9+1,1))-AVERAGE(OFFSET($H$3,0,0,'Données projet'!$E$9+1,1))</f>
        <v>426.87921482911719</v>
      </c>
      <c r="T53" s="62">
        <f t="shared" si="34"/>
        <v>313.49594674441835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0.22000000000000003</v>
      </c>
      <c r="Y53" s="17">
        <f>IF(ISNA(VLOOKUP(A53,'Données projet'!$A$35:$I$55,7,0)),0%,VLOOKUP(A53,'Données projet'!$A$35:$I$55,7,0))</f>
        <v>0.2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0.87430978014993721</v>
      </c>
      <c r="AC53" s="24">
        <f t="shared" si="3"/>
        <v>0.87430978014993721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7.8</v>
      </c>
      <c r="AH53" s="13">
        <f t="array" ref="AH53">INDEX(AG:AG,MIN(IF(ISNUMBER(AG53:AG249),ROW(AG53:AG249),"")))</f>
        <v>7.8</v>
      </c>
      <c r="AI53" s="14">
        <f>IF('Données projet'!$A$62&gt;35,AI52+AH53-AQ52,IF(A53&lt;'Données projet'!$A$62,$AF$205^A53,IF(A53='Données projet'!$A$62,'Données projet'!$B$62,AI52+AH53-AQ52)))</f>
        <v>208.99999999999997</v>
      </c>
      <c r="AJ53" s="14">
        <f>AI53*VLOOKUP('Données projet'!$B$10,Paramètres!$A$1:$I$89,3,0)*VLOOKUP('Données projet'!$B$10,Paramètres!$A$1:$I$89,5,0)</f>
        <v>182.58240000000001</v>
      </c>
      <c r="AK53" s="14">
        <f t="shared" si="35"/>
        <v>45.896245406460288</v>
      </c>
      <c r="AL53" s="22">
        <f t="shared" si="4"/>
        <v>397.93364074958498</v>
      </c>
      <c r="AM53" s="62">
        <f t="shared" si="5"/>
        <v>653.05462227905514</v>
      </c>
      <c r="AN53" s="62">
        <f ca="1">AVERAGE(OFFSET($AM$3,0,0,'Données projet'!$E$10+1,1))-AVERAGE(OFFSET($H$3,0,0,'Données projet'!$E$10+1,1))</f>
        <v>354.90450119887635</v>
      </c>
      <c r="AO53" s="62">
        <f t="shared" si="36"/>
        <v>367.95449187183942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8.2211394942471134</v>
      </c>
      <c r="AW53" s="23">
        <f>EXP(-LN(2)/2)*AW52+(1-EXP(-LN(2)/2))/(LN(2)/2)*AQ53*AT53*VLOOKUP('Données projet'!$B$10,Paramètres!$A$1:$I$89,3,0)*0.475*44/12</f>
        <v>1.7523980021658427E-2</v>
      </c>
      <c r="AX53" s="23">
        <f t="shared" si="6"/>
        <v>8.2386634742687725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654.08277043176372</v>
      </c>
      <c r="S54" s="62">
        <f ca="1">AVERAGE(OFFSET($R$3,0,0,'Données projet'!$E$9+1,1))-AVERAGE(OFFSET($H$3,0,0,'Données projet'!$E$9+1,1))</f>
        <v>426.87921482911719</v>
      </c>
      <c r="T54" s="62">
        <f t="shared" si="34"/>
        <v>313.49594674441835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0.61823037440174011</v>
      </c>
      <c r="AC54" s="24">
        <f t="shared" si="3"/>
        <v>0.61823037440174011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6.8</v>
      </c>
      <c r="AI54" s="14">
        <f>IF('Données projet'!$A$62&gt;35,AI53+AH54-AQ53,IF(A54&lt;'Données projet'!$A$62,$AF$205^A54,IF(A54='Données projet'!$A$62,'Données projet'!$B$62,AI53+AH54-AQ53)))</f>
        <v>187.79999999999998</v>
      </c>
      <c r="AJ54" s="14">
        <f>AI54*VLOOKUP('Données projet'!$B$10,Paramètres!$A$1:$I$89,3,0)*VLOOKUP('Données projet'!$B$10,Paramètres!$A$1:$I$89,5,0)</f>
        <v>164.06208000000001</v>
      </c>
      <c r="AK54" s="14">
        <f t="shared" si="35"/>
        <v>41.75738773013461</v>
      </c>
      <c r="AL54" s="22">
        <f t="shared" si="4"/>
        <v>358.46890629665108</v>
      </c>
      <c r="AM54" s="62">
        <f t="shared" si="5"/>
        <v>614.25278669989791</v>
      </c>
      <c r="AN54" s="62">
        <f ca="1">AVERAGE(OFFSET($AM$3,0,0,'Données projet'!$E$10+1,1))-AVERAGE(OFFSET($H$3,0,0,'Données projet'!$E$10+1,1))</f>
        <v>354.90450119887635</v>
      </c>
      <c r="AO54" s="62">
        <f t="shared" si="36"/>
        <v>367.95449187183942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7.9963320024459899</v>
      </c>
      <c r="AW54" s="23">
        <f>EXP(-LN(2)/2)*AW53+(1-EXP(-LN(2)/2))/(LN(2)/2)*AQ54*AT54*VLOOKUP('Données projet'!$B$10,Paramètres!$A$1:$I$89,3,0)*0.475*44/12</f>
        <v>1.2391325106692256E-2</v>
      </c>
      <c r="AX54" s="23">
        <f t="shared" si="6"/>
        <v>8.0087233275526817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668.17699530644245</v>
      </c>
      <c r="S55" s="62">
        <f ca="1">AVERAGE(OFFSET($R$3,0,0,'Données projet'!$E$9+1,1))-AVERAGE(OFFSET($H$3,0,0,'Données projet'!$E$9+1,1))</f>
        <v>426.87921482911719</v>
      </c>
      <c r="T55" s="62">
        <f t="shared" si="34"/>
        <v>313.49594674441835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0.43715489007496861</v>
      </c>
      <c r="AC55" s="24">
        <f t="shared" si="3"/>
        <v>0.43715489007496861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6.8</v>
      </c>
      <c r="AI55" s="14">
        <f>IF('Données projet'!$A$62&gt;35,AI54+AH55-AQ54,IF(A55&lt;'Données projet'!$A$62,$AF$205^A55,IF(A55='Données projet'!$A$62,'Données projet'!$B$62,AI54+AH55-AQ54)))</f>
        <v>194.6</v>
      </c>
      <c r="AJ55" s="14">
        <f>AI55*VLOOKUP('Données projet'!$B$10,Paramètres!$A$1:$I$89,3,0)*VLOOKUP('Données projet'!$B$10,Paramètres!$A$1:$I$89,5,0)</f>
        <v>170.00256000000002</v>
      </c>
      <c r="AK55" s="14">
        <f t="shared" si="35"/>
        <v>43.090596939649579</v>
      </c>
      <c r="AL55" s="22">
        <f t="shared" si="4"/>
        <v>371.1372483365563</v>
      </c>
      <c r="AM55" s="62">
        <f t="shared" si="5"/>
        <v>627.5725278001396</v>
      </c>
      <c r="AN55" s="62">
        <f ca="1">AVERAGE(OFFSET($AM$3,0,0,'Données projet'!$E$10+1,1))-AVERAGE(OFFSET($H$3,0,0,'Données projet'!$E$10+1,1))</f>
        <v>354.90450119887635</v>
      </c>
      <c r="AO55" s="62">
        <f t="shared" si="36"/>
        <v>367.95449187183942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7.7776718833302798</v>
      </c>
      <c r="AW55" s="23">
        <f>EXP(-LN(2)/2)*AW54+(1-EXP(-LN(2)/2))/(LN(2)/2)*AQ55*AT55*VLOOKUP('Données projet'!$B$10,Paramètres!$A$1:$I$89,3,0)*0.475*44/12</f>
        <v>8.7619900108292133E-3</v>
      </c>
      <c r="AX55" s="23">
        <f t="shared" si="6"/>
        <v>7.7864338733411094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682.2504497776423</v>
      </c>
      <c r="S56" s="62">
        <f ca="1">AVERAGE(OFFSET($R$3,0,0,'Données projet'!$E$9+1,1))-AVERAGE(OFFSET($H$3,0,0,'Données projet'!$E$9+1,1))</f>
        <v>426.87921482911719</v>
      </c>
      <c r="T56" s="62">
        <f t="shared" si="34"/>
        <v>313.49594674441835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0.30911518720087006</v>
      </c>
      <c r="AC56" s="24">
        <f t="shared" si="3"/>
        <v>0.30911518720087006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6.8</v>
      </c>
      <c r="AI56" s="14">
        <f>IF('Données projet'!$A$62&gt;35,AI55+AH56-AQ55,IF(A56&lt;'Données projet'!$A$62,$AF$205^A56,IF(A56='Données projet'!$A$62,'Données projet'!$B$62,AI55+AH56-AQ55)))</f>
        <v>201.4</v>
      </c>
      <c r="AJ56" s="14">
        <f>AI56*VLOOKUP('Données projet'!$B$10,Paramètres!$A$1:$I$89,3,0)*VLOOKUP('Données projet'!$B$10,Paramètres!$A$1:$I$89,5,0)</f>
        <v>175.94304000000002</v>
      </c>
      <c r="AK56" s="14">
        <f t="shared" si="35"/>
        <v>44.418393276556458</v>
      </c>
      <c r="AL56" s="22">
        <f t="shared" si="4"/>
        <v>383.79616295666915</v>
      </c>
      <c r="AM56" s="62">
        <f t="shared" si="5"/>
        <v>640.87154116320244</v>
      </c>
      <c r="AN56" s="62">
        <f ca="1">AVERAGE(OFFSET($AM$3,0,0,'Données projet'!$E$10+1,1))-AVERAGE(OFFSET($H$3,0,0,'Données projet'!$E$10+1,1))</f>
        <v>354.90450119887635</v>
      </c>
      <c r="AO56" s="62">
        <f t="shared" si="36"/>
        <v>367.95449187183942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7.5649910366706248</v>
      </c>
      <c r="AW56" s="23">
        <f>EXP(-LN(2)/2)*AW55+(1-EXP(-LN(2)/2))/(LN(2)/2)*AQ56*AT56*VLOOKUP('Données projet'!$B$10,Paramètres!$A$1:$I$89,3,0)*0.475*44/12</f>
        <v>6.1956625533461278E-3</v>
      </c>
      <c r="AX56" s="23">
        <f t="shared" si="6"/>
        <v>7.5711866992239711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696.30367122098539</v>
      </c>
      <c r="S57" s="62">
        <f ca="1">AVERAGE(OFFSET($R$3,0,0,'Données projet'!$E$9+1,1))-AVERAGE(OFFSET($H$3,0,0,'Données projet'!$E$9+1,1))</f>
        <v>426.87921482911719</v>
      </c>
      <c r="T57" s="62">
        <f t="shared" si="34"/>
        <v>313.49594674441835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0.2185774450374843</v>
      </c>
      <c r="AC57" s="24">
        <f t="shared" si="3"/>
        <v>0.2185774450374843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6.8</v>
      </c>
      <c r="AI57" s="14">
        <f>IF('Données projet'!$A$62&gt;35,AI56+AH57-AQ56,IF(A57&lt;'Données projet'!$A$62,$AF$205^A57,IF(A57='Données projet'!$A$62,'Données projet'!$B$62,AI56+AH57-AQ56)))</f>
        <v>208.20000000000002</v>
      </c>
      <c r="AJ57" s="14">
        <f>AI57*VLOOKUP('Données projet'!$B$10,Paramètres!$A$1:$I$89,3,0)*VLOOKUP('Données projet'!$B$10,Paramètres!$A$1:$I$89,5,0)</f>
        <v>181.88352000000006</v>
      </c>
      <c r="AK57" s="14">
        <f t="shared" si="35"/>
        <v>45.74098045051349</v>
      </c>
      <c r="AL57" s="22">
        <f t="shared" si="4"/>
        <v>396.44600495131112</v>
      </c>
      <c r="AM57" s="62">
        <f t="shared" si="5"/>
        <v>654.15037761865051</v>
      </c>
      <c r="AN57" s="62">
        <f ca="1">AVERAGE(OFFSET($AM$3,0,0,'Données projet'!$E$10+1,1))-AVERAGE(OFFSET($H$3,0,0,'Données projet'!$E$10+1,1))</f>
        <v>354.90450119887635</v>
      </c>
      <c r="AO57" s="62">
        <f t="shared" si="36"/>
        <v>367.95449187183942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7.3581259589472783</v>
      </c>
      <c r="AW57" s="23">
        <f>EXP(-LN(2)/2)*AW56+(1-EXP(-LN(2)/2))/(LN(2)/2)*AQ57*AT57*VLOOKUP('Données projet'!$B$10,Paramètres!$A$1:$I$89,3,0)*0.475*44/12</f>
        <v>4.3809950054146066E-3</v>
      </c>
      <c r="AX57" s="23">
        <f t="shared" si="6"/>
        <v>7.3625069539526926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710.33717101352988</v>
      </c>
      <c r="S58" s="62">
        <f ca="1">AVERAGE(OFFSET($R$3,0,0,'Données projet'!$E$9+1,1))-AVERAGE(OFFSET($H$3,0,0,'Données projet'!$E$9+1,1))</f>
        <v>426.87921482911719</v>
      </c>
      <c r="T58" s="62">
        <f t="shared" si="34"/>
        <v>313.49594674441835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0.15455759360043503</v>
      </c>
      <c r="AC58" s="24">
        <f t="shared" si="3"/>
        <v>0.15455759360043503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215</v>
      </c>
      <c r="AG58" s="13">
        <f>VLOOKUP(A58,'Données projet'!$A$61:$I$81,9,0)</f>
        <v>6.8</v>
      </c>
      <c r="AH58" s="13">
        <f t="array" ref="AH58">INDEX(AG:AG,MIN(IF(ISNUMBER(AG58:AG254),ROW(AG58:AG254),"")))</f>
        <v>6.8</v>
      </c>
      <c r="AI58" s="14">
        <f>IF('Données projet'!$A$62&gt;35,AI57+AH58-AQ57,IF(A58&lt;'Données projet'!$A$62,$AF$205^A58,IF(A58='Données projet'!$A$62,'Données projet'!$B$62,AI57+AH58-AQ57)))</f>
        <v>215.00000000000003</v>
      </c>
      <c r="AJ58" s="14">
        <f>AI58*VLOOKUP('Données projet'!$B$10,Paramètres!$A$1:$I$89,3,0)*VLOOKUP('Données projet'!$B$10,Paramètres!$A$1:$I$89,5,0)</f>
        <v>187.82400000000007</v>
      </c>
      <c r="AK58" s="14">
        <f t="shared" si="35"/>
        <v>47.05854810918273</v>
      </c>
      <c r="AL58" s="22">
        <f t="shared" si="4"/>
        <v>409.08710462349336</v>
      </c>
      <c r="AM58" s="62">
        <f t="shared" si="5"/>
        <v>667.40956010396474</v>
      </c>
      <c r="AN58" s="62">
        <f ca="1">AVERAGE(OFFSET($AM$3,0,0,'Données projet'!$E$10+1,1))-AVERAGE(OFFSET($H$3,0,0,'Données projet'!$E$10+1,1))</f>
        <v>354.90450119887635</v>
      </c>
      <c r="AO58" s="62">
        <f t="shared" si="36"/>
        <v>367.95449187183942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7.1569176176528382</v>
      </c>
      <c r="AW58" s="23">
        <f>EXP(-LN(2)/2)*AW57+(1-EXP(-LN(2)/2))/(LN(2)/2)*AQ58*AT58*VLOOKUP('Données projet'!$B$10,Paramètres!$A$1:$I$89,3,0)*0.475*44/12</f>
        <v>3.0978312766730639E-3</v>
      </c>
      <c r="AX58" s="23">
        <f t="shared" si="6"/>
        <v>7.1600154489295109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724.35143672917934</v>
      </c>
      <c r="S59" s="62">
        <f ca="1">AVERAGE(OFFSET($R$3,0,0,'Données projet'!$E$9+1,1))-AVERAGE(OFFSET($H$3,0,0,'Données projet'!$E$9+1,1))</f>
        <v>426.87921482911719</v>
      </c>
      <c r="T59" s="62">
        <f t="shared" si="34"/>
        <v>313.49594674441835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0.10928872251874215</v>
      </c>
      <c r="AC59" s="24">
        <f t="shared" si="3"/>
        <v>0.10928872251874215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196.00000000000003</v>
      </c>
      <c r="AJ59" s="14">
        <f>AI59*VLOOKUP('Données projet'!$B$10,Paramètres!$A$1:$I$89,3,0)*VLOOKUP('Données projet'!$B$10,Paramètres!$A$1:$I$89,5,0)</f>
        <v>171.22560000000004</v>
      </c>
      <c r="AK59" s="14">
        <f t="shared" si="35"/>
        <v>43.364402348589557</v>
      </c>
      <c r="AL59" s="22">
        <f t="shared" si="4"/>
        <v>373.74425409046017</v>
      </c>
      <c r="AM59" s="62">
        <f t="shared" si="5"/>
        <v>632.67407002908192</v>
      </c>
      <c r="AN59" s="62">
        <f ca="1">AVERAGE(OFFSET($AM$3,0,0,'Données projet'!$E$10+1,1))-AVERAGE(OFFSET($H$3,0,0,'Données projet'!$E$10+1,1))</f>
        <v>354.90450119887635</v>
      </c>
      <c r="AO59" s="62">
        <f t="shared" si="36"/>
        <v>367.95449187183942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6.9612113290321815</v>
      </c>
      <c r="AW59" s="23">
        <f>EXP(-LN(2)/2)*AW58+(1-EXP(-LN(2)/2))/(LN(2)/2)*AQ59*AT59*VLOOKUP('Données projet'!$B$10,Paramètres!$A$1:$I$89,3,0)*0.475*44/12</f>
        <v>2.1904975027073033E-3</v>
      </c>
      <c r="AX59" s="23">
        <f t="shared" si="6"/>
        <v>6.9634018265348887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738.34693407409918</v>
      </c>
      <c r="S60" s="62">
        <f ca="1">AVERAGE(OFFSET($R$3,0,0,'Données projet'!$E$9+1,1))-AVERAGE(OFFSET($H$3,0,0,'Données projet'!$E$9+1,1))</f>
        <v>426.87921482911719</v>
      </c>
      <c r="T60" s="62">
        <f t="shared" si="34"/>
        <v>313.49594674441835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7.7278796800217514E-2</v>
      </c>
      <c r="AC60" s="24">
        <f t="shared" si="3"/>
        <v>7.7278796800217514E-2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202.00000000000003</v>
      </c>
      <c r="AJ60" s="14">
        <f>AI60*VLOOKUP('Données projet'!$B$10,Paramètres!$A$1:$I$89,3,0)*VLOOKUP('Données projet'!$B$10,Paramètres!$A$1:$I$89,5,0)</f>
        <v>176.46720000000005</v>
      </c>
      <c r="AK60" s="14">
        <f t="shared" si="35"/>
        <v>44.535298821989393</v>
      </c>
      <c r="AL60" s="22">
        <f t="shared" si="4"/>
        <v>384.91268544829819</v>
      </c>
      <c r="AM60" s="62">
        <f t="shared" si="5"/>
        <v>644.4393254989759</v>
      </c>
      <c r="AN60" s="62">
        <f ca="1">AVERAGE(OFFSET($AM$3,0,0,'Données projet'!$E$10+1,1))-AVERAGE(OFFSET($H$3,0,0,'Données projet'!$E$10+1,1))</f>
        <v>354.90450119887635</v>
      </c>
      <c r="AO60" s="62">
        <f t="shared" si="36"/>
        <v>367.95449187183942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6.7708566391656024</v>
      </c>
      <c r="AW60" s="23">
        <f>EXP(-LN(2)/2)*AW59+(1-EXP(-LN(2)/2))/(LN(2)/2)*AQ60*AT60*VLOOKUP('Données projet'!$B$10,Paramètres!$A$1:$I$89,3,0)*0.475*44/12</f>
        <v>1.548915638336532E-3</v>
      </c>
      <c r="AX60" s="23">
        <f t="shared" si="6"/>
        <v>6.7724055548039388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752.32410860006507</v>
      </c>
      <c r="S61" s="62">
        <f ca="1">AVERAGE(OFFSET($R$3,0,0,'Données projet'!$E$9+1,1))-AVERAGE(OFFSET($H$3,0,0,'Données projet'!$E$9+1,1))</f>
        <v>426.87921482911719</v>
      </c>
      <c r="T61" s="62">
        <f t="shared" si="34"/>
        <v>313.49594674441835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5.4644361259371076E-2</v>
      </c>
      <c r="AC61" s="24">
        <f t="shared" si="3"/>
        <v>5.4644361259371076E-2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208.00000000000003</v>
      </c>
      <c r="AJ61" s="14">
        <f>AI61*VLOOKUP('Données projet'!$B$10,Paramètres!$A$1:$I$89,3,0)*VLOOKUP('Données projet'!$B$10,Paramètres!$A$1:$I$89,5,0)</f>
        <v>181.70880000000005</v>
      </c>
      <c r="AK61" s="14">
        <f t="shared" si="35"/>
        <v>45.702153370067812</v>
      </c>
      <c r="AL61" s="22">
        <f t="shared" si="4"/>
        <v>396.07407711953482</v>
      </c>
      <c r="AM61" s="62">
        <f t="shared" si="5"/>
        <v>656.18718771822319</v>
      </c>
      <c r="AN61" s="62">
        <f ca="1">AVERAGE(OFFSET($AM$3,0,0,'Données projet'!$E$10+1,1))-AVERAGE(OFFSET($H$3,0,0,'Données projet'!$E$10+1,1))</f>
        <v>354.90450119887635</v>
      </c>
      <c r="AO61" s="62">
        <f t="shared" si="36"/>
        <v>367.95449187183942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6.5857072083037433</v>
      </c>
      <c r="AW61" s="23">
        <f>EXP(-LN(2)/2)*AW60+(1-EXP(-LN(2)/2))/(LN(2)/2)*AQ61*AT61*VLOOKUP('Données projet'!$B$10,Paramètres!$A$1:$I$89,3,0)*0.475*44/12</f>
        <v>1.0952487513536517E-3</v>
      </c>
      <c r="AX61" s="23">
        <f t="shared" si="6"/>
        <v>6.5868024570550974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766.28338722721446</v>
      </c>
      <c r="S62" s="62">
        <f ca="1">AVERAGE(OFFSET($R$3,0,0,'Données projet'!$E$9+1,1))-AVERAGE(OFFSET($H$3,0,0,'Données projet'!$E$9+1,1))</f>
        <v>426.87921482911719</v>
      </c>
      <c r="T62" s="62">
        <f t="shared" si="34"/>
        <v>313.49594674441835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3.8639398400108757E-2</v>
      </c>
      <c r="AC62" s="24">
        <f t="shared" si="3"/>
        <v>3.8639398400108757E-2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214.00000000000003</v>
      </c>
      <c r="AJ62" s="14">
        <f>AI62*VLOOKUP('Données projet'!$B$10,Paramètres!$A$1:$I$89,3,0)*VLOOKUP('Données projet'!$B$10,Paramètres!$A$1:$I$89,5,0)</f>
        <v>186.95040000000006</v>
      </c>
      <c r="AK62" s="14">
        <f t="shared" si="35"/>
        <v>46.865095976617653</v>
      </c>
      <c r="AL62" s="22">
        <f t="shared" si="4"/>
        <v>407.22865549260922</v>
      </c>
      <c r="AM62" s="62">
        <f t="shared" si="5"/>
        <v>667.918062686452</v>
      </c>
      <c r="AN62" s="62">
        <f ca="1">AVERAGE(OFFSET($AM$3,0,0,'Données projet'!$E$10+1,1))-AVERAGE(OFFSET($H$3,0,0,'Données projet'!$E$10+1,1))</f>
        <v>354.90450119887635</v>
      </c>
      <c r="AO62" s="62">
        <f t="shared" si="36"/>
        <v>367.95449187183942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6.4056206983653876</v>
      </c>
      <c r="AW62" s="23">
        <f>EXP(-LN(2)/2)*AW61+(1-EXP(-LN(2)/2))/(LN(2)/2)*AQ62*AT62*VLOOKUP('Données projet'!$B$10,Paramètres!$A$1:$I$89,3,0)*0.475*44/12</f>
        <v>7.7445781916826598E-4</v>
      </c>
      <c r="AX62" s="23">
        <f t="shared" si="6"/>
        <v>6.4063951561845558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780.22517960247274</v>
      </c>
      <c r="S63" s="62">
        <f ca="1">AVERAGE(OFFSET($R$3,0,0,'Données projet'!$E$9+1,1))-AVERAGE(OFFSET($H$3,0,0,'Données projet'!$E$9+1,1))</f>
        <v>426.87921482911719</v>
      </c>
      <c r="T63" s="62">
        <f t="shared" si="34"/>
        <v>313.49594674441835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2.7322180629685538E-2</v>
      </c>
      <c r="AC63" s="24">
        <f t="shared" si="3"/>
        <v>2.7322180629685538E-2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220.00000000000003</v>
      </c>
      <c r="AJ63" s="14">
        <f>AI63*VLOOKUP('Données projet'!$B$10,Paramètres!$A$1:$I$89,3,0)*VLOOKUP('Données projet'!$B$10,Paramètres!$A$1:$I$89,5,0)</f>
        <v>192.19200000000006</v>
      </c>
      <c r="AK63" s="14">
        <f t="shared" si="35"/>
        <v>48.02424892193244</v>
      </c>
      <c r="AL63" s="22">
        <f t="shared" si="4"/>
        <v>418.37663353903241</v>
      </c>
      <c r="AM63" s="62">
        <f t="shared" si="5"/>
        <v>679.6323398705099</v>
      </c>
      <c r="AN63" s="62">
        <f ca="1">AVERAGE(OFFSET($AM$3,0,0,'Données projet'!$E$10+1,1))-AVERAGE(OFFSET($H$3,0,0,'Données projet'!$E$10+1,1))</f>
        <v>354.90450119887635</v>
      </c>
      <c r="AO63" s="62">
        <f t="shared" si="36"/>
        <v>367.95449187183942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6.2304586635116337</v>
      </c>
      <c r="AW63" s="23">
        <f>EXP(-LN(2)/2)*AW62+(1-EXP(-LN(2)/2))/(LN(2)/2)*AQ63*AT63*VLOOKUP('Données projet'!$B$10,Paramètres!$A$1:$I$89,3,0)*0.475*44/12</f>
        <v>5.4762437567682583E-4</v>
      </c>
      <c r="AX63" s="23">
        <f t="shared" si="6"/>
        <v>6.2310062878873103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694.94343153942827</v>
      </c>
      <c r="S64" s="62">
        <f ca="1">AVERAGE(OFFSET($R$3,0,0,'Données projet'!$E$9+1,1))-AVERAGE(OFFSET($H$3,0,0,'Données projet'!$E$9+1,1))</f>
        <v>426.87921482911719</v>
      </c>
      <c r="T64" s="62">
        <f t="shared" si="34"/>
        <v>313.49594674441835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1.9319699200054379E-2</v>
      </c>
      <c r="AC64" s="24">
        <f t="shared" si="3"/>
        <v>1.9319699200054379E-2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203.20000000000002</v>
      </c>
      <c r="AJ64" s="14">
        <f>AI64*VLOOKUP('Données projet'!$B$10,Paramètres!$A$1:$I$89,3,0)*VLOOKUP('Données projet'!$B$10,Paramètres!$A$1:$I$89,5,0)</f>
        <v>177.51552000000004</v>
      </c>
      <c r="AK64" s="14">
        <f t="shared" si="35"/>
        <v>44.768988809542904</v>
      </c>
      <c r="AL64" s="22">
        <f t="shared" si="4"/>
        <v>387.145519509954</v>
      </c>
      <c r="AM64" s="62">
        <f t="shared" si="5"/>
        <v>648.95770095508328</v>
      </c>
      <c r="AN64" s="62">
        <f ca="1">AVERAGE(OFFSET($AM$3,0,0,'Données projet'!$E$10+1,1))-AVERAGE(OFFSET($H$3,0,0,'Données projet'!$E$10+1,1))</f>
        <v>354.90450119887635</v>
      </c>
      <c r="AO64" s="62">
        <f t="shared" si="36"/>
        <v>367.95449187183942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6.0600864437123265</v>
      </c>
      <c r="AW64" s="23">
        <f>EXP(-LN(2)/2)*AW63+(1-EXP(-LN(2)/2))/(LN(2)/2)*AQ64*AT64*VLOOKUP('Données projet'!$B$10,Paramètres!$A$1:$I$89,3,0)*0.475*44/12</f>
        <v>3.8722890958413299E-4</v>
      </c>
      <c r="AX64" s="23">
        <f t="shared" si="6"/>
        <v>6.0604736726219111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710.89647641847705</v>
      </c>
      <c r="S65" s="62">
        <f ca="1">AVERAGE(OFFSET($R$3,0,0,'Données projet'!$E$9+1,1))-AVERAGE(OFFSET($H$3,0,0,'Données projet'!$E$9+1,1))</f>
        <v>426.87921482911719</v>
      </c>
      <c r="T65" s="62">
        <f t="shared" si="34"/>
        <v>313.49594674441835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1.3661090314842769E-2</v>
      </c>
      <c r="AC65" s="24">
        <f t="shared" si="3"/>
        <v>1.3661090314842769E-2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208.4</v>
      </c>
      <c r="AJ65" s="14">
        <f>AI65*VLOOKUP('Données projet'!$B$10,Paramètres!$A$1:$I$89,3,0)*VLOOKUP('Données projet'!$B$10,Paramètres!$A$1:$I$89,5,0)</f>
        <v>182.05824000000001</v>
      </c>
      <c r="AK65" s="14">
        <f t="shared" si="35"/>
        <v>45.779803189729343</v>
      </c>
      <c r="AL65" s="22">
        <f t="shared" si="4"/>
        <v>396.81792522211191</v>
      </c>
      <c r="AM65" s="62">
        <f t="shared" si="5"/>
        <v>659.17692818176329</v>
      </c>
      <c r="AN65" s="62">
        <f ca="1">AVERAGE(OFFSET($AM$3,0,0,'Données projet'!$E$10+1,1))-AVERAGE(OFFSET($H$3,0,0,'Données projet'!$E$10+1,1))</f>
        <v>354.90450119887635</v>
      </c>
      <c r="AO65" s="62">
        <f t="shared" si="36"/>
        <v>367.95449187183942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5.8943730612229173</v>
      </c>
      <c r="AW65" s="23">
        <f>EXP(-LN(2)/2)*AW64+(1-EXP(-LN(2)/2))/(LN(2)/2)*AQ65*AT65*VLOOKUP('Données projet'!$B$10,Paramètres!$A$1:$I$89,3,0)*0.475*44/12</f>
        <v>2.7381218783841291E-4</v>
      </c>
      <c r="AX65" s="23">
        <f t="shared" si="6"/>
        <v>5.894646873410756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726.82871447772391</v>
      </c>
      <c r="S66" s="62">
        <f ca="1">AVERAGE(OFFSET($R$3,0,0,'Données projet'!$E$9+1,1))-AVERAGE(OFFSET($H$3,0,0,'Données projet'!$E$9+1,1))</f>
        <v>426.87921482911719</v>
      </c>
      <c r="T66" s="62">
        <f t="shared" si="34"/>
        <v>313.49594674441835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9.6598496000271893E-3</v>
      </c>
      <c r="AC66" s="24">
        <f t="shared" si="3"/>
        <v>9.6598496000271893E-3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213.6</v>
      </c>
      <c r="AJ66" s="14">
        <f>AI66*VLOOKUP('Données projet'!$B$10,Paramètres!$A$1:$I$89,3,0)*VLOOKUP('Données projet'!$B$10,Paramètres!$A$1:$I$89,5,0)</f>
        <v>186.60096000000001</v>
      </c>
      <c r="AK66" s="14">
        <f t="shared" si="35"/>
        <v>46.787685683664144</v>
      </c>
      <c r="AL66" s="22">
        <f t="shared" si="4"/>
        <v>406.48522456571504</v>
      </c>
      <c r="AM66" s="62">
        <f t="shared" si="5"/>
        <v>669.38156290912116</v>
      </c>
      <c r="AN66" s="62">
        <f ca="1">AVERAGE(OFFSET($AM$3,0,0,'Données projet'!$E$10+1,1))-AVERAGE(OFFSET($H$3,0,0,'Données projet'!$E$10+1,1))</f>
        <v>354.90450119887635</v>
      </c>
      <c r="AO66" s="62">
        <f t="shared" si="36"/>
        <v>367.95449187183942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5.7331911198921688</v>
      </c>
      <c r="AW66" s="23">
        <f>EXP(-LN(2)/2)*AW65+(1-EXP(-LN(2)/2))/(LN(2)/2)*AQ66*AT66*VLOOKUP('Données projet'!$B$10,Paramètres!$A$1:$I$89,3,0)*0.475*44/12</f>
        <v>1.9361445479206649E-4</v>
      </c>
      <c r="AX66" s="23">
        <f t="shared" si="6"/>
        <v>5.7333847343469611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742.74073872549775</v>
      </c>
      <c r="S67" s="62">
        <f ca="1">AVERAGE(OFFSET($R$3,0,0,'Données projet'!$E$9+1,1))-AVERAGE(OFFSET($H$3,0,0,'Données projet'!$E$9+1,1))</f>
        <v>426.87921482911719</v>
      </c>
      <c r="T67" s="62">
        <f t="shared" si="34"/>
        <v>313.49594674441835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6.8305451574213845E-3</v>
      </c>
      <c r="AC67" s="24">
        <f t="shared" si="3"/>
        <v>6.8305451574213845E-3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218.79999999999998</v>
      </c>
      <c r="AJ67" s="14">
        <f>AI67*VLOOKUP('Données projet'!$B$10,Paramètres!$A$1:$I$89,3,0)*VLOOKUP('Données projet'!$B$10,Paramètres!$A$1:$I$89,5,0)</f>
        <v>191.14368000000002</v>
      </c>
      <c r="AK67" s="14">
        <f t="shared" si="35"/>
        <v>47.792715878069586</v>
      </c>
      <c r="AL67" s="22">
        <f t="shared" si="4"/>
        <v>416.14755615430454</v>
      </c>
      <c r="AM67" s="62">
        <f t="shared" si="5"/>
        <v>679.57190831385924</v>
      </c>
      <c r="AN67" s="62">
        <f ca="1">AVERAGE(OFFSET($AM$3,0,0,'Données projet'!$E$10+1,1))-AVERAGE(OFFSET($H$3,0,0,'Données projet'!$E$10+1,1))</f>
        <v>354.90450119887635</v>
      </c>
      <c r="AO67" s="62">
        <f t="shared" si="36"/>
        <v>367.95449187183942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5.5764167072232995</v>
      </c>
      <c r="AW67" s="23">
        <f>EXP(-LN(2)/2)*AW66+(1-EXP(-LN(2)/2))/(LN(2)/2)*AQ67*AT67*VLOOKUP('Données projet'!$B$10,Paramètres!$A$1:$I$89,3,0)*0.475*44/12</f>
        <v>1.3690609391920646E-4</v>
      </c>
      <c r="AX67" s="23">
        <f t="shared" si="6"/>
        <v>5.5765536133172189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758.63310957879798</v>
      </c>
      <c r="S68" s="62">
        <f ca="1">AVERAGE(OFFSET($R$3,0,0,'Données projet'!$E$9+1,1))-AVERAGE(OFFSET($H$3,0,0,'Données projet'!$E$9+1,1))</f>
        <v>426.87921482911719</v>
      </c>
      <c r="T68" s="62">
        <f t="shared" si="34"/>
        <v>313.49594674441835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4.8299248000135946E-3</v>
      </c>
      <c r="AC68" s="24">
        <f t="shared" ref="AC68:AC131" si="57">SUM(Z68:AB68)</f>
        <v>4.8299248000135946E-3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224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223.99999999999997</v>
      </c>
      <c r="AJ68" s="14">
        <f>AI68*VLOOKUP('Données projet'!$B$10,Paramètres!$A$1:$I$89,3,0)*VLOOKUP('Données projet'!$B$10,Paramètres!$A$1:$I$89,5,0)</f>
        <v>195.68639999999999</v>
      </c>
      <c r="AK68" s="14">
        <f t="shared" si="35"/>
        <v>48.794969360985156</v>
      </c>
      <c r="AL68" s="22">
        <f t="shared" ref="AL68:AL131" si="58">(AJ68+AK68)*0.475*44/12</f>
        <v>425.80505163704908</v>
      </c>
      <c r="AM68" s="62">
        <f t="shared" ref="AM68:AM131" si="59">AL68+(AD68+AE68)*44/12</f>
        <v>689.74825775350428</v>
      </c>
      <c r="AN68" s="62">
        <f ca="1">AVERAGE(OFFSET($AM$3,0,0,'Données projet'!$E$10+1,1))-AVERAGE(OFFSET($H$3,0,0,'Données projet'!$E$10+1,1))</f>
        <v>354.90450119887635</v>
      </c>
      <c r="AO68" s="62">
        <f t="shared" si="36"/>
        <v>367.95449187183942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5.4239292991132686</v>
      </c>
      <c r="AW68" s="23">
        <f>EXP(-LN(2)/2)*AW67+(1-EXP(-LN(2)/2))/(LN(2)/2)*AQ68*AT68*VLOOKUP('Données projet'!$B$10,Paramètres!$A$1:$I$89,3,0)*0.475*44/12</f>
        <v>9.6807227396033247E-5</v>
      </c>
      <c r="AX68" s="23">
        <f t="shared" ref="AX68:AX131" si="60">SUM(AU68:AW68)</f>
        <v>5.4240261063406647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774.50635785585678</v>
      </c>
      <c r="S69" s="62">
        <f ca="1">AVERAGE(OFFSET($R$3,0,0,'Données projet'!$E$9+1,1))-AVERAGE(OFFSET($H$3,0,0,'Données projet'!$E$9+1,1))</f>
        <v>426.87921482911719</v>
      </c>
      <c r="T69" s="62">
        <f t="shared" ref="T69:T132" si="88">$T$3</f>
        <v>313.49594674441835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3.4152725787106922E-3</v>
      </c>
      <c r="AC69" s="24">
        <f t="shared" si="57"/>
        <v>3.4152725787106922E-3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208.59999999999997</v>
      </c>
      <c r="AJ69" s="14">
        <f>AI69*VLOOKUP('Données projet'!$B$10,Paramètres!$A$1:$I$89,3,0)*VLOOKUP('Données projet'!$B$10,Paramètres!$A$1:$I$89,5,0)</f>
        <v>182.23295999999999</v>
      </c>
      <c r="AK69" s="14">
        <f t="shared" ref="AK69:AK132" si="89">EXP(-1.0587+0.8836*LN(AJ69)+0.284)</f>
        <v>45.818621592366291</v>
      </c>
      <c r="AL69" s="22">
        <f t="shared" si="58"/>
        <v>397.18983794003793</v>
      </c>
      <c r="AM69" s="62">
        <f t="shared" si="59"/>
        <v>661.64289705722501</v>
      </c>
      <c r="AN69" s="62">
        <f ca="1">AVERAGE(OFFSET($AM$3,0,0,'Données projet'!$E$10+1,1))-AVERAGE(OFFSET($H$3,0,0,'Données projet'!$E$10+1,1))</f>
        <v>354.90450119887635</v>
      </c>
      <c r="AO69" s="62">
        <f t="shared" ref="AO69:AO132" si="90">$AO$3</f>
        <v>367.95449187183942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5.2756116671969711</v>
      </c>
      <c r="AW69" s="23">
        <f>EXP(-LN(2)/2)*AW68+(1-EXP(-LN(2)/2))/(LN(2)/2)*AQ69*AT69*VLOOKUP('Données projet'!$B$10,Paramètres!$A$1:$I$89,3,0)*0.475*44/12</f>
        <v>6.8453046959603229E-5</v>
      </c>
      <c r="AX69" s="23">
        <f t="shared" si="60"/>
        <v>5.2756801202439307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790.36098739488739</v>
      </c>
      <c r="S70" s="62">
        <f ca="1">AVERAGE(OFFSET($R$3,0,0,'Données projet'!$E$9+1,1))-AVERAGE(OFFSET($H$3,0,0,'Données projet'!$E$9+1,1))</f>
        <v>426.87921482911719</v>
      </c>
      <c r="T70" s="62">
        <f t="shared" si="88"/>
        <v>313.49594674441835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2.4149624000067973E-3</v>
      </c>
      <c r="AC70" s="24">
        <f t="shared" si="57"/>
        <v>2.4149624000067973E-3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213.19999999999996</v>
      </c>
      <c r="AJ70" s="14">
        <f>AI70*VLOOKUP('Données projet'!$B$10,Paramètres!$A$1:$I$89,3,0)*VLOOKUP('Données projet'!$B$10,Paramètres!$A$1:$I$89,5,0)</f>
        <v>186.25152</v>
      </c>
      <c r="AK70" s="14">
        <f t="shared" si="89"/>
        <v>46.71025851515671</v>
      </c>
      <c r="AL70" s="22">
        <f t="shared" si="58"/>
        <v>405.74176424723129</v>
      </c>
      <c r="AM70" s="62">
        <f t="shared" si="59"/>
        <v>670.69583155544819</v>
      </c>
      <c r="AN70" s="62">
        <f ca="1">AVERAGE(OFFSET($AM$3,0,0,'Données projet'!$E$10+1,1))-AVERAGE(OFFSET($H$3,0,0,'Données projet'!$E$10+1,1))</f>
        <v>354.90450119887635</v>
      </c>
      <c r="AO70" s="62">
        <f t="shared" si="90"/>
        <v>367.95449187183942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5.1313497887251103</v>
      </c>
      <c r="AW70" s="23">
        <f>EXP(-LN(2)/2)*AW69+(1-EXP(-LN(2)/2))/(LN(2)/2)*AQ70*AT70*VLOOKUP('Données projet'!$B$10,Paramètres!$A$1:$I$89,3,0)*0.475*44/12</f>
        <v>4.8403613698016624E-5</v>
      </c>
      <c r="AX70" s="23">
        <f t="shared" si="60"/>
        <v>5.1313981923388079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806.19747735603573</v>
      </c>
      <c r="S71" s="62">
        <f ca="1">AVERAGE(OFFSET($R$3,0,0,'Données projet'!$E$9+1,1))-AVERAGE(OFFSET($H$3,0,0,'Données projet'!$E$9+1,1))</f>
        <v>426.87921482911719</v>
      </c>
      <c r="T71" s="62">
        <f t="shared" si="88"/>
        <v>313.49594674441835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1.7076362893553461E-3</v>
      </c>
      <c r="AC71" s="24">
        <f t="shared" si="57"/>
        <v>1.7076362893553461E-3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217.79999999999995</v>
      </c>
      <c r="AJ71" s="14">
        <f>AI71*VLOOKUP('Données projet'!$B$10,Paramètres!$A$1:$I$89,3,0)*VLOOKUP('Données projet'!$B$10,Paramètres!$A$1:$I$89,5,0)</f>
        <v>190.27007999999998</v>
      </c>
      <c r="AK71" s="14">
        <f t="shared" si="89"/>
        <v>47.599658767320413</v>
      </c>
      <c r="AL71" s="22">
        <f t="shared" si="58"/>
        <v>414.28979501974965</v>
      </c>
      <c r="AM71" s="62">
        <f t="shared" si="59"/>
        <v>679.73617914696842</v>
      </c>
      <c r="AN71" s="62">
        <f ca="1">AVERAGE(OFFSET($AM$3,0,0,'Données projet'!$E$10+1,1))-AVERAGE(OFFSET($H$3,0,0,'Données projet'!$E$10+1,1))</f>
        <v>354.90450119887635</v>
      </c>
      <c r="AO71" s="62">
        <f t="shared" si="90"/>
        <v>367.95449187183942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4.9910327589064645</v>
      </c>
      <c r="AW71" s="23">
        <f>EXP(-LN(2)/2)*AW70+(1-EXP(-LN(2)/2))/(LN(2)/2)*AQ71*AT71*VLOOKUP('Données projet'!$B$10,Paramètres!$A$1:$I$89,3,0)*0.475*44/12</f>
        <v>3.4226523479801614E-5</v>
      </c>
      <c r="AX71" s="23">
        <f t="shared" si="60"/>
        <v>4.9910669854299439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822.01628425343176</v>
      </c>
      <c r="S72" s="62">
        <f ca="1">AVERAGE(OFFSET($R$3,0,0,'Données projet'!$E$9+1,1))-AVERAGE(OFFSET($H$3,0,0,'Données projet'!$E$9+1,1))</f>
        <v>426.87921482911719</v>
      </c>
      <c r="T72" s="62">
        <f t="shared" si="88"/>
        <v>313.49594674441835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1.2074812000033987E-3</v>
      </c>
      <c r="AC72" s="24">
        <f t="shared" si="57"/>
        <v>1.2074812000033987E-3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222.39999999999995</v>
      </c>
      <c r="AJ72" s="14">
        <f>AI72*VLOOKUP('Données projet'!$B$10,Paramètres!$A$1:$I$89,3,0)*VLOOKUP('Données projet'!$B$10,Paramètres!$A$1:$I$89,5,0)</f>
        <v>194.28863999999999</v>
      </c>
      <c r="AK72" s="14">
        <f t="shared" si="89"/>
        <v>48.486875029770822</v>
      </c>
      <c r="AL72" s="22">
        <f t="shared" si="58"/>
        <v>422.83402201018413</v>
      </c>
      <c r="AM72" s="62">
        <f t="shared" si="59"/>
        <v>688.76418236025074</v>
      </c>
      <c r="AN72" s="62">
        <f ca="1">AVERAGE(OFFSET($AM$3,0,0,'Données projet'!$E$10+1,1))-AVERAGE(OFFSET($H$3,0,0,'Données projet'!$E$10+1,1))</f>
        <v>354.90450119887635</v>
      </c>
      <c r="AO72" s="62">
        <f t="shared" si="90"/>
        <v>367.95449187183942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4.854552705647162</v>
      </c>
      <c r="AW72" s="23">
        <f>EXP(-LN(2)/2)*AW71+(1-EXP(-LN(2)/2))/(LN(2)/2)*AQ72*AT72*VLOOKUP('Données projet'!$B$10,Paramètres!$A$1:$I$89,3,0)*0.475*44/12</f>
        <v>2.4201806849008312E-5</v>
      </c>
      <c r="AX72" s="23">
        <f t="shared" si="60"/>
        <v>4.8545769074540113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837.81784375615575</v>
      </c>
      <c r="S73" s="62">
        <f ca="1">AVERAGE(OFFSET($R$3,0,0,'Données projet'!$E$9+1,1))-AVERAGE(OFFSET($H$3,0,0,'Données projet'!$E$9+1,1))</f>
        <v>426.87921482911719</v>
      </c>
      <c r="T73" s="62">
        <f t="shared" si="88"/>
        <v>313.49594674441835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8.5381814467767306E-4</v>
      </c>
      <c r="AC73" s="24">
        <f t="shared" si="57"/>
        <v>8.5381814467767306E-4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226.99999999999994</v>
      </c>
      <c r="AJ73" s="14">
        <f>AI73*VLOOKUP('Données projet'!$B$10,Paramètres!$A$1:$I$89,3,0)*VLOOKUP('Données projet'!$B$10,Paramètres!$A$1:$I$89,5,0)</f>
        <v>198.30719999999997</v>
      </c>
      <c r="AK73" s="14">
        <f t="shared" si="89"/>
        <v>49.371957679623371</v>
      </c>
      <c r="AL73" s="22">
        <f t="shared" si="58"/>
        <v>431.37453295867726</v>
      </c>
      <c r="AM73" s="62">
        <f t="shared" si="59"/>
        <v>697.78007709568669</v>
      </c>
      <c r="AN73" s="62">
        <f ca="1">AVERAGE(OFFSET($AM$3,0,0,'Données projet'!$E$10+1,1))-AVERAGE(OFFSET($H$3,0,0,'Données projet'!$E$10+1,1))</f>
        <v>354.90450119887635</v>
      </c>
      <c r="AO73" s="62">
        <f t="shared" si="90"/>
        <v>367.95449187183942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4.7218047066214091</v>
      </c>
      <c r="AW73" s="23">
        <f>EXP(-LN(2)/2)*AW72+(1-EXP(-LN(2)/2))/(LN(2)/2)*AQ73*AT73*VLOOKUP('Données projet'!$B$10,Paramètres!$A$1:$I$89,3,0)*0.475*44/12</f>
        <v>1.7113261739900807E-5</v>
      </c>
      <c r="AX73" s="23">
        <f t="shared" si="60"/>
        <v>4.7218218198831492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743.21234817933521</v>
      </c>
      <c r="S74" s="62">
        <f ca="1">AVERAGE(OFFSET($R$3,0,0,'Données projet'!$E$9+1,1))-AVERAGE(OFFSET($H$3,0,0,'Données projet'!$E$9+1,1))</f>
        <v>426.87921482911719</v>
      </c>
      <c r="T74" s="62">
        <f t="shared" si="88"/>
        <v>313.49594674441835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6.0374060000169933E-4</v>
      </c>
      <c r="AC74" s="24">
        <f t="shared" si="57"/>
        <v>6.0374060000169933E-4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IF('Données projet'!$A$62&gt;35,AI73+AH74-AQ73,IF(A74&lt;'Données projet'!$A$62,$AF$205^A74,IF(A74='Données projet'!$A$62,'Données projet'!$B$62,AI73+AH74-AQ73)))</f>
        <v>213.99999999999994</v>
      </c>
      <c r="AJ74" s="14">
        <f>AI74*VLOOKUP('Données projet'!$B$10,Paramètres!$A$1:$I$89,3,0)*VLOOKUP('Données projet'!$B$10,Paramètres!$A$1:$I$89,5,0)</f>
        <v>186.95039999999997</v>
      </c>
      <c r="AK74" s="14">
        <f t="shared" si="89"/>
        <v>46.865095976617653</v>
      </c>
      <c r="AL74" s="22">
        <f t="shared" si="58"/>
        <v>407.22865549260905</v>
      </c>
      <c r="AM74" s="62">
        <f t="shared" si="59"/>
        <v>674.10133657065694</v>
      </c>
      <c r="AN74" s="62">
        <f ca="1">AVERAGE(OFFSET($AM$3,0,0,'Données projet'!$E$10+1,1))-AVERAGE(OFFSET($H$3,0,0,'Données projet'!$E$10+1,1))</f>
        <v>354.90450119887635</v>
      </c>
      <c r="AO74" s="62">
        <f t="shared" si="90"/>
        <v>367.95449187183942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4.5926867086099286</v>
      </c>
      <c r="AW74" s="23">
        <f>EXP(-LN(2)/2)*AW73+(1-EXP(-LN(2)/2))/(LN(2)/2)*AQ74*AT74*VLOOKUP('Données projet'!$B$10,Paramètres!$A$1:$I$89,3,0)*0.475*44/12</f>
        <v>1.2100903424504156E-5</v>
      </c>
      <c r="AX74" s="23">
        <f t="shared" si="60"/>
        <v>4.5926988095133527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760.53430611092381</v>
      </c>
      <c r="S75" s="62">
        <f ca="1">AVERAGE(OFFSET($R$3,0,0,'Données projet'!$E$9+1,1))-AVERAGE(OFFSET($H$3,0,0,'Données projet'!$E$9+1,1))</f>
        <v>426.87921482911719</v>
      </c>
      <c r="T75" s="62">
        <f t="shared" si="88"/>
        <v>313.49594674441835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4.2690907233883653E-4</v>
      </c>
      <c r="AC75" s="24">
        <f t="shared" si="57"/>
        <v>4.2690907233883653E-4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IF('Données projet'!$A$62&gt;35,AI74+AH75-AQ74,IF(A75&lt;'Données projet'!$A$62,$AF$205^A75,IF(A75='Données projet'!$A$62,'Données projet'!$B$62,AI74+AH75-AQ74)))</f>
        <v>217.99999999999994</v>
      </c>
      <c r="AJ75" s="14">
        <f>AI75*VLOOKUP('Données projet'!$B$10,Paramètres!$A$1:$I$89,3,0)*VLOOKUP('Données projet'!$B$10,Paramètres!$A$1:$I$89,5,0)</f>
        <v>190.44479999999999</v>
      </c>
      <c r="AK75" s="14">
        <f t="shared" si="89"/>
        <v>47.638278428909231</v>
      </c>
      <c r="AL75" s="22">
        <f t="shared" si="58"/>
        <v>414.66136159701688</v>
      </c>
      <c r="AM75" s="62">
        <f t="shared" si="59"/>
        <v>681.99307583453799</v>
      </c>
      <c r="AN75" s="62">
        <f ca="1">AVERAGE(OFFSET($AM$3,0,0,'Données projet'!$E$10+1,1))-AVERAGE(OFFSET($H$3,0,0,'Données projet'!$E$10+1,1))</f>
        <v>354.90450119887635</v>
      </c>
      <c r="AO75" s="62">
        <f t="shared" si="90"/>
        <v>367.95449187183942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4.4670994490440927</v>
      </c>
      <c r="AW75" s="23">
        <f>EXP(-LN(2)/2)*AW74+(1-EXP(-LN(2)/2))/(LN(2)/2)*AQ75*AT75*VLOOKUP('Données projet'!$B$10,Paramètres!$A$1:$I$89,3,0)*0.475*44/12</f>
        <v>8.5566308699504036E-6</v>
      </c>
      <c r="AX75" s="23">
        <f t="shared" si="60"/>
        <v>4.4671080056749624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777.83608293659154</v>
      </c>
      <c r="S76" s="62">
        <f ca="1">AVERAGE(OFFSET($R$3,0,0,'Données projet'!$E$9+1,1))-AVERAGE(OFFSET($H$3,0,0,'Données projet'!$E$9+1,1))</f>
        <v>426.87921482911719</v>
      </c>
      <c r="T76" s="62">
        <f t="shared" si="88"/>
        <v>313.49594674441835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3.0187030000084966E-4</v>
      </c>
      <c r="AC76" s="24">
        <f t="shared" si="57"/>
        <v>3.0187030000084966E-4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IF('Données projet'!$A$62&gt;35,AI75+AH76-AQ75,IF(A76&lt;'Données projet'!$A$62,$AF$205^A76,IF(A76='Données projet'!$A$62,'Données projet'!$B$62,AI75+AH76-AQ75)))</f>
        <v>221.99999999999994</v>
      </c>
      <c r="AJ76" s="14">
        <f>AI76*VLOOKUP('Données projet'!$B$10,Paramètres!$A$1:$I$89,3,0)*VLOOKUP('Données projet'!$B$10,Paramètres!$A$1:$I$89,5,0)</f>
        <v>193.93919999999997</v>
      </c>
      <c r="AK76" s="14">
        <f t="shared" si="89"/>
        <v>48.409811198069342</v>
      </c>
      <c r="AL76" s="22">
        <f t="shared" si="58"/>
        <v>422.091194503304</v>
      </c>
      <c r="AM76" s="62">
        <f t="shared" si="59"/>
        <v>689.87397870122572</v>
      </c>
      <c r="AN76" s="62">
        <f ca="1">AVERAGE(OFFSET($AM$3,0,0,'Données projet'!$E$10+1,1))-AVERAGE(OFFSET($H$3,0,0,'Données projet'!$E$10+1,1))</f>
        <v>354.90450119887635</v>
      </c>
      <c r="AO76" s="62">
        <f t="shared" si="90"/>
        <v>367.95449187183942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4.3449463796954317</v>
      </c>
      <c r="AW76" s="23">
        <f>EXP(-LN(2)/2)*AW75+(1-EXP(-LN(2)/2))/(LN(2)/2)*AQ76*AT76*VLOOKUP('Données projet'!$B$10,Paramètres!$A$1:$I$89,3,0)*0.475*44/12</f>
        <v>6.0504517122520779E-6</v>
      </c>
      <c r="AX76" s="23">
        <f t="shared" si="60"/>
        <v>4.3449524301471438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795.1182770689087</v>
      </c>
      <c r="S77" s="62">
        <f ca="1">AVERAGE(OFFSET($R$3,0,0,'Données projet'!$E$9+1,1))-AVERAGE(OFFSET($H$3,0,0,'Données projet'!$E$9+1,1))</f>
        <v>426.87921482911719</v>
      </c>
      <c r="T77" s="62">
        <f t="shared" si="88"/>
        <v>313.49594674441835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2.1345453616941826E-4</v>
      </c>
      <c r="AC77" s="24">
        <f t="shared" si="57"/>
        <v>2.1345453616941826E-4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IF('Données projet'!$A$62&gt;35,AI76+AH77-AQ76,IF(A77&lt;'Données projet'!$A$62,$AF$205^A77,IF(A77='Données projet'!$A$62,'Données projet'!$B$62,AI76+AH77-AQ76)))</f>
        <v>225.99999999999994</v>
      </c>
      <c r="AJ77" s="14">
        <f>AI77*VLOOKUP('Données projet'!$B$10,Paramètres!$A$1:$I$89,3,0)*VLOOKUP('Données projet'!$B$10,Paramètres!$A$1:$I$89,5,0)</f>
        <v>197.43359999999996</v>
      </c>
      <c r="AK77" s="14">
        <f t="shared" si="89"/>
        <v>49.179727436837609</v>
      </c>
      <c r="AL77" s="22">
        <f t="shared" si="58"/>
        <v>429.51821195249204</v>
      </c>
      <c r="AM77" s="62">
        <f t="shared" si="59"/>
        <v>697.7442410554429</v>
      </c>
      <c r="AN77" s="62">
        <f ca="1">AVERAGE(OFFSET($AM$3,0,0,'Données projet'!$E$10+1,1))-AVERAGE(OFFSET($H$3,0,0,'Données projet'!$E$10+1,1))</f>
        <v>354.90450119887635</v>
      </c>
      <c r="AO77" s="62">
        <f t="shared" si="90"/>
        <v>367.95449187183942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4.2261335924518608</v>
      </c>
      <c r="AW77" s="23">
        <f>EXP(-LN(2)/2)*AW76+(1-EXP(-LN(2)/2))/(LN(2)/2)*AQ77*AT77*VLOOKUP('Données projet'!$B$10,Paramètres!$A$1:$I$89,3,0)*0.475*44/12</f>
        <v>4.2783154349752018E-6</v>
      </c>
      <c r="AX77" s="23">
        <f t="shared" si="60"/>
        <v>4.2261378707672961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812.38145272125985</v>
      </c>
      <c r="S78" s="62">
        <f ca="1">AVERAGE(OFFSET($R$3,0,0,'Données projet'!$E$9+1,1))-AVERAGE(OFFSET($H$3,0,0,'Données projet'!$E$9+1,1))</f>
        <v>426.87921482911719</v>
      </c>
      <c r="T78" s="62">
        <f t="shared" si="88"/>
        <v>313.49594674441835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1.5093515000042483E-4</v>
      </c>
      <c r="AC78" s="24">
        <f t="shared" si="57"/>
        <v>1.5093515000042483E-4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</v>
      </c>
      <c r="AG78" s="13">
        <f>VLOOKUP(A78,'Données projet'!$A$61:$I$81,9,0)</f>
        <v>4</v>
      </c>
      <c r="AH78" s="13">
        <f t="array" ref="AH78">INDEX(AG:AG,MIN(IF(ISNUMBER(AG78:AG274),ROW(AG78:AG274),"")))</f>
        <v>4</v>
      </c>
      <c r="AI78" s="14">
        <f>IF('Données projet'!$A$62&gt;35,AI77+AH78-AQ77,IF(A78&lt;'Données projet'!$A$62,$AF$205^A78,IF(A78='Données projet'!$A$62,'Données projet'!$B$62,AI77+AH78-AQ77)))</f>
        <v>229.99999999999994</v>
      </c>
      <c r="AJ78" s="14">
        <f>AI78*VLOOKUP('Données projet'!$B$10,Paramètres!$A$1:$I$89,3,0)*VLOOKUP('Données projet'!$B$10,Paramètres!$A$1:$I$89,5,0)</f>
        <v>200.92799999999997</v>
      </c>
      <c r="AK78" s="14">
        <f t="shared" si="89"/>
        <v>49.948059057189042</v>
      </c>
      <c r="AL78" s="22">
        <f t="shared" si="58"/>
        <v>436.94246952460418</v>
      </c>
      <c r="AM78" s="62">
        <f t="shared" si="59"/>
        <v>705.60405422442898</v>
      </c>
      <c r="AN78" s="62">
        <f ca="1">AVERAGE(OFFSET($AM$3,0,0,'Données projet'!$E$10+1,1))-AVERAGE(OFFSET($H$3,0,0,'Données projet'!$E$10+1,1))</f>
        <v>354.90450119887635</v>
      </c>
      <c r="AO78" s="62">
        <f t="shared" si="90"/>
        <v>367.95449187183942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4.1105697471235576</v>
      </c>
      <c r="AW78" s="23">
        <f>EXP(-LN(2)/2)*AW77+(1-EXP(-LN(2)/2))/(LN(2)/2)*AQ78*AT78*VLOOKUP('Données projet'!$B$10,Paramètres!$A$1:$I$89,3,0)*0.475*44/12</f>
        <v>3.025225856126039E-6</v>
      </c>
      <c r="AX78" s="23">
        <f t="shared" si="60"/>
        <v>4.1105727723494141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829.62614308333605</v>
      </c>
      <c r="S79" s="62">
        <f ca="1">AVERAGE(OFFSET($R$3,0,0,'Données projet'!$E$9+1,1))-AVERAGE(OFFSET($H$3,0,0,'Données projet'!$E$9+1,1))</f>
        <v>426.87921482911719</v>
      </c>
      <c r="T79" s="62">
        <f t="shared" si="88"/>
        <v>313.49594674441835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1.0672726808470913E-4</v>
      </c>
      <c r="AC79" s="24">
        <f t="shared" si="57"/>
        <v>1.0672726808470913E-4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218.59999999999994</v>
      </c>
      <c r="AJ79" s="14">
        <f>AI79*VLOOKUP('Données projet'!$B$10,Paramètres!$A$1:$I$89,3,0)*VLOOKUP('Données projet'!$B$10,Paramètres!$A$1:$I$89,5,0)</f>
        <v>190.96895999999998</v>
      </c>
      <c r="AK79" s="14">
        <f t="shared" si="89"/>
        <v>47.754112686935557</v>
      </c>
      <c r="AL79" s="22">
        <f t="shared" si="58"/>
        <v>415.77601826307938</v>
      </c>
      <c r="AM79" s="62">
        <f t="shared" si="59"/>
        <v>684.86560264392881</v>
      </c>
      <c r="AN79" s="62">
        <f ca="1">AVERAGE(OFFSET($AM$3,0,0,'Données projet'!$E$10+1,1))-AVERAGE(OFFSET($H$3,0,0,'Données projet'!$E$10+1,1))</f>
        <v>354.90450119887635</v>
      </c>
      <c r="AO79" s="62">
        <f t="shared" si="90"/>
        <v>367.95449187183942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3.9981660012229958</v>
      </c>
      <c r="AW79" s="23">
        <f>EXP(-LN(2)/2)*AW78+(1-EXP(-LN(2)/2))/(LN(2)/2)*AQ79*AT79*VLOOKUP('Données projet'!$B$10,Paramètres!$A$1:$I$89,3,0)*0.475*44/12</f>
        <v>2.1391577174876009E-6</v>
      </c>
      <c r="AX79" s="23">
        <f t="shared" si="60"/>
        <v>3.9981681403807134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846.85285310043082</v>
      </c>
      <c r="S80" s="62">
        <f ca="1">AVERAGE(OFFSET($R$3,0,0,'Données projet'!$E$9+1,1))-AVERAGE(OFFSET($H$3,0,0,'Données projet'!$E$9+1,1))</f>
        <v>426.87921482911719</v>
      </c>
      <c r="T80" s="62">
        <f t="shared" si="88"/>
        <v>313.49594674441835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7.5467575000212416E-5</v>
      </c>
      <c r="AC80" s="24">
        <f t="shared" si="57"/>
        <v>7.5467575000212416E-5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222.19999999999993</v>
      </c>
      <c r="AJ80" s="14">
        <f>AI80*VLOOKUP('Données projet'!$B$10,Paramètres!$A$1:$I$89,3,0)*VLOOKUP('Données projet'!$B$10,Paramètres!$A$1:$I$89,5,0)</f>
        <v>194.11391999999998</v>
      </c>
      <c r="AK80" s="14">
        <f t="shared" si="89"/>
        <v>48.44834513242396</v>
      </c>
      <c r="AL80" s="22">
        <f t="shared" si="58"/>
        <v>422.46261177230502</v>
      </c>
      <c r="AM80" s="62">
        <f t="shared" si="59"/>
        <v>691.97277099657731</v>
      </c>
      <c r="AN80" s="62">
        <f ca="1">AVERAGE(OFFSET($AM$3,0,0,'Données projet'!$E$10+1,1))-AVERAGE(OFFSET($H$3,0,0,'Données projet'!$E$10+1,1))</f>
        <v>354.90450119887635</v>
      </c>
      <c r="AO80" s="62">
        <f t="shared" si="90"/>
        <v>367.95449187183942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3.8888359416651408</v>
      </c>
      <c r="AW80" s="23">
        <f>EXP(-LN(2)/2)*AW79+(1-EXP(-LN(2)/2))/(LN(2)/2)*AQ80*AT80*VLOOKUP('Données projet'!$B$10,Paramètres!$A$1:$I$89,3,0)*0.475*44/12</f>
        <v>1.5126129280630195E-6</v>
      </c>
      <c r="AX80" s="23">
        <f t="shared" si="60"/>
        <v>3.888837454278069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864.06206191674335</v>
      </c>
      <c r="S81" s="62">
        <f ca="1">AVERAGE(OFFSET($R$3,0,0,'Données projet'!$E$9+1,1))-AVERAGE(OFFSET($H$3,0,0,'Données projet'!$E$9+1,1))</f>
        <v>426.87921482911719</v>
      </c>
      <c r="T81" s="62">
        <f t="shared" si="88"/>
        <v>313.49594674441835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5.3363634042354566E-5</v>
      </c>
      <c r="AC81" s="24">
        <f t="shared" si="57"/>
        <v>5.3363634042354566E-5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225.79999999999993</v>
      </c>
      <c r="AJ81" s="14">
        <f>AI81*VLOOKUP('Données projet'!$B$10,Paramètres!$A$1:$I$89,3,0)*VLOOKUP('Données projet'!$B$10,Paramètres!$A$1:$I$89,5,0)</f>
        <v>197.25887999999995</v>
      </c>
      <c r="AK81" s="14">
        <f t="shared" si="89"/>
        <v>49.141269519991567</v>
      </c>
      <c r="AL81" s="22">
        <f t="shared" si="58"/>
        <v>429.14692708065189</v>
      </c>
      <c r="AM81" s="62">
        <f t="shared" si="59"/>
        <v>699.07036511507818</v>
      </c>
      <c r="AN81" s="62">
        <f ca="1">AVERAGE(OFFSET($AM$3,0,0,'Données projet'!$E$10+1,1))-AVERAGE(OFFSET($H$3,0,0,'Données projet'!$E$10+1,1))</f>
        <v>354.90450119887635</v>
      </c>
      <c r="AO81" s="62">
        <f t="shared" si="90"/>
        <v>367.95449187183942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3.7824955183353133</v>
      </c>
      <c r="AW81" s="23">
        <f>EXP(-LN(2)/2)*AW80+(1-EXP(-LN(2)/2))/(LN(2)/2)*AQ81*AT81*VLOOKUP('Données projet'!$B$10,Paramètres!$A$1:$I$89,3,0)*0.475*44/12</f>
        <v>1.0695788587438004E-6</v>
      </c>
      <c r="AX81" s="23">
        <f t="shared" si="60"/>
        <v>3.7824965879141721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881.25422503226014</v>
      </c>
      <c r="S82" s="62">
        <f ca="1">AVERAGE(OFFSET($R$3,0,0,'Données projet'!$E$9+1,1))-AVERAGE(OFFSET($H$3,0,0,'Données projet'!$E$9+1,1))</f>
        <v>426.87921482911719</v>
      </c>
      <c r="T82" s="62">
        <f t="shared" si="88"/>
        <v>313.49594674441835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3.7733787500106208E-5</v>
      </c>
      <c r="AC82" s="24">
        <f t="shared" si="57"/>
        <v>3.7733787500106208E-5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229.39999999999992</v>
      </c>
      <c r="AJ82" s="14">
        <f>AI82*VLOOKUP('Données projet'!$B$10,Paramètres!$A$1:$I$89,3,0)*VLOOKUP('Données projet'!$B$10,Paramètres!$A$1:$I$89,5,0)</f>
        <v>200.40383999999997</v>
      </c>
      <c r="AK82" s="14">
        <f t="shared" si="89"/>
        <v>49.832909112305636</v>
      </c>
      <c r="AL82" s="22">
        <f t="shared" si="58"/>
        <v>435.82900470393224</v>
      </c>
      <c r="AM82" s="62">
        <f t="shared" si="59"/>
        <v>706.15855208510925</v>
      </c>
      <c r="AN82" s="62">
        <f ca="1">AVERAGE(OFFSET($AM$3,0,0,'Données projet'!$E$10+1,1))-AVERAGE(OFFSET($H$3,0,0,'Données projet'!$E$10+1,1))</f>
        <v>354.90450119887635</v>
      </c>
      <c r="AO82" s="62">
        <f t="shared" si="90"/>
        <v>367.95449187183942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3.67906297947364</v>
      </c>
      <c r="AW82" s="23">
        <f>EXP(-LN(2)/2)*AW81+(1-EXP(-LN(2)/2))/(LN(2)/2)*AQ82*AT82*VLOOKUP('Données projet'!$B$10,Paramètres!$A$1:$I$89,3,0)*0.475*44/12</f>
        <v>7.5630646403150974E-7</v>
      </c>
      <c r="AX82" s="23">
        <f t="shared" si="60"/>
        <v>3.6790637357801041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898.42977621426758</v>
      </c>
      <c r="S83" s="62">
        <f ca="1">AVERAGE(OFFSET($R$3,0,0,'Données projet'!$E$9+1,1))-AVERAGE(OFFSET($H$3,0,0,'Données projet'!$E$9+1,1))</f>
        <v>426.87921482911719</v>
      </c>
      <c r="T83" s="62">
        <f t="shared" si="88"/>
        <v>313.49594674441835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2.6681817021177283E-5</v>
      </c>
      <c r="AC83" s="24">
        <f t="shared" si="57"/>
        <v>2.6681817021177283E-5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233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232.99999999999991</v>
      </c>
      <c r="AJ83" s="14">
        <f>AI83*VLOOKUP('Données projet'!$B$10,Paramètres!$A$1:$I$89,3,0)*VLOOKUP('Données projet'!$B$10,Paramètres!$A$1:$I$89,5,0)</f>
        <v>203.54879999999994</v>
      </c>
      <c r="AK83" s="14">
        <f t="shared" si="89"/>
        <v>50.523286400023487</v>
      </c>
      <c r="AL83" s="22">
        <f t="shared" si="58"/>
        <v>442.5088838133741</v>
      </c>
      <c r="AM83" s="62">
        <f t="shared" si="59"/>
        <v>713.23749545206022</v>
      </c>
      <c r="AN83" s="62">
        <f ca="1">AVERAGE(OFFSET($AM$3,0,0,'Données projet'!$E$10+1,1))-AVERAGE(OFFSET($H$3,0,0,'Données projet'!$E$10+1,1))</f>
        <v>354.90450119887635</v>
      </c>
      <c r="AO83" s="62">
        <f t="shared" si="90"/>
        <v>367.95449187183942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3.57845880882642</v>
      </c>
      <c r="AW83" s="23">
        <f>EXP(-LN(2)/2)*AW82+(1-EXP(-LN(2)/2))/(LN(2)/2)*AQ83*AT83*VLOOKUP('Données projet'!$B$10,Paramètres!$A$1:$I$89,3,0)*0.475*44/12</f>
        <v>5.3478942937190022E-7</v>
      </c>
      <c r="AX83" s="23">
        <f t="shared" si="60"/>
        <v>3.5784593436158492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793.55675165699495</v>
      </c>
      <c r="S84" s="62">
        <f ca="1">AVERAGE(OFFSET($R$3,0,0,'Données projet'!$E$9+1,1))-AVERAGE(OFFSET($H$3,0,0,'Données projet'!$E$9+1,1))</f>
        <v>426.87921482911719</v>
      </c>
      <c r="T84" s="62">
        <f t="shared" si="88"/>
        <v>313.49594674441835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1.8866893750053104E-5</v>
      </c>
      <c r="AC84" s="24">
        <f t="shared" si="57"/>
        <v>1.8866893750053104E-5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</v>
      </c>
      <c r="AI84" s="14">
        <f>IF('Données projet'!$A$62&gt;35,AI83+AH84-AQ83,IF(A84&lt;'Données projet'!$A$62,$AF$205^A84,IF(A84='Données projet'!$A$62,'Données projet'!$B$62,AI83+AH84-AQ83)))</f>
        <v>222.99999999999991</v>
      </c>
      <c r="AJ84" s="14">
        <f>AI84*VLOOKUP('Données projet'!$B$10,Paramètres!$A$1:$I$89,3,0)*VLOOKUP('Données projet'!$B$10,Paramètres!$A$1:$I$89,5,0)</f>
        <v>194.81279999999995</v>
      </c>
      <c r="AK84" s="14">
        <f t="shared" si="89"/>
        <v>48.602440540253859</v>
      </c>
      <c r="AL84" s="22">
        <f t="shared" si="58"/>
        <v>423.9482106076087</v>
      </c>
      <c r="AM84" s="62">
        <f t="shared" si="59"/>
        <v>695.06896363111014</v>
      </c>
      <c r="AN84" s="62">
        <f ca="1">AVERAGE(OFFSET($AM$3,0,0,'Données projet'!$E$10+1,1))-AVERAGE(OFFSET($H$3,0,0,'Données projet'!$E$10+1,1))</f>
        <v>354.90450119887635</v>
      </c>
      <c r="AO84" s="62">
        <f t="shared" si="90"/>
        <v>367.95449187183942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3.4806056645160917</v>
      </c>
      <c r="AW84" s="23">
        <f>EXP(-LN(2)/2)*AW83+(1-EXP(-LN(2)/2))/(LN(2)/2)*AQ84*AT84*VLOOKUP('Données projet'!$B$10,Paramètres!$A$1:$I$89,3,0)*0.475*44/12</f>
        <v>3.7815323201575487E-7</v>
      </c>
      <c r="AX84" s="23">
        <f t="shared" si="60"/>
        <v>3.4806060426693235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811.2675172736333</v>
      </c>
      <c r="S85" s="62">
        <f ca="1">AVERAGE(OFFSET($R$3,0,0,'Données projet'!$E$9+1,1))-AVERAGE(OFFSET($H$3,0,0,'Données projet'!$E$9+1,1))</f>
        <v>426.87921482911719</v>
      </c>
      <c r="T85" s="62">
        <f t="shared" si="88"/>
        <v>313.49594674441835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1.3340908510588642E-5</v>
      </c>
      <c r="AC85" s="24">
        <f t="shared" si="57"/>
        <v>1.3340908510588642E-5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</v>
      </c>
      <c r="AI85" s="14">
        <f>IF('Données projet'!$A$62&gt;35,AI84+AH85-AQ84,IF(A85&lt;'Données projet'!$A$62,$AF$205^A85,IF(A85='Données projet'!$A$62,'Données projet'!$B$62,AI84+AH85-AQ84)))</f>
        <v>225.99999999999991</v>
      </c>
      <c r="AJ85" s="14">
        <f>AI85*VLOOKUP('Données projet'!$B$10,Paramètres!$A$1:$I$89,3,0)*VLOOKUP('Données projet'!$B$10,Paramètres!$A$1:$I$89,5,0)</f>
        <v>197.43359999999996</v>
      </c>
      <c r="AK85" s="14">
        <f t="shared" si="89"/>
        <v>49.179727436837609</v>
      </c>
      <c r="AL85" s="22">
        <f t="shared" si="58"/>
        <v>429.51821195249204</v>
      </c>
      <c r="AM85" s="62">
        <f t="shared" si="59"/>
        <v>701.02430358447907</v>
      </c>
      <c r="AN85" s="62">
        <f ca="1">AVERAGE(OFFSET($AM$3,0,0,'Données projet'!$E$10+1,1))-AVERAGE(OFFSET($H$3,0,0,'Données projet'!$E$10+1,1))</f>
        <v>354.90450119887635</v>
      </c>
      <c r="AO85" s="62">
        <f t="shared" si="90"/>
        <v>367.95449187183942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3.3854283195828021</v>
      </c>
      <c r="AW85" s="23">
        <f>EXP(-LN(2)/2)*AW84+(1-EXP(-LN(2)/2))/(LN(2)/2)*AQ85*AT85*VLOOKUP('Données projet'!$B$10,Paramètres!$A$1:$I$89,3,0)*0.475*44/12</f>
        <v>2.6739471468595011E-7</v>
      </c>
      <c r="AX85" s="23">
        <f t="shared" si="60"/>
        <v>3.3854285869775169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828.95991914236765</v>
      </c>
      <c r="S86" s="62">
        <f ca="1">AVERAGE(OFFSET($R$3,0,0,'Données projet'!$E$9+1,1))-AVERAGE(OFFSET($H$3,0,0,'Données projet'!$E$9+1,1))</f>
        <v>426.87921482911719</v>
      </c>
      <c r="T86" s="62">
        <f t="shared" si="88"/>
        <v>313.49594674441835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9.433446875026552E-6</v>
      </c>
      <c r="AC86" s="24">
        <f t="shared" si="57"/>
        <v>9.433446875026552E-6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</v>
      </c>
      <c r="AI86" s="14">
        <f>IF('Données projet'!$A$62&gt;35,AI85+AH86-AQ85,IF(A86&lt;'Données projet'!$A$62,$AF$205^A86,IF(A86='Données projet'!$A$62,'Données projet'!$B$62,AI85+AH86-AQ85)))</f>
        <v>228.99999999999991</v>
      </c>
      <c r="AJ86" s="14">
        <f>AI86*VLOOKUP('Données projet'!$B$10,Paramètres!$A$1:$I$89,3,0)*VLOOKUP('Données projet'!$B$10,Paramètres!$A$1:$I$89,5,0)</f>
        <v>200.05439999999993</v>
      </c>
      <c r="AK86" s="14">
        <f t="shared" si="89"/>
        <v>49.756123009618186</v>
      </c>
      <c r="AL86" s="22">
        <f t="shared" si="58"/>
        <v>435.0866609084182</v>
      </c>
      <c r="AM86" s="62">
        <f t="shared" si="59"/>
        <v>706.97140638552173</v>
      </c>
      <c r="AN86" s="62">
        <f ca="1">AVERAGE(OFFSET($AM$3,0,0,'Données projet'!$E$10+1,1))-AVERAGE(OFFSET($H$3,0,0,'Données projet'!$E$10+1,1))</f>
        <v>354.90450119887635</v>
      </c>
      <c r="AO86" s="62">
        <f t="shared" si="90"/>
        <v>367.95449187183942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3.2928536041518726</v>
      </c>
      <c r="AW86" s="23">
        <f>EXP(-LN(2)/2)*AW85+(1-EXP(-LN(2)/2))/(LN(2)/2)*AQ86*AT86*VLOOKUP('Données projet'!$B$10,Paramètres!$A$1:$I$89,3,0)*0.475*44/12</f>
        <v>1.8907661600787744E-7</v>
      </c>
      <c r="AX86" s="23">
        <f t="shared" si="60"/>
        <v>3.2928537932284887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846.63448708643216</v>
      </c>
      <c r="S87" s="62">
        <f ca="1">AVERAGE(OFFSET($R$3,0,0,'Données projet'!$E$9+1,1))-AVERAGE(OFFSET($H$3,0,0,'Données projet'!$E$9+1,1))</f>
        <v>426.87921482911719</v>
      </c>
      <c r="T87" s="62">
        <f t="shared" si="88"/>
        <v>313.49594674441835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6.6704542552943208E-6</v>
      </c>
      <c r="AC87" s="24">
        <f t="shared" si="57"/>
        <v>6.6704542552943208E-6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</v>
      </c>
      <c r="AI87" s="14">
        <f>IF('Données projet'!$A$62&gt;35,AI86+AH87-AQ86,IF(A87&lt;'Données projet'!$A$62,$AF$205^A87,IF(A87='Données projet'!$A$62,'Données projet'!$B$62,AI86+AH87-AQ86)))</f>
        <v>231.99999999999991</v>
      </c>
      <c r="AJ87" s="14">
        <f>AI87*VLOOKUP('Données projet'!$B$10,Paramètres!$A$1:$I$89,3,0)*VLOOKUP('Données projet'!$B$10,Paramètres!$A$1:$I$89,5,0)</f>
        <v>202.67519999999993</v>
      </c>
      <c r="AK87" s="14">
        <f t="shared" si="89"/>
        <v>50.33164028531364</v>
      </c>
      <c r="AL87" s="22">
        <f t="shared" si="58"/>
        <v>440.65358016358778</v>
      </c>
      <c r="AM87" s="62">
        <f t="shared" si="59"/>
        <v>712.91041068813809</v>
      </c>
      <c r="AN87" s="62">
        <f ca="1">AVERAGE(OFFSET($AM$3,0,0,'Données projet'!$E$10+1,1))-AVERAGE(OFFSET($H$3,0,0,'Données projet'!$E$10+1,1))</f>
        <v>354.90450119887635</v>
      </c>
      <c r="AO87" s="62">
        <f t="shared" si="90"/>
        <v>367.95449187183942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3.2028103491826947</v>
      </c>
      <c r="AW87" s="23">
        <f>EXP(-LN(2)/2)*AW86+(1-EXP(-LN(2)/2))/(LN(2)/2)*AQ87*AT87*VLOOKUP('Données projet'!$B$10,Paramètres!$A$1:$I$89,3,0)*0.475*44/12</f>
        <v>1.3369735734297506E-7</v>
      </c>
      <c r="AX87" s="23">
        <f t="shared" si="60"/>
        <v>3.2028104828800519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864.29172196672744</v>
      </c>
      <c r="S88" s="62">
        <f ca="1">AVERAGE(OFFSET($R$3,0,0,'Données projet'!$E$9+1,1))-AVERAGE(OFFSET($H$3,0,0,'Données projet'!$E$9+1,1))</f>
        <v>426.87921482911719</v>
      </c>
      <c r="T88" s="62">
        <f t="shared" si="88"/>
        <v>313.49594674441835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4.716723437513276E-6</v>
      </c>
      <c r="AC88" s="24">
        <f t="shared" si="57"/>
        <v>4.716723437513276E-6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235</v>
      </c>
      <c r="AG88" s="13">
        <f>VLOOKUP(A88,'Données projet'!$A$61:$I$81,9,0)</f>
        <v>3</v>
      </c>
      <c r="AH88" s="13">
        <f t="array" ref="AH88">INDEX(AG:AG,MIN(IF(ISNUMBER(AG88:AG284),ROW(AG88:AG284),"")))</f>
        <v>3</v>
      </c>
      <c r="AI88" s="14">
        <f>IF('Données projet'!$A$62&gt;35,AI87+AH88-AQ87,IF(A88&lt;'Données projet'!$A$62,$AF$205^A88,IF(A88='Données projet'!$A$62,'Données projet'!$B$62,AI87+AH88-AQ87)))</f>
        <v>234.99999999999991</v>
      </c>
      <c r="AJ88" s="14">
        <f>AI88*VLOOKUP('Données projet'!$B$10,Paramètres!$A$1:$I$89,3,0)*VLOOKUP('Données projet'!$B$10,Paramètres!$A$1:$I$89,5,0)</f>
        <v>205.29599999999996</v>
      </c>
      <c r="AK88" s="14">
        <f t="shared" si="89"/>
        <v>50.906291934375353</v>
      </c>
      <c r="AL88" s="22">
        <f t="shared" si="58"/>
        <v>446.21899178570357</v>
      </c>
      <c r="AM88" s="62">
        <f t="shared" si="59"/>
        <v>718.84145251398513</v>
      </c>
      <c r="AN88" s="62">
        <f ca="1">AVERAGE(OFFSET($AM$3,0,0,'Données projet'!$E$10+1,1))-AVERAGE(OFFSET($H$3,0,0,'Données projet'!$E$10+1,1))</f>
        <v>354.90450119887635</v>
      </c>
      <c r="AO88" s="62">
        <f t="shared" si="90"/>
        <v>367.95449187183942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3.1152293317558177</v>
      </c>
      <c r="AW88" s="23">
        <f>EXP(-LN(2)/2)*AW87+(1-EXP(-LN(2)/2))/(LN(2)/2)*AQ88*AT88*VLOOKUP('Données projet'!$B$10,Paramètres!$A$1:$I$89,3,0)*0.475*44/12</f>
        <v>9.4538308003938718E-8</v>
      </c>
      <c r="AX88" s="23">
        <f t="shared" si="60"/>
        <v>3.1152294262941256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881.93209822421636</v>
      </c>
      <c r="S89" s="62">
        <f ca="1">AVERAGE(OFFSET($R$3,0,0,'Données projet'!$E$9+1,1))-AVERAGE(OFFSET($H$3,0,0,'Données projet'!$E$9+1,1))</f>
        <v>426.87921482911719</v>
      </c>
      <c r="T89" s="62">
        <f t="shared" si="88"/>
        <v>313.49594674441835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3.3352271276471604E-6</v>
      </c>
      <c r="AC89" s="24">
        <f t="shared" si="57"/>
        <v>3.3352271276471604E-6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2.6</v>
      </c>
      <c r="AI89" s="14">
        <f>IF('Données projet'!$A$62&gt;35,AI88+AH89-AQ88,IF(A89&lt;'Données projet'!$A$62,$AF$205^A89,IF(A89='Données projet'!$A$62,'Données projet'!$B$62,AI88+AH89-AQ88)))</f>
        <v>225.59999999999991</v>
      </c>
      <c r="AJ89" s="14">
        <f>AI89*VLOOKUP('Données projet'!$B$10,Paramètres!$A$1:$I$89,3,0)*VLOOKUP('Données projet'!$B$10,Paramètres!$A$1:$I$89,5,0)</f>
        <v>197.08415999999994</v>
      </c>
      <c r="AK89" s="14">
        <f t="shared" si="89"/>
        <v>49.102807637925878</v>
      </c>
      <c r="AL89" s="22">
        <f t="shared" si="58"/>
        <v>428.77563530272073</v>
      </c>
      <c r="AM89" s="62">
        <f t="shared" si="59"/>
        <v>701.75738336812537</v>
      </c>
      <c r="AN89" s="62">
        <f ca="1">AVERAGE(OFFSET($AM$3,0,0,'Données projet'!$E$10+1,1))-AVERAGE(OFFSET($H$3,0,0,'Données projet'!$E$10+1,1))</f>
        <v>354.90450119887635</v>
      </c>
      <c r="AO89" s="62">
        <f t="shared" si="90"/>
        <v>367.95449187183942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3.0300432218561641</v>
      </c>
      <c r="AW89" s="23">
        <f>EXP(-LN(2)/2)*AW88+(1-EXP(-LN(2)/2))/(LN(2)/2)*AQ89*AT89*VLOOKUP('Données projet'!$B$10,Paramètres!$A$1:$I$89,3,0)*0.475*44/12</f>
        <v>6.6848678671487528E-8</v>
      </c>
      <c r="AX89" s="23">
        <f t="shared" si="60"/>
        <v>3.0300432887048427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899.5560661224456</v>
      </c>
      <c r="S90" s="62">
        <f ca="1">AVERAGE(OFFSET($R$3,0,0,'Données projet'!$E$9+1,1))-AVERAGE(OFFSET($H$3,0,0,'Données projet'!$E$9+1,1))</f>
        <v>426.87921482911719</v>
      </c>
      <c r="T90" s="62">
        <f t="shared" si="88"/>
        <v>313.49594674441835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2.358361718756638E-6</v>
      </c>
      <c r="AC90" s="24">
        <f t="shared" si="57"/>
        <v>2.358361718756638E-6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2.6</v>
      </c>
      <c r="AI90" s="14">
        <f>IF('Données projet'!$A$62&gt;35,AI89+AH90-AQ89,IF(A90&lt;'Données projet'!$A$62,$AF$205^A90,IF(A90='Données projet'!$A$62,'Données projet'!$B$62,AI89+AH90-AQ89)))</f>
        <v>228.1999999999999</v>
      </c>
      <c r="AJ90" s="14">
        <f>AI90*VLOOKUP('Données projet'!$B$10,Paramètres!$A$1:$I$89,3,0)*VLOOKUP('Données projet'!$B$10,Paramètres!$A$1:$I$89,5,0)</f>
        <v>199.35551999999996</v>
      </c>
      <c r="AK90" s="14">
        <f t="shared" si="89"/>
        <v>49.602503932783179</v>
      </c>
      <c r="AL90" s="22">
        <f t="shared" si="58"/>
        <v>433.60189168293056</v>
      </c>
      <c r="AM90" s="62">
        <f t="shared" si="59"/>
        <v>706.93669425340545</v>
      </c>
      <c r="AN90" s="62">
        <f ca="1">AVERAGE(OFFSET($AM$3,0,0,'Données projet'!$E$10+1,1))-AVERAGE(OFFSET($H$3,0,0,'Données projet'!$E$10+1,1))</f>
        <v>354.90450119887635</v>
      </c>
      <c r="AO90" s="62">
        <f t="shared" si="90"/>
        <v>367.95449187183942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2.9471865306114595</v>
      </c>
      <c r="AW90" s="23">
        <f>EXP(-LN(2)/2)*AW89+(1-EXP(-LN(2)/2))/(LN(2)/2)*AQ90*AT90*VLOOKUP('Données projet'!$B$10,Paramètres!$A$1:$I$89,3,0)*0.475*44/12</f>
        <v>4.7269154001969359E-8</v>
      </c>
      <c r="AX90" s="23">
        <f t="shared" si="60"/>
        <v>2.9471865778806134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917.16405373336022</v>
      </c>
      <c r="S91" s="62">
        <f ca="1">AVERAGE(OFFSET($R$3,0,0,'Données projet'!$E$9+1,1))-AVERAGE(OFFSET($H$3,0,0,'Données projet'!$E$9+1,1))</f>
        <v>426.87921482911719</v>
      </c>
      <c r="T91" s="62">
        <f t="shared" si="88"/>
        <v>313.49594674441835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1.6676135638235802E-6</v>
      </c>
      <c r="AC91" s="24">
        <f t="shared" si="57"/>
        <v>1.6676135638235802E-6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2.6</v>
      </c>
      <c r="AI91" s="14">
        <f>IF('Données projet'!$A$62&gt;35,AI90+AH91-AQ90,IF(A91&lt;'Données projet'!$A$62,$AF$205^A91,IF(A91='Données projet'!$A$62,'Données projet'!$B$62,AI90+AH91-AQ90)))</f>
        <v>230.7999999999999</v>
      </c>
      <c r="AJ91" s="14">
        <f>AI91*VLOOKUP('Données projet'!$B$10,Paramètres!$A$1:$I$89,3,0)*VLOOKUP('Données projet'!$B$10,Paramètres!$A$1:$I$89,5,0)</f>
        <v>201.62687999999994</v>
      </c>
      <c r="AK91" s="14">
        <f t="shared" si="89"/>
        <v>50.101537951964936</v>
      </c>
      <c r="AL91" s="22">
        <f t="shared" si="58"/>
        <v>438.42699459967213</v>
      </c>
      <c r="AM91" s="62">
        <f t="shared" si="59"/>
        <v>712.10872696886577</v>
      </c>
      <c r="AN91" s="62">
        <f ca="1">AVERAGE(OFFSET($AM$3,0,0,'Données projet'!$E$10+1,1))-AVERAGE(OFFSET($H$3,0,0,'Données projet'!$E$10+1,1))</f>
        <v>354.90450119887635</v>
      </c>
      <c r="AO91" s="62">
        <f t="shared" si="90"/>
        <v>367.95449187183942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2.8665955599460853</v>
      </c>
      <c r="AW91" s="23">
        <f>EXP(-LN(2)/2)*AW90+(1-EXP(-LN(2)/2))/(LN(2)/2)*AQ91*AT91*VLOOKUP('Données projet'!$B$10,Paramètres!$A$1:$I$89,3,0)*0.475*44/12</f>
        <v>3.3424339335743764E-8</v>
      </c>
      <c r="AX91" s="23">
        <f t="shared" si="60"/>
        <v>2.8665955933704246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934.75646870232185</v>
      </c>
      <c r="S92" s="62">
        <f ca="1">AVERAGE(OFFSET($R$3,0,0,'Données projet'!$E$9+1,1))-AVERAGE(OFFSET($H$3,0,0,'Données projet'!$E$9+1,1))</f>
        <v>426.87921482911719</v>
      </c>
      <c r="T92" s="62">
        <f t="shared" si="88"/>
        <v>313.49594674441835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1.179180859378319E-6</v>
      </c>
      <c r="AC92" s="24">
        <f t="shared" si="57"/>
        <v>1.179180859378319E-6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2.6</v>
      </c>
      <c r="AI92" s="14">
        <f>IF('Données projet'!$A$62&gt;35,AI91+AH92-AQ91,IF(A92&lt;'Données projet'!$A$62,$AF$205^A92,IF(A92='Données projet'!$A$62,'Données projet'!$B$62,AI91+AH92-AQ91)))</f>
        <v>233.39999999999989</v>
      </c>
      <c r="AJ92" s="14">
        <f>AI92*VLOOKUP('Données projet'!$B$10,Paramètres!$A$1:$I$89,3,0)*VLOOKUP('Données projet'!$B$10,Paramètres!$A$1:$I$89,5,0)</f>
        <v>203.89823999999993</v>
      </c>
      <c r="AK92" s="14">
        <f t="shared" si="89"/>
        <v>50.59991801943017</v>
      </c>
      <c r="AL92" s="22">
        <f t="shared" si="58"/>
        <v>443.25095855050739</v>
      </c>
      <c r="AM92" s="62">
        <f t="shared" si="59"/>
        <v>717.27360226203098</v>
      </c>
      <c r="AN92" s="62">
        <f ca="1">AVERAGE(OFFSET($AM$3,0,0,'Données projet'!$E$10+1,1))-AVERAGE(OFFSET($H$3,0,0,'Données projet'!$E$10+1,1))</f>
        <v>354.90450119887635</v>
      </c>
      <c r="AO92" s="62">
        <f t="shared" si="90"/>
        <v>367.95449187183942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2.7882083536116506</v>
      </c>
      <c r="AW92" s="23">
        <f>EXP(-LN(2)/2)*AW91+(1-EXP(-LN(2)/2))/(LN(2)/2)*AQ92*AT92*VLOOKUP('Données projet'!$B$10,Paramètres!$A$1:$I$89,3,0)*0.475*44/12</f>
        <v>2.3634577000984679E-8</v>
      </c>
      <c r="AX92" s="23">
        <f t="shared" si="60"/>
        <v>2.7882083772462276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952.3336998224097</v>
      </c>
      <c r="S93" s="62">
        <f ca="1">AVERAGE(OFFSET($R$3,0,0,'Données projet'!$E$9+1,1))-AVERAGE(OFFSET($H$3,0,0,'Données projet'!$E$9+1,1))</f>
        <v>426.87921482911719</v>
      </c>
      <c r="T93" s="62">
        <f t="shared" si="88"/>
        <v>313.49594674441835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8.3380678191179009E-7</v>
      </c>
      <c r="AC93" s="24">
        <f t="shared" si="57"/>
        <v>8.3380678191179009E-7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236</v>
      </c>
      <c r="AG93" s="13">
        <f>VLOOKUP(A93,'Données projet'!$A$61:$I$81,9,0)</f>
        <v>2.6</v>
      </c>
      <c r="AH93" s="13">
        <f t="array" ref="AH93">INDEX(AG:AG,MIN(IF(ISNUMBER(AG93:AG289),ROW(AG93:AG289),"")))</f>
        <v>2.6</v>
      </c>
      <c r="AI93" s="14">
        <f>IF('Données projet'!$A$62&gt;35,AI92+AH93-AQ92,IF(A93&lt;'Données projet'!$A$62,$AF$205^A93,IF(A93='Données projet'!$A$62,'Données projet'!$B$62,AI92+AH93-AQ92)))</f>
        <v>235.99999999999989</v>
      </c>
      <c r="AJ93" s="14">
        <f>AI93*VLOOKUP('Données projet'!$B$10,Paramètres!$A$1:$I$89,3,0)*VLOOKUP('Données projet'!$B$10,Paramètres!$A$1:$I$89,5,0)</f>
        <v>206.16959999999992</v>
      </c>
      <c r="AK93" s="14">
        <f t="shared" si="89"/>
        <v>51.097652263007333</v>
      </c>
      <c r="AL93" s="22">
        <f t="shared" si="58"/>
        <v>448.07379769140431</v>
      </c>
      <c r="AM93" s="62">
        <f t="shared" si="59"/>
        <v>722.43143869563198</v>
      </c>
      <c r="AN93" s="62">
        <f ca="1">AVERAGE(OFFSET($AM$3,0,0,'Données projet'!$E$10+1,1))-AVERAGE(OFFSET($H$3,0,0,'Données projet'!$E$10+1,1))</f>
        <v>354.90450119887635</v>
      </c>
      <c r="AO93" s="62">
        <f t="shared" si="90"/>
        <v>367.95449187183942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236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2.7119646495566352</v>
      </c>
      <c r="AW93" s="23">
        <f>EXP(-LN(2)/2)*AW92+(1-EXP(-LN(2)/2))/(LN(2)/2)*AQ93*AT93*VLOOKUP('Données projet'!$B$10,Paramètres!$A$1:$I$89,3,0)*0.475*44/12</f>
        <v>1.6712169667871882E-8</v>
      </c>
      <c r="AX93" s="23">
        <f t="shared" si="60"/>
        <v>2.7119646662688051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837.69552936231958</v>
      </c>
      <c r="S94" s="62">
        <f ca="1">AVERAGE(OFFSET($R$3,0,0,'Données projet'!$E$9+1,1))-AVERAGE(OFFSET($H$3,0,0,'Données projet'!$E$9+1,1))</f>
        <v>426.87921482911719</v>
      </c>
      <c r="T94" s="62">
        <f t="shared" si="88"/>
        <v>313.49594674441835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5.895904296891595E-7</v>
      </c>
      <c r="AC94" s="24">
        <f t="shared" si="57"/>
        <v>5.895904296891595E-7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354.90450119887635</v>
      </c>
      <c r="AO94" s="62">
        <f t="shared" si="90"/>
        <v>367.95449187183942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2.6378058335984864</v>
      </c>
      <c r="AW94" s="23">
        <f>EXP(-LN(2)/2)*AW93+(1-EXP(-LN(2)/2))/(LN(2)/2)*AQ94*AT94*VLOOKUP('Données projet'!$B$10,Paramètres!$A$1:$I$89,3,0)*0.475*44/12</f>
        <v>1.181728850049234E-8</v>
      </c>
      <c r="AX94" s="23">
        <f t="shared" si="60"/>
        <v>2.6378058454157749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856.30588504155571</v>
      </c>
      <c r="S95" s="62">
        <f ca="1">AVERAGE(OFFSET($R$3,0,0,'Données projet'!$E$9+1,1))-AVERAGE(OFFSET($H$3,0,0,'Données projet'!$E$9+1,1))</f>
        <v>426.87921482911719</v>
      </c>
      <c r="T95" s="62">
        <f t="shared" si="88"/>
        <v>313.49594674441835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4.1690339095589505E-7</v>
      </c>
      <c r="AC95" s="24">
        <f t="shared" si="57"/>
        <v>4.1690339095589505E-7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354.90450119887635</v>
      </c>
      <c r="AO95" s="62">
        <f t="shared" si="90"/>
        <v>367.95449187183942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2.565674894362556</v>
      </c>
      <c r="AW95" s="23">
        <f>EXP(-LN(2)/2)*AW94+(1-EXP(-LN(2)/2))/(LN(2)/2)*AQ95*AT95*VLOOKUP('Données projet'!$B$10,Paramètres!$A$1:$I$89,3,0)*0.475*44/12</f>
        <v>8.356084833935941E-9</v>
      </c>
      <c r="AX95" s="23">
        <f t="shared" si="60"/>
        <v>2.5656749027186407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874.89863708764847</v>
      </c>
      <c r="S96" s="62">
        <f ca="1">AVERAGE(OFFSET($R$3,0,0,'Données projet'!$E$9+1,1))-AVERAGE(OFFSET($H$3,0,0,'Données projet'!$E$9+1,1))</f>
        <v>426.87921482911719</v>
      </c>
      <c r="T96" s="62">
        <f t="shared" si="88"/>
        <v>313.49594674441835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2.9479521484457975E-7</v>
      </c>
      <c r="AC96" s="24">
        <f t="shared" si="57"/>
        <v>2.9479521484457975E-7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354.90450119887635</v>
      </c>
      <c r="AO96" s="62">
        <f t="shared" si="90"/>
        <v>367.95449187183942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2.4955163794532331</v>
      </c>
      <c r="AW96" s="23">
        <f>EXP(-LN(2)/2)*AW95+(1-EXP(-LN(2)/2))/(LN(2)/2)*AQ96*AT96*VLOOKUP('Données projet'!$B$10,Paramètres!$A$1:$I$89,3,0)*0.475*44/12</f>
        <v>5.9086442502461699E-9</v>
      </c>
      <c r="AX96" s="23">
        <f t="shared" si="60"/>
        <v>2.4955163853618774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893.47429954523682</v>
      </c>
      <c r="S97" s="62">
        <f ca="1">AVERAGE(OFFSET($R$3,0,0,'Données projet'!$E$9+1,1))-AVERAGE(OFFSET($H$3,0,0,'Données projet'!$E$9+1,1))</f>
        <v>426.87921482911719</v>
      </c>
      <c r="T97" s="62">
        <f t="shared" si="88"/>
        <v>313.49594674441835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2.0845169547794752E-7</v>
      </c>
      <c r="AC97" s="24">
        <f t="shared" si="57"/>
        <v>2.0845169547794752E-7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354.90450119887635</v>
      </c>
      <c r="AO97" s="62">
        <f t="shared" si="90"/>
        <v>367.95449187183942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2.4272763528235815</v>
      </c>
      <c r="AW97" s="23">
        <f>EXP(-LN(2)/2)*AW96+(1-EXP(-LN(2)/2))/(LN(2)/2)*AQ97*AT97*VLOOKUP('Données projet'!$B$10,Paramètres!$A$1:$I$89,3,0)*0.475*44/12</f>
        <v>4.1780424169679705E-9</v>
      </c>
      <c r="AX97" s="23">
        <f t="shared" si="60"/>
        <v>2.4272763570016238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912.03335814611228</v>
      </c>
      <c r="S98" s="62">
        <f ca="1">AVERAGE(OFFSET($R$3,0,0,'Données projet'!$E$9+1,1))-AVERAGE(OFFSET($H$3,0,0,'Données projet'!$E$9+1,1))</f>
        <v>426.87921482911719</v>
      </c>
      <c r="T98" s="62">
        <f t="shared" si="88"/>
        <v>313.49594674441835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1.4739760742228988E-7</v>
      </c>
      <c r="AC98" s="24">
        <f t="shared" si="57"/>
        <v>1.4739760742228988E-7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354.90450119887635</v>
      </c>
      <c r="AO98" s="62">
        <f t="shared" si="90"/>
        <v>367.95449187183942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2.360902353310705</v>
      </c>
      <c r="AW98" s="23">
        <f>EXP(-LN(2)/2)*AW97+(1-EXP(-LN(2)/2))/(LN(2)/2)*AQ98*AT98*VLOOKUP('Données projet'!$B$10,Paramètres!$A$1:$I$89,3,0)*0.475*44/12</f>
        <v>2.9543221251230849E-9</v>
      </c>
      <c r="AX98" s="23">
        <f t="shared" si="60"/>
        <v>2.3609023562650271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930.57627277030508</v>
      </c>
      <c r="S99" s="62">
        <f ca="1">AVERAGE(OFFSET($R$3,0,0,'Données projet'!$E$9+1,1))-AVERAGE(OFFSET($H$3,0,0,'Données projet'!$E$9+1,1))</f>
        <v>426.87921482911719</v>
      </c>
      <c r="T99" s="62">
        <f t="shared" si="88"/>
        <v>313.49594674441835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1.0422584773897376E-7</v>
      </c>
      <c r="AC99" s="24">
        <f t="shared" si="57"/>
        <v>1.0422584773897376E-7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354.90450119887635</v>
      </c>
      <c r="AO99" s="62">
        <f t="shared" si="90"/>
        <v>367.95449187183942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2.2963433543049647</v>
      </c>
      <c r="AW99" s="23">
        <f>EXP(-LN(2)/2)*AW98+(1-EXP(-LN(2)/2))/(LN(2)/2)*AQ99*AT99*VLOOKUP('Données projet'!$B$10,Paramètres!$A$1:$I$89,3,0)*0.475*44/12</f>
        <v>2.0890212084839853E-9</v>
      </c>
      <c r="AX99" s="23">
        <f t="shared" si="60"/>
        <v>2.2963433563939861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949.10347962159233</v>
      </c>
      <c r="S100" s="62">
        <f ca="1">AVERAGE(OFFSET($R$3,0,0,'Données projet'!$E$9+1,1))-AVERAGE(OFFSET($H$3,0,0,'Données projet'!$E$9+1,1))</f>
        <v>426.87921482911719</v>
      </c>
      <c r="T100" s="62">
        <f t="shared" si="88"/>
        <v>313.49594674441835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7.3698803711144938E-8</v>
      </c>
      <c r="AC100" s="24">
        <f t="shared" si="57"/>
        <v>7.3698803711144938E-8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354.90450119887635</v>
      </c>
      <c r="AO100" s="62">
        <f t="shared" si="90"/>
        <v>367.95449187183942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2.2335497245220468</v>
      </c>
      <c r="AW100" s="23">
        <f>EXP(-LN(2)/2)*AW99+(1-EXP(-LN(2)/2))/(LN(2)/2)*AQ100*AT100*VLOOKUP('Données projet'!$B$10,Paramètres!$A$1:$I$89,3,0)*0.475*44/12</f>
        <v>1.4771610625615425E-9</v>
      </c>
      <c r="AX100" s="23">
        <f t="shared" si="60"/>
        <v>2.2335497259992079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967.61539315782761</v>
      </c>
      <c r="S101" s="62">
        <f ca="1">AVERAGE(OFFSET($R$3,0,0,'Données projet'!$E$9+1,1))-AVERAGE(OFFSET($H$3,0,0,'Données projet'!$E$9+1,1))</f>
        <v>426.87921482911719</v>
      </c>
      <c r="T101" s="62">
        <f t="shared" si="88"/>
        <v>313.49594674441835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5.2112923869486881E-8</v>
      </c>
      <c r="AC101" s="24">
        <f t="shared" si="57"/>
        <v>5.2112923869486881E-8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354.90450119887635</v>
      </c>
      <c r="AO101" s="62">
        <f t="shared" si="90"/>
        <v>367.95449187183942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2.1724731898477163</v>
      </c>
      <c r="AW101" s="23">
        <f>EXP(-LN(2)/2)*AW100+(1-EXP(-LN(2)/2))/(LN(2)/2)*AQ101*AT101*VLOOKUP('Données projet'!$B$10,Paramètres!$A$1:$I$89,3,0)*0.475*44/12</f>
        <v>1.0445106042419926E-9</v>
      </c>
      <c r="AX101" s="23">
        <f t="shared" si="60"/>
        <v>2.172473190892227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986.1124078098328</v>
      </c>
      <c r="S102" s="62">
        <f ca="1">AVERAGE(OFFSET($R$3,0,0,'Données projet'!$E$9+1,1))-AVERAGE(OFFSET($H$3,0,0,'Données projet'!$E$9+1,1))</f>
        <v>426.87921482911719</v>
      </c>
      <c r="T102" s="62">
        <f t="shared" si="88"/>
        <v>313.49594674441835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3.6849401855572469E-8</v>
      </c>
      <c r="AC102" s="24">
        <f t="shared" si="57"/>
        <v>3.6849401855572469E-8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354.90450119887635</v>
      </c>
      <c r="AO102" s="62">
        <f t="shared" si="90"/>
        <v>367.95449187183942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2.1130667962259309</v>
      </c>
      <c r="AW102" s="23">
        <f>EXP(-LN(2)/2)*AW101+(1-EXP(-LN(2)/2))/(LN(2)/2)*AQ102*AT102*VLOOKUP('Données projet'!$B$10,Paramètres!$A$1:$I$89,3,0)*0.475*44/12</f>
        <v>7.3858053128077123E-10</v>
      </c>
      <c r="AX102" s="23">
        <f t="shared" si="60"/>
        <v>2.1130667969645116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1004.5948995171807</v>
      </c>
      <c r="S103" s="62">
        <f ca="1">AVERAGE(OFFSET($R$3,0,0,'Données projet'!$E$9+1,1))-AVERAGE(OFFSET($H$3,0,0,'Données projet'!$E$9+1,1))</f>
        <v>426.87921482911719</v>
      </c>
      <c r="T103" s="62">
        <f t="shared" si="88"/>
        <v>313.49594674441835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2.605646193474344E-8</v>
      </c>
      <c r="AC103" s="24">
        <f t="shared" si="57"/>
        <v>2.605646193474344E-8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354.90450119887635</v>
      </c>
      <c r="AO103" s="62">
        <f t="shared" si="90"/>
        <v>367.95449187183942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2.0552848735617792</v>
      </c>
      <c r="AW103" s="23">
        <f>EXP(-LN(2)/2)*AW102+(1-EXP(-LN(2)/2))/(LN(2)/2)*AQ103*AT103*VLOOKUP('Données projet'!$B$10,Paramètres!$A$1:$I$89,3,0)*0.475*44/12</f>
        <v>5.2225530212099631E-10</v>
      </c>
      <c r="AX103" s="23">
        <f t="shared" si="60"/>
        <v>2.0552848740840344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426.87921482911719</v>
      </c>
      <c r="T104" s="62">
        <f t="shared" si="88"/>
        <v>313.49594674441835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1.8424700927786234E-8</v>
      </c>
      <c r="AC104" s="24">
        <f t="shared" si="57"/>
        <v>1.8424700927786234E-8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354.90450119887635</v>
      </c>
      <c r="AO104" s="62">
        <f t="shared" si="90"/>
        <v>367.95449187183942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1.9990830006114984</v>
      </c>
      <c r="AW104" s="23">
        <f>EXP(-LN(2)/2)*AW103+(1-EXP(-LN(2)/2))/(LN(2)/2)*AQ104*AT104*VLOOKUP('Données projet'!$B$10,Paramètres!$A$1:$I$89,3,0)*0.475*44/12</f>
        <v>3.6929026564038562E-10</v>
      </c>
      <c r="AX104" s="23">
        <f t="shared" si="60"/>
        <v>1.9990830009807887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426.87921482911719</v>
      </c>
      <c r="T105" s="62">
        <f t="shared" si="88"/>
        <v>313.49594674441835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1.302823096737172E-8</v>
      </c>
      <c r="AC105" s="24">
        <f t="shared" si="57"/>
        <v>1.302823096737172E-8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354.90450119887635</v>
      </c>
      <c r="AO105" s="62">
        <f t="shared" si="90"/>
        <v>367.95449187183942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1.9444179708325708</v>
      </c>
      <c r="AW105" s="23">
        <f>EXP(-LN(2)/2)*AW104+(1-EXP(-LN(2)/2))/(LN(2)/2)*AQ105*AT105*VLOOKUP('Données projet'!$B$10,Paramètres!$A$1:$I$89,3,0)*0.475*44/12</f>
        <v>2.6112765106049816E-10</v>
      </c>
      <c r="AX105" s="23">
        <f t="shared" si="60"/>
        <v>1.9444179710936984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426.87921482911719</v>
      </c>
      <c r="T106" s="62">
        <f t="shared" si="88"/>
        <v>313.49594674441835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9.2123504638931172E-9</v>
      </c>
      <c r="AC106" s="24">
        <f t="shared" si="57"/>
        <v>9.2123504638931172E-9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354.90450119887635</v>
      </c>
      <c r="AO106" s="62">
        <f t="shared" si="90"/>
        <v>367.95449187183942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1.8912477591676571</v>
      </c>
      <c r="AW106" s="23">
        <f>EXP(-LN(2)/2)*AW105+(1-EXP(-LN(2)/2))/(LN(2)/2)*AQ106*AT106*VLOOKUP('Données projet'!$B$10,Paramètres!$A$1:$I$89,3,0)*0.475*44/12</f>
        <v>1.8464513282019281E-10</v>
      </c>
      <c r="AX106" s="23">
        <f t="shared" si="60"/>
        <v>1.8912477593523023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426.87921482911719</v>
      </c>
      <c r="T107" s="62">
        <f t="shared" si="88"/>
        <v>313.49594674441835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6.5141154836858601E-9</v>
      </c>
      <c r="AC107" s="24">
        <f t="shared" si="57"/>
        <v>6.5141154836858601E-9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354.90450119887635</v>
      </c>
      <c r="AO107" s="62">
        <f t="shared" si="90"/>
        <v>367.95449187183942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1.8395314897368205</v>
      </c>
      <c r="AW107" s="23">
        <f>EXP(-LN(2)/2)*AW106+(1-EXP(-LN(2)/2))/(LN(2)/2)*AQ107*AT107*VLOOKUP('Données projet'!$B$10,Paramètres!$A$1:$I$89,3,0)*0.475*44/12</f>
        <v>1.3056382553024908E-10</v>
      </c>
      <c r="AX107" s="23">
        <f t="shared" si="60"/>
        <v>1.8395314898673842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426.87921482911719</v>
      </c>
      <c r="T108" s="62">
        <f t="shared" si="88"/>
        <v>313.49594674441835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4.6061752319465586E-9</v>
      </c>
      <c r="AC108" s="24">
        <f t="shared" si="57"/>
        <v>4.6061752319465586E-9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354.90450119887635</v>
      </c>
      <c r="AO108" s="62">
        <f t="shared" si="90"/>
        <v>367.95449187183942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1.7892294044132104</v>
      </c>
      <c r="AW108" s="23">
        <f>EXP(-LN(2)/2)*AW107+(1-EXP(-LN(2)/2))/(LN(2)/2)*AQ108*AT108*VLOOKUP('Données projet'!$B$10,Paramètres!$A$1:$I$89,3,0)*0.475*44/12</f>
        <v>9.2322566410096404E-11</v>
      </c>
      <c r="AX108" s="23">
        <f t="shared" si="60"/>
        <v>1.789229404505533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426.87921482911719</v>
      </c>
      <c r="T109" s="62">
        <f t="shared" si="88"/>
        <v>313.49594674441835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3.2570577418429301E-9</v>
      </c>
      <c r="AC109" s="24">
        <f t="shared" si="57"/>
        <v>3.2570577418429301E-9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354.90450119887635</v>
      </c>
      <c r="AO109" s="62">
        <f t="shared" si="90"/>
        <v>367.95449187183942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1.7403028322580461</v>
      </c>
      <c r="AW109" s="23">
        <f>EXP(-LN(2)/2)*AW108+(1-EXP(-LN(2)/2))/(LN(2)/2)*AQ109*AT109*VLOOKUP('Données projet'!$B$10,Paramètres!$A$1:$I$89,3,0)*0.475*44/12</f>
        <v>6.5281912765124539E-11</v>
      </c>
      <c r="AX109" s="23">
        <f t="shared" si="60"/>
        <v>1.7403028323233281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426.87921482911719</v>
      </c>
      <c r="T110" s="62">
        <f t="shared" si="88"/>
        <v>313.49594674441835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2.3030876159732793E-9</v>
      </c>
      <c r="AC110" s="24">
        <f t="shared" si="57"/>
        <v>2.3030876159732793E-9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354.90450119887635</v>
      </c>
      <c r="AO110" s="62">
        <f t="shared" si="90"/>
        <v>367.95449187183942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1.6927141597914013</v>
      </c>
      <c r="AW110" s="23">
        <f>EXP(-LN(2)/2)*AW109+(1-EXP(-LN(2)/2))/(LN(2)/2)*AQ110*AT110*VLOOKUP('Données projet'!$B$10,Paramètres!$A$1:$I$89,3,0)*0.475*44/12</f>
        <v>4.6161283205048202E-11</v>
      </c>
      <c r="AX110" s="23">
        <f t="shared" si="60"/>
        <v>1.6927141598375626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426.87921482911719</v>
      </c>
      <c r="T111" s="62">
        <f t="shared" si="88"/>
        <v>313.49594674441835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1.628528870921465E-9</v>
      </c>
      <c r="AC111" s="24">
        <f t="shared" si="57"/>
        <v>1.628528870921465E-9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354.90450119887635</v>
      </c>
      <c r="AO111" s="62">
        <f t="shared" si="90"/>
        <v>367.95449187183942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1.6464268020759365</v>
      </c>
      <c r="AW111" s="23">
        <f>EXP(-LN(2)/2)*AW110+(1-EXP(-LN(2)/2))/(LN(2)/2)*AQ111*AT111*VLOOKUP('Données projet'!$B$10,Paramètres!$A$1:$I$89,3,0)*0.475*44/12</f>
        <v>3.264095638256227E-11</v>
      </c>
      <c r="AX111" s="23">
        <f t="shared" si="60"/>
        <v>1.6464268021085775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426.87921482911719</v>
      </c>
      <c r="T112" s="62">
        <f t="shared" si="88"/>
        <v>313.49594674441835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1.1515438079866396E-9</v>
      </c>
      <c r="AC112" s="24">
        <f t="shared" si="57"/>
        <v>1.1515438079866396E-9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354.90450119887635</v>
      </c>
      <c r="AO112" s="62">
        <f t="shared" si="90"/>
        <v>367.95449187183942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1.6014051745913473</v>
      </c>
      <c r="AW112" s="23">
        <f>EXP(-LN(2)/2)*AW111+(1-EXP(-LN(2)/2))/(LN(2)/2)*AQ112*AT112*VLOOKUP('Données projet'!$B$10,Paramètres!$A$1:$I$89,3,0)*0.475*44/12</f>
        <v>2.3080641602524101E-11</v>
      </c>
      <c r="AX112" s="23">
        <f t="shared" si="60"/>
        <v>1.601405174614428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426.87921482911719</v>
      </c>
      <c r="T113" s="62">
        <f t="shared" si="88"/>
        <v>313.49594674441835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8.1426443546073251E-10</v>
      </c>
      <c r="AC113" s="24">
        <f t="shared" si="57"/>
        <v>8.1426443546073251E-10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354.90450119887635</v>
      </c>
      <c r="AO113" s="62">
        <f t="shared" si="90"/>
        <v>367.95449187183942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1.5576146658779089</v>
      </c>
      <c r="AW113" s="23">
        <f>EXP(-LN(2)/2)*AW112+(1-EXP(-LN(2)/2))/(LN(2)/2)*AQ113*AT113*VLOOKUP('Données projet'!$B$10,Paramètres!$A$1:$I$89,3,0)*0.475*44/12</f>
        <v>1.6320478191281135E-11</v>
      </c>
      <c r="AX113" s="23">
        <f t="shared" si="60"/>
        <v>1.5576146658942294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426.87921482911719</v>
      </c>
      <c r="T114" s="62">
        <f t="shared" si="88"/>
        <v>313.49594674441835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5.7577190399331982E-10</v>
      </c>
      <c r="AC114" s="24">
        <f t="shared" si="57"/>
        <v>5.7577190399331982E-10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354.90450119887635</v>
      </c>
      <c r="AO114" s="62">
        <f t="shared" si="90"/>
        <v>367.95449187183942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1.5150216109280821</v>
      </c>
      <c r="AW114" s="23">
        <f>EXP(-LN(2)/2)*AW113+(1-EXP(-LN(2)/2))/(LN(2)/2)*AQ114*AT114*VLOOKUP('Données projet'!$B$10,Paramètres!$A$1:$I$89,3,0)*0.475*44/12</f>
        <v>1.1540320801262051E-11</v>
      </c>
      <c r="AX114" s="23">
        <f t="shared" si="60"/>
        <v>1.5150216109396224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426.87921482911719</v>
      </c>
      <c r="T115" s="62">
        <f t="shared" si="88"/>
        <v>313.49594674441835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4.0713221773036626E-10</v>
      </c>
      <c r="AC115" s="24">
        <f t="shared" si="57"/>
        <v>4.0713221773036626E-10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354.90450119887635</v>
      </c>
      <c r="AO115" s="62">
        <f t="shared" si="90"/>
        <v>367.95449187183942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1.4735932653057298</v>
      </c>
      <c r="AW115" s="23">
        <f>EXP(-LN(2)/2)*AW114+(1-EXP(-LN(2)/2))/(LN(2)/2)*AQ115*AT115*VLOOKUP('Données projet'!$B$10,Paramètres!$A$1:$I$89,3,0)*0.475*44/12</f>
        <v>8.1602390956405674E-12</v>
      </c>
      <c r="AX115" s="23">
        <f t="shared" si="60"/>
        <v>1.4735932653138899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426.87921482911719</v>
      </c>
      <c r="T116" s="62">
        <f t="shared" si="88"/>
        <v>313.49594674441835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2.8788595199665991E-10</v>
      </c>
      <c r="AC116" s="24">
        <f t="shared" si="57"/>
        <v>2.8788595199665991E-10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354.90450119887635</v>
      </c>
      <c r="AO116" s="62">
        <f t="shared" si="90"/>
        <v>367.95449187183942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1.4332977799730426</v>
      </c>
      <c r="AW116" s="23">
        <f>EXP(-LN(2)/2)*AW115+(1-EXP(-LN(2)/2))/(LN(2)/2)*AQ116*AT116*VLOOKUP('Données projet'!$B$10,Paramètres!$A$1:$I$89,3,0)*0.475*44/12</f>
        <v>5.7701604006310253E-12</v>
      </c>
      <c r="AX116" s="23">
        <f t="shared" si="60"/>
        <v>1.4332977799788127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426.87921482911719</v>
      </c>
      <c r="T117" s="62">
        <f t="shared" si="88"/>
        <v>313.49594674441835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2.0356610886518313E-10</v>
      </c>
      <c r="AC117" s="24">
        <f t="shared" si="57"/>
        <v>2.0356610886518313E-10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354.90450119887635</v>
      </c>
      <c r="AO117" s="62">
        <f t="shared" si="90"/>
        <v>367.95449187183942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1.3941041768058253</v>
      </c>
      <c r="AW117" s="23">
        <f>EXP(-LN(2)/2)*AW116+(1-EXP(-LN(2)/2))/(LN(2)/2)*AQ117*AT117*VLOOKUP('Données projet'!$B$10,Paramètres!$A$1:$I$89,3,0)*0.475*44/12</f>
        <v>4.0801195478202837E-12</v>
      </c>
      <c r="AX117" s="23">
        <f t="shared" si="60"/>
        <v>1.3941041768099054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426.87921482911719</v>
      </c>
      <c r="T118" s="62">
        <f t="shared" si="88"/>
        <v>313.49594674441835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1.4394297599832996E-10</v>
      </c>
      <c r="AC118" s="24">
        <f t="shared" si="57"/>
        <v>1.4394297599832996E-10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354.90450119887635</v>
      </c>
      <c r="AO118" s="62">
        <f t="shared" si="90"/>
        <v>367.95449187183942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1.3559823247783176</v>
      </c>
      <c r="AW118" s="23">
        <f>EXP(-LN(2)/2)*AW117+(1-EXP(-LN(2)/2))/(LN(2)/2)*AQ118*AT118*VLOOKUP('Données projet'!$B$10,Paramètres!$A$1:$I$89,3,0)*0.475*44/12</f>
        <v>2.8850802003155126E-12</v>
      </c>
      <c r="AX118" s="23">
        <f t="shared" si="60"/>
        <v>1.3559823247812026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426.87921482911719</v>
      </c>
      <c r="T119" s="62">
        <f t="shared" si="88"/>
        <v>313.49594674441835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1.0178305443259156E-10</v>
      </c>
      <c r="AC119" s="24">
        <f t="shared" si="57"/>
        <v>1.0178305443259156E-10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354.90450119887635</v>
      </c>
      <c r="AO119" s="62">
        <f t="shared" si="90"/>
        <v>367.95449187183942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1.3189029167992432</v>
      </c>
      <c r="AW119" s="23">
        <f>EXP(-LN(2)/2)*AW118+(1-EXP(-LN(2)/2))/(LN(2)/2)*AQ119*AT119*VLOOKUP('Données projet'!$B$10,Paramètres!$A$1:$I$89,3,0)*0.475*44/12</f>
        <v>2.0400597739101418E-12</v>
      </c>
      <c r="AX119" s="23">
        <f t="shared" si="60"/>
        <v>1.3189029168012834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426.87921482911719</v>
      </c>
      <c r="T120" s="62">
        <f t="shared" si="88"/>
        <v>313.49594674441835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7.1971487999164978E-11</v>
      </c>
      <c r="AC120" s="24">
        <f t="shared" si="57"/>
        <v>7.1971487999164978E-11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354.90450119887635</v>
      </c>
      <c r="AO120" s="62">
        <f t="shared" si="90"/>
        <v>367.95449187183942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1.282837447181278</v>
      </c>
      <c r="AW120" s="23">
        <f>EXP(-LN(2)/2)*AW119+(1-EXP(-LN(2)/2))/(LN(2)/2)*AQ120*AT120*VLOOKUP('Données projet'!$B$10,Paramètres!$A$1:$I$89,3,0)*0.475*44/12</f>
        <v>1.4425401001577563E-12</v>
      </c>
      <c r="AX120" s="23">
        <f t="shared" si="60"/>
        <v>1.2828374471827206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426.87921482911719</v>
      </c>
      <c r="T121" s="62">
        <f t="shared" si="88"/>
        <v>313.49594674441835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5.0891527216295782E-11</v>
      </c>
      <c r="AC121" s="24">
        <f t="shared" si="57"/>
        <v>5.0891527216295782E-11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354.90450119887635</v>
      </c>
      <c r="AO121" s="62">
        <f t="shared" si="90"/>
        <v>367.95449187183942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1.2477581897266166</v>
      </c>
      <c r="AW121" s="23">
        <f>EXP(-LN(2)/2)*AW120+(1-EXP(-LN(2)/2))/(LN(2)/2)*AQ121*AT121*VLOOKUP('Données projet'!$B$10,Paramètres!$A$1:$I$89,3,0)*0.475*44/12</f>
        <v>1.0200298869550709E-12</v>
      </c>
      <c r="AX121" s="23">
        <f t="shared" si="60"/>
        <v>1.2477581897276366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426.87921482911719</v>
      </c>
      <c r="T122" s="62">
        <f t="shared" si="88"/>
        <v>313.49594674441835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3.5985743999582489E-11</v>
      </c>
      <c r="AC122" s="24">
        <f t="shared" si="57"/>
        <v>3.5985743999582489E-11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354.90450119887635</v>
      </c>
      <c r="AO122" s="62">
        <f t="shared" si="90"/>
        <v>367.95449187183942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1.2136381764117907</v>
      </c>
      <c r="AW122" s="23">
        <f>EXP(-LN(2)/2)*AW121+(1-EXP(-LN(2)/2))/(LN(2)/2)*AQ122*AT122*VLOOKUP('Données projet'!$B$10,Paramètres!$A$1:$I$89,3,0)*0.475*44/12</f>
        <v>7.2127005007887816E-13</v>
      </c>
      <c r="AX122" s="23">
        <f t="shared" si="60"/>
        <v>1.2136381764125119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426.87921482911719</v>
      </c>
      <c r="T123" s="62">
        <f t="shared" si="88"/>
        <v>313.49594674441835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2.5445763608147891E-11</v>
      </c>
      <c r="AC123" s="24">
        <f t="shared" si="57"/>
        <v>2.5445763608147891E-11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354.90450119887635</v>
      </c>
      <c r="AO123" s="62">
        <f t="shared" si="90"/>
        <v>367.95449187183942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1.1804511766553525</v>
      </c>
      <c r="AW123" s="23">
        <f>EXP(-LN(2)/2)*AW122+(1-EXP(-LN(2)/2))/(LN(2)/2)*AQ123*AT123*VLOOKUP('Données projet'!$B$10,Paramètres!$A$1:$I$89,3,0)*0.475*44/12</f>
        <v>5.1001494347753546E-13</v>
      </c>
      <c r="AX123" s="23">
        <f t="shared" si="60"/>
        <v>1.1804511766558625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426.87921482911719</v>
      </c>
      <c r="T124" s="62">
        <f t="shared" si="88"/>
        <v>313.49594674441835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1.7992871999791245E-11</v>
      </c>
      <c r="AC124" s="24">
        <f t="shared" si="57"/>
        <v>1.7992871999791245E-11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354.90450119887635</v>
      </c>
      <c r="AO124" s="62">
        <f t="shared" si="90"/>
        <v>367.95449187183942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1.1481716771524824</v>
      </c>
      <c r="AW124" s="23">
        <f>EXP(-LN(2)/2)*AW123+(1-EXP(-LN(2)/2))/(LN(2)/2)*AQ124*AT124*VLOOKUP('Données projet'!$B$10,Paramètres!$A$1:$I$89,3,0)*0.475*44/12</f>
        <v>3.6063502503943908E-13</v>
      </c>
      <c r="AX124" s="23">
        <f t="shared" si="60"/>
        <v>1.148171677152843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426.87921482911719</v>
      </c>
      <c r="T125" s="62">
        <f t="shared" si="88"/>
        <v>313.49594674441835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1.2722881804073946E-11</v>
      </c>
      <c r="AC125" s="24">
        <f t="shared" si="57"/>
        <v>1.2722881804073946E-11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354.90450119887635</v>
      </c>
      <c r="AO125" s="62">
        <f t="shared" si="90"/>
        <v>367.95449187183942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1.1167748622610234</v>
      </c>
      <c r="AW125" s="23">
        <f>EXP(-LN(2)/2)*AW124+(1-EXP(-LN(2)/2))/(LN(2)/2)*AQ125*AT125*VLOOKUP('Données projet'!$B$10,Paramètres!$A$1:$I$89,3,0)*0.475*44/12</f>
        <v>2.5500747173876773E-13</v>
      </c>
      <c r="AX125" s="23">
        <f t="shared" si="60"/>
        <v>1.1167748622612783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426.87921482911719</v>
      </c>
      <c r="T126" s="62">
        <f t="shared" si="88"/>
        <v>313.49594674441835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8.9964359998956223E-12</v>
      </c>
      <c r="AC126" s="24">
        <f t="shared" si="57"/>
        <v>8.9964359998956223E-12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354.90450119887635</v>
      </c>
      <c r="AO126" s="62">
        <f t="shared" si="90"/>
        <v>367.95449187183942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1.0862365949238582</v>
      </c>
      <c r="AW126" s="23">
        <f>EXP(-LN(2)/2)*AW125+(1-EXP(-LN(2)/2))/(LN(2)/2)*AQ126*AT126*VLOOKUP('Données projet'!$B$10,Paramètres!$A$1:$I$89,3,0)*0.475*44/12</f>
        <v>1.8031751251971954E-13</v>
      </c>
      <c r="AX126" s="23">
        <f t="shared" si="60"/>
        <v>1.0862365949240385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426.87921482911719</v>
      </c>
      <c r="T127" s="62">
        <f t="shared" si="88"/>
        <v>313.49594674441835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6.3614409020369728E-12</v>
      </c>
      <c r="AC127" s="24">
        <f t="shared" si="57"/>
        <v>6.3614409020369728E-12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354.90450119887635</v>
      </c>
      <c r="AO127" s="62">
        <f t="shared" si="90"/>
        <v>367.95449187183942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1.0565333981129654</v>
      </c>
      <c r="AW127" s="23">
        <f>EXP(-LN(2)/2)*AW126+(1-EXP(-LN(2)/2))/(LN(2)/2)*AQ127*AT127*VLOOKUP('Données projet'!$B$10,Paramètres!$A$1:$I$89,3,0)*0.475*44/12</f>
        <v>1.2750373586938387E-13</v>
      </c>
      <c r="AX127" s="23">
        <f t="shared" si="60"/>
        <v>1.0565333981130929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426.87921482911719</v>
      </c>
      <c r="T128" s="62">
        <f t="shared" si="88"/>
        <v>313.49594674441835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4.4982179999478111E-12</v>
      </c>
      <c r="AC128" s="24">
        <f t="shared" si="57"/>
        <v>4.4982179999478111E-12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354.90450119887635</v>
      </c>
      <c r="AO128" s="62">
        <f t="shared" si="90"/>
        <v>367.95449187183942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1.0276424367808896</v>
      </c>
      <c r="AW128" s="23">
        <f>EXP(-LN(2)/2)*AW127+(1-EXP(-LN(2)/2))/(LN(2)/2)*AQ128*AT128*VLOOKUP('Données projet'!$B$10,Paramètres!$A$1:$I$89,3,0)*0.475*44/12</f>
        <v>9.015875625985977E-14</v>
      </c>
      <c r="AX128" s="23">
        <f t="shared" si="60"/>
        <v>1.0276424367809798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426.87921482911719</v>
      </c>
      <c r="T129" s="62">
        <f t="shared" si="88"/>
        <v>313.49594674441835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3.1807204510184864E-12</v>
      </c>
      <c r="AC129" s="24">
        <f t="shared" si="57"/>
        <v>3.1807204510184864E-12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354.90450119887635</v>
      </c>
      <c r="AO129" s="62">
        <f t="shared" si="90"/>
        <v>367.95449187183942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0.99954150030574918</v>
      </c>
      <c r="AW129" s="23">
        <f>EXP(-LN(2)/2)*AW128+(1-EXP(-LN(2)/2))/(LN(2)/2)*AQ129*AT129*VLOOKUP('Données projet'!$B$10,Paramètres!$A$1:$I$89,3,0)*0.475*44/12</f>
        <v>6.3751867934691933E-14</v>
      </c>
      <c r="AX129" s="23">
        <f t="shared" si="60"/>
        <v>0.9995415003058129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426.87921482911719</v>
      </c>
      <c r="T130" s="62">
        <f t="shared" si="88"/>
        <v>313.49594674441835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2.2491089999739056E-12</v>
      </c>
      <c r="AC130" s="24">
        <f t="shared" si="57"/>
        <v>2.2491089999739056E-12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354.90450119887635</v>
      </c>
      <c r="AO130" s="62">
        <f t="shared" si="90"/>
        <v>367.95449187183942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0.97220898541628542</v>
      </c>
      <c r="AW130" s="23">
        <f>EXP(-LN(2)/2)*AW129+(1-EXP(-LN(2)/2))/(LN(2)/2)*AQ130*AT130*VLOOKUP('Données projet'!$B$10,Paramètres!$A$1:$I$89,3,0)*0.475*44/12</f>
        <v>4.5079378129929885E-14</v>
      </c>
      <c r="AX130" s="23">
        <f t="shared" si="60"/>
        <v>0.9722089854163305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426.87921482911719</v>
      </c>
      <c r="T131" s="62">
        <f t="shared" si="88"/>
        <v>313.49594674441835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1.5903602255092432E-12</v>
      </c>
      <c r="AC131" s="24">
        <f t="shared" si="57"/>
        <v>1.5903602255092432E-12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354.90450119887635</v>
      </c>
      <c r="AO131" s="62">
        <f t="shared" si="90"/>
        <v>367.95449187183942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0.94562387958382854</v>
      </c>
      <c r="AW131" s="23">
        <f>EXP(-LN(2)/2)*AW130+(1-EXP(-LN(2)/2))/(LN(2)/2)*AQ131*AT131*VLOOKUP('Données projet'!$B$10,Paramètres!$A$1:$I$89,3,0)*0.475*44/12</f>
        <v>3.1875933967345966E-14</v>
      </c>
      <c r="AX131" s="23">
        <f t="shared" si="60"/>
        <v>0.9456238795838604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426.87921482911719</v>
      </c>
      <c r="T132" s="62">
        <f t="shared" si="88"/>
        <v>313.49594674441835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1.1245544999869528E-12</v>
      </c>
      <c r="AC132" s="24">
        <f t="shared" ref="AC132:AC153" si="111">SUM(Z132:AB132)</f>
        <v>1.1245544999869528E-12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354.90450119887635</v>
      </c>
      <c r="AO132" s="62">
        <f t="shared" si="90"/>
        <v>367.95449187183942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0.91976574486841023</v>
      </c>
      <c r="AW132" s="23">
        <f>EXP(-LN(2)/2)*AW131+(1-EXP(-LN(2)/2))/(LN(2)/2)*AQ132*AT132*VLOOKUP('Données projet'!$B$10,Paramètres!$A$1:$I$89,3,0)*0.475*44/12</f>
        <v>2.2539689064964942E-14</v>
      </c>
      <c r="AX132" s="23">
        <f t="shared" ref="AX132:AX153" si="114">SUM(AU132:AW132)</f>
        <v>0.91976574486843277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426.87921482911719</v>
      </c>
      <c r="T133" s="62">
        <f t="shared" ref="T133:T196" si="142">$T$3</f>
        <v>313.49594674441835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7.951801127546216E-13</v>
      </c>
      <c r="AC133" s="24">
        <f t="shared" si="111"/>
        <v>7.951801127546216E-13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354.90450119887635</v>
      </c>
      <c r="AO133" s="62">
        <f t="shared" ref="AO133:AO196" si="144">$AO$3</f>
        <v>367.95449187183942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0.89461470220660522</v>
      </c>
      <c r="AW133" s="23">
        <f>EXP(-LN(2)/2)*AW132+(1-EXP(-LN(2)/2))/(LN(2)/2)*AQ133*AT133*VLOOKUP('Données projet'!$B$10,Paramètres!$A$1:$I$89,3,0)*0.475*44/12</f>
        <v>1.5937966983672983E-14</v>
      </c>
      <c r="AX133" s="23">
        <f t="shared" si="114"/>
        <v>0.8946147022066212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426.87921482911719</v>
      </c>
      <c r="T134" s="62">
        <f t="shared" si="142"/>
        <v>313.49594674441835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5.6227724999347639E-13</v>
      </c>
      <c r="AC134" s="24">
        <f t="shared" si="111"/>
        <v>5.6227724999347639E-13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354.90450119887635</v>
      </c>
      <c r="AO134" s="62">
        <f t="shared" si="144"/>
        <v>367.95449187183942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0.87015141612902303</v>
      </c>
      <c r="AW134" s="23">
        <f>EXP(-LN(2)/2)*AW133+(1-EXP(-LN(2)/2))/(LN(2)/2)*AQ134*AT134*VLOOKUP('Données projet'!$B$10,Paramètres!$A$1:$I$89,3,0)*0.475*44/12</f>
        <v>1.1269844532482471E-14</v>
      </c>
      <c r="AX134" s="23">
        <f t="shared" si="114"/>
        <v>0.87015141612903435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426.87921482911719</v>
      </c>
      <c r="T135" s="62">
        <f t="shared" si="142"/>
        <v>313.49594674441835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3.975900563773108E-13</v>
      </c>
      <c r="AC135" s="24">
        <f t="shared" si="111"/>
        <v>3.975900563773108E-13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354.90450119887635</v>
      </c>
      <c r="AO135" s="62">
        <f t="shared" si="144"/>
        <v>367.95449187183942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0.84635707989570064</v>
      </c>
      <c r="AW135" s="23">
        <f>EXP(-LN(2)/2)*AW134+(1-EXP(-LN(2)/2))/(LN(2)/2)*AQ135*AT135*VLOOKUP('Données projet'!$B$10,Paramètres!$A$1:$I$89,3,0)*0.475*44/12</f>
        <v>7.9689834918364916E-15</v>
      </c>
      <c r="AX135" s="23">
        <f t="shared" si="114"/>
        <v>0.84635707989570863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426.87921482911719</v>
      </c>
      <c r="T136" s="62">
        <f t="shared" si="142"/>
        <v>313.49594674441835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2.811386249967382E-13</v>
      </c>
      <c r="AC136" s="24">
        <f t="shared" si="111"/>
        <v>2.811386249967382E-13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354.90450119887635</v>
      </c>
      <c r="AO136" s="62">
        <f t="shared" si="144"/>
        <v>367.95449187183942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0.82321340103796825</v>
      </c>
      <c r="AW136" s="23">
        <f>EXP(-LN(2)/2)*AW135+(1-EXP(-LN(2)/2))/(LN(2)/2)*AQ136*AT136*VLOOKUP('Données projet'!$B$10,Paramètres!$A$1:$I$89,3,0)*0.475*44/12</f>
        <v>5.6349222662412356E-15</v>
      </c>
      <c r="AX136" s="23">
        <f t="shared" si="114"/>
        <v>0.82321340103797391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426.87921482911719</v>
      </c>
      <c r="T137" s="62">
        <f t="shared" si="142"/>
        <v>313.49594674441835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1.987950281886554E-13</v>
      </c>
      <c r="AC137" s="24">
        <f t="shared" si="111"/>
        <v>1.987950281886554E-13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354.90450119887635</v>
      </c>
      <c r="AO137" s="62">
        <f t="shared" si="144"/>
        <v>367.95449187183942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0.80070258729567367</v>
      </c>
      <c r="AW137" s="23">
        <f>EXP(-LN(2)/2)*AW136+(1-EXP(-LN(2)/2))/(LN(2)/2)*AQ137*AT137*VLOOKUP('Données projet'!$B$10,Paramètres!$A$1:$I$89,3,0)*0.475*44/12</f>
        <v>3.9844917459182458E-15</v>
      </c>
      <c r="AX137" s="23">
        <f t="shared" si="114"/>
        <v>0.80070258729567767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426.87921482911719</v>
      </c>
      <c r="T138" s="62">
        <f t="shared" si="142"/>
        <v>313.49594674441835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1.405693124983691E-13</v>
      </c>
      <c r="AC138" s="24">
        <f t="shared" si="111"/>
        <v>1.405693124983691E-13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354.90450119887635</v>
      </c>
      <c r="AO138" s="62">
        <f t="shared" si="144"/>
        <v>367.95449187183942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0.77880733293895443</v>
      </c>
      <c r="AW138" s="23">
        <f>EXP(-LN(2)/2)*AW137+(1-EXP(-LN(2)/2))/(LN(2)/2)*AQ138*AT138*VLOOKUP('Données projet'!$B$10,Paramètres!$A$1:$I$89,3,0)*0.475*44/12</f>
        <v>2.8174611331206178E-15</v>
      </c>
      <c r="AX138" s="23">
        <f t="shared" si="114"/>
        <v>0.77880733293895721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426.87921482911719</v>
      </c>
      <c r="T139" s="62">
        <f t="shared" si="142"/>
        <v>313.49594674441835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9.9397514094327699E-14</v>
      </c>
      <c r="AC139" s="24">
        <f t="shared" si="111"/>
        <v>9.9397514094327699E-14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354.90450119887635</v>
      </c>
      <c r="AO139" s="62">
        <f t="shared" si="144"/>
        <v>367.95449187183942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0.75751080546404104</v>
      </c>
      <c r="AW139" s="23">
        <f>EXP(-LN(2)/2)*AW138+(1-EXP(-LN(2)/2))/(LN(2)/2)*AQ139*AT139*VLOOKUP('Données projet'!$B$10,Paramètres!$A$1:$I$89,3,0)*0.475*44/12</f>
        <v>1.9922458729591229E-15</v>
      </c>
      <c r="AX139" s="23">
        <f t="shared" si="114"/>
        <v>0.75751080546404304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426.87921482911719</v>
      </c>
      <c r="T140" s="62">
        <f t="shared" si="142"/>
        <v>313.49594674441835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7.0284656249184549E-14</v>
      </c>
      <c r="AC140" s="24">
        <f t="shared" si="111"/>
        <v>7.0284656249184549E-14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354.90450119887635</v>
      </c>
      <c r="AO140" s="62">
        <f t="shared" si="144"/>
        <v>367.95449187183942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0.73679663265286488</v>
      </c>
      <c r="AW140" s="23">
        <f>EXP(-LN(2)/2)*AW139+(1-EXP(-LN(2)/2))/(LN(2)/2)*AQ140*AT140*VLOOKUP('Données projet'!$B$10,Paramètres!$A$1:$I$89,3,0)*0.475*44/12</f>
        <v>1.4087305665603089E-15</v>
      </c>
      <c r="AX140" s="23">
        <f t="shared" si="114"/>
        <v>0.73679663265286632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426.87921482911719</v>
      </c>
      <c r="T141" s="62">
        <f t="shared" si="142"/>
        <v>313.49594674441835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4.969875704716385E-14</v>
      </c>
      <c r="AC141" s="24">
        <f t="shared" si="111"/>
        <v>4.969875704716385E-14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354.90450119887635</v>
      </c>
      <c r="AO141" s="62">
        <f t="shared" si="144"/>
        <v>367.95449187183942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0.71664888998652132</v>
      </c>
      <c r="AW141" s="23">
        <f>EXP(-LN(2)/2)*AW140+(1-EXP(-LN(2)/2))/(LN(2)/2)*AQ141*AT141*VLOOKUP('Données projet'!$B$10,Paramètres!$A$1:$I$89,3,0)*0.475*44/12</f>
        <v>9.9612293647956145E-16</v>
      </c>
      <c r="AX141" s="23">
        <f t="shared" si="114"/>
        <v>0.71664888998652232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426.87921482911719</v>
      </c>
      <c r="T142" s="62">
        <f t="shared" si="142"/>
        <v>313.49594674441835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3.5142328124592274E-14</v>
      </c>
      <c r="AC142" s="24">
        <f t="shared" si="111"/>
        <v>3.5142328124592274E-14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354.90450119887635</v>
      </c>
      <c r="AO142" s="62">
        <f t="shared" si="144"/>
        <v>367.95449187183942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0.69705208840291266</v>
      </c>
      <c r="AW142" s="23">
        <f>EXP(-LN(2)/2)*AW141+(1-EXP(-LN(2)/2))/(LN(2)/2)*AQ142*AT142*VLOOKUP('Données projet'!$B$10,Paramètres!$A$1:$I$89,3,0)*0.475*44/12</f>
        <v>7.0436528328015445E-16</v>
      </c>
      <c r="AX142" s="23">
        <f t="shared" si="114"/>
        <v>0.69705208840291333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426.87921482911719</v>
      </c>
      <c r="T143" s="62">
        <f t="shared" si="142"/>
        <v>313.49594674441835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2.4849378523581925E-14</v>
      </c>
      <c r="AC143" s="24">
        <f t="shared" si="111"/>
        <v>2.4849378523581925E-14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354.90450119887635</v>
      </c>
      <c r="AO143" s="62">
        <f t="shared" si="144"/>
        <v>367.95449187183942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0.6779911623891588</v>
      </c>
      <c r="AW143" s="23">
        <f>EXP(-LN(2)/2)*AW142+(1-EXP(-LN(2)/2))/(LN(2)/2)*AQ143*AT143*VLOOKUP('Données projet'!$B$10,Paramètres!$A$1:$I$89,3,0)*0.475*44/12</f>
        <v>4.9806146823978072E-16</v>
      </c>
      <c r="AX143" s="23">
        <f t="shared" si="114"/>
        <v>0.67799116238915924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426.87921482911719</v>
      </c>
      <c r="T144" s="62">
        <f t="shared" si="142"/>
        <v>313.49594674441835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1.7571164062296137E-14</v>
      </c>
      <c r="AC144" s="24">
        <f t="shared" si="111"/>
        <v>1.7571164062296137E-14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354.90450119887635</v>
      </c>
      <c r="AO144" s="62">
        <f t="shared" si="144"/>
        <v>367.95449187183942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0.6594514583996216</v>
      </c>
      <c r="AW144" s="23">
        <f>EXP(-LN(2)/2)*AW143+(1-EXP(-LN(2)/2))/(LN(2)/2)*AQ144*AT144*VLOOKUP('Données projet'!$B$10,Paramètres!$A$1:$I$89,3,0)*0.475*44/12</f>
        <v>3.5218264164007723E-16</v>
      </c>
      <c r="AX144" s="23">
        <f t="shared" si="114"/>
        <v>0.65945145839962194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426.87921482911719</v>
      </c>
      <c r="T145" s="62">
        <f t="shared" si="142"/>
        <v>313.49594674441835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1.2424689261790962E-14</v>
      </c>
      <c r="AC145" s="24">
        <f t="shared" si="111"/>
        <v>1.2424689261790962E-14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354.90450119887635</v>
      </c>
      <c r="AO145" s="62">
        <f t="shared" si="144"/>
        <v>367.95449187183942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0.64141872359063901</v>
      </c>
      <c r="AW145" s="23">
        <f>EXP(-LN(2)/2)*AW144+(1-EXP(-LN(2)/2))/(LN(2)/2)*AQ145*AT145*VLOOKUP('Données projet'!$B$10,Paramètres!$A$1:$I$89,3,0)*0.475*44/12</f>
        <v>2.4903073411989036E-16</v>
      </c>
      <c r="AX145" s="23">
        <f t="shared" si="114"/>
        <v>0.64141872359063923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426.87921482911719</v>
      </c>
      <c r="T146" s="62">
        <f t="shared" si="142"/>
        <v>313.49594674441835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8.7855820311480686E-15</v>
      </c>
      <c r="AC146" s="24">
        <f t="shared" si="111"/>
        <v>8.7855820311480686E-15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354.90450119887635</v>
      </c>
      <c r="AO146" s="62">
        <f t="shared" si="144"/>
        <v>367.95449187183942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0.62387909486330828</v>
      </c>
      <c r="AW146" s="23">
        <f>EXP(-LN(2)/2)*AW145+(1-EXP(-LN(2)/2))/(LN(2)/2)*AQ146*AT146*VLOOKUP('Données projet'!$B$10,Paramètres!$A$1:$I$89,3,0)*0.475*44/12</f>
        <v>1.7609132082003861E-16</v>
      </c>
      <c r="AX146" s="23">
        <f t="shared" si="114"/>
        <v>0.6238790948633085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426.87921482911719</v>
      </c>
      <c r="T147" s="62">
        <f t="shared" si="142"/>
        <v>313.49594674441835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6.2123446308954812E-15</v>
      </c>
      <c r="AC147" s="24">
        <f t="shared" si="111"/>
        <v>6.2123446308954812E-15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354.90450119887635</v>
      </c>
      <c r="AO147" s="62">
        <f t="shared" si="144"/>
        <v>367.95449187183942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0.60681908820589536</v>
      </c>
      <c r="AW147" s="23">
        <f>EXP(-LN(2)/2)*AW146+(1-EXP(-LN(2)/2))/(LN(2)/2)*AQ147*AT147*VLOOKUP('Données projet'!$B$10,Paramètres!$A$1:$I$89,3,0)*0.475*44/12</f>
        <v>1.2451536705994518E-16</v>
      </c>
      <c r="AX147" s="23">
        <f t="shared" si="114"/>
        <v>0.60681908820589547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426.87921482911719</v>
      </c>
      <c r="T148" s="62">
        <f t="shared" si="142"/>
        <v>313.49594674441835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4.3927910155740343E-15</v>
      </c>
      <c r="AC148" s="24">
        <f t="shared" si="111"/>
        <v>4.3927910155740343E-15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354.90450119887635</v>
      </c>
      <c r="AO148" s="62">
        <f t="shared" si="144"/>
        <v>367.95449187183942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0.59022558832767624</v>
      </c>
      <c r="AW148" s="23">
        <f>EXP(-LN(2)/2)*AW147+(1-EXP(-LN(2)/2))/(LN(2)/2)*AQ148*AT148*VLOOKUP('Données projet'!$B$10,Paramètres!$A$1:$I$89,3,0)*0.475*44/12</f>
        <v>8.8045660410019306E-17</v>
      </c>
      <c r="AX148" s="23">
        <f t="shared" si="114"/>
        <v>0.59022558832767635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426.87921482911719</v>
      </c>
      <c r="T149" s="62">
        <f t="shared" si="142"/>
        <v>313.49594674441835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3.1061723154477406E-15</v>
      </c>
      <c r="AC149" s="24">
        <f t="shared" si="111"/>
        <v>3.1061723154477406E-15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354.90450119887635</v>
      </c>
      <c r="AO149" s="62">
        <f t="shared" si="144"/>
        <v>367.95449187183942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0.57408583857624118</v>
      </c>
      <c r="AW149" s="23">
        <f>EXP(-LN(2)/2)*AW148+(1-EXP(-LN(2)/2))/(LN(2)/2)*AQ149*AT149*VLOOKUP('Données projet'!$B$10,Paramètres!$A$1:$I$89,3,0)*0.475*44/12</f>
        <v>6.2257683529972591E-17</v>
      </c>
      <c r="AX149" s="23">
        <f t="shared" si="114"/>
        <v>0.57408583857624129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426.87921482911719</v>
      </c>
      <c r="T150" s="62">
        <f t="shared" si="142"/>
        <v>313.49594674441835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2.1963955077870172E-15</v>
      </c>
      <c r="AC150" s="24">
        <f t="shared" si="111"/>
        <v>2.1963955077870172E-15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354.90450119887635</v>
      </c>
      <c r="AO150" s="62">
        <f t="shared" si="144"/>
        <v>367.95449187183942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0.5583874311305117</v>
      </c>
      <c r="AW150" s="23">
        <f>EXP(-LN(2)/2)*AW149+(1-EXP(-LN(2)/2))/(LN(2)/2)*AQ150*AT150*VLOOKUP('Données projet'!$B$10,Paramètres!$A$1:$I$89,3,0)*0.475*44/12</f>
        <v>4.4022830205009653E-17</v>
      </c>
      <c r="AX150" s="23">
        <f t="shared" si="114"/>
        <v>0.5583874311305117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426.87921482911719</v>
      </c>
      <c r="T151" s="62">
        <f t="shared" si="142"/>
        <v>313.49594674441835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1.5530861577238703E-15</v>
      </c>
      <c r="AC151" s="24">
        <f t="shared" si="111"/>
        <v>1.5530861577238703E-15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354.90450119887635</v>
      </c>
      <c r="AO151" s="62">
        <f t="shared" si="144"/>
        <v>367.95449187183942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0.54311829746192908</v>
      </c>
      <c r="AW151" s="23">
        <f>EXP(-LN(2)/2)*AW150+(1-EXP(-LN(2)/2))/(LN(2)/2)*AQ151*AT151*VLOOKUP('Données projet'!$B$10,Paramètres!$A$1:$I$89,3,0)*0.475*44/12</f>
        <v>3.1128841764986295E-17</v>
      </c>
      <c r="AX151" s="23">
        <f t="shared" si="114"/>
        <v>0.54311829746192908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426.87921482911719</v>
      </c>
      <c r="T152" s="62">
        <f t="shared" si="142"/>
        <v>313.49594674441835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1.0981977538935086E-15</v>
      </c>
      <c r="AC152" s="24">
        <f t="shared" si="111"/>
        <v>1.0981977538935086E-15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354.90450119887635</v>
      </c>
      <c r="AO152" s="62">
        <f t="shared" si="144"/>
        <v>367.95449187183942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0.52826669905648271</v>
      </c>
      <c r="AW152" s="23">
        <f>EXP(-LN(2)/2)*AW151+(1-EXP(-LN(2)/2))/(LN(2)/2)*AQ152*AT152*VLOOKUP('Données projet'!$B$10,Paramètres!$A$1:$I$89,3,0)*0.475*44/12</f>
        <v>2.2011415102504827E-17</v>
      </c>
      <c r="AX152" s="23">
        <f t="shared" si="114"/>
        <v>0.52826669905648271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426.87921482911719</v>
      </c>
      <c r="T153" s="62">
        <f t="shared" si="142"/>
        <v>313.49594674441835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7.7654307886193515E-16</v>
      </c>
      <c r="AC153" s="24">
        <f t="shared" si="111"/>
        <v>7.7654307886193515E-16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354.90450119887635</v>
      </c>
      <c r="AO153" s="62">
        <f t="shared" si="144"/>
        <v>367.95449187183942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0.51382121839044481</v>
      </c>
      <c r="AW153" s="23">
        <f>EXP(-LN(2)/2)*AW152+(1-EXP(-LN(2)/2))/(LN(2)/2)*AQ153*AT153*VLOOKUP('Données projet'!$B$10,Paramètres!$A$1:$I$89,3,0)*0.475*44/12</f>
        <v>1.5564420882493148E-17</v>
      </c>
      <c r="AX153" s="23">
        <f t="shared" si="114"/>
        <v>0.51382121839044481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426.87921482911719</v>
      </c>
      <c r="T154" s="62">
        <f t="shared" si="142"/>
        <v>313.49594674441835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5.4909887694675429E-16</v>
      </c>
      <c r="AC154" s="24">
        <f t="shared" ref="AC154:AC203" si="163">SUM(Z154:AB154)</f>
        <v>5.4909887694675429E-16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354.90450119887635</v>
      </c>
      <c r="AO154" s="62">
        <f t="shared" si="144"/>
        <v>367.95449187183942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0.49977075015287459</v>
      </c>
      <c r="AW154" s="23">
        <f>EXP(-LN(2)/2)*AW153+(1-EXP(-LN(2)/2))/(LN(2)/2)*AQ154*AT154*VLOOKUP('Données projet'!$B$10,Paramètres!$A$1:$I$89,3,0)*0.475*44/12</f>
        <v>1.1005707551252413E-17</v>
      </c>
      <c r="AX154" s="23">
        <f t="shared" ref="AX154:AX203" si="166">SUM(AU154:AW154)</f>
        <v>0.49977075015287459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426.87921482911719</v>
      </c>
      <c r="T155" s="62">
        <f t="shared" si="142"/>
        <v>313.49594674441835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3.8827153943096758E-16</v>
      </c>
      <c r="AC155" s="24">
        <f t="shared" si="163"/>
        <v>3.8827153943096758E-16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354.90450119887635</v>
      </c>
      <c r="AO155" s="62">
        <f t="shared" si="144"/>
        <v>367.95449187183942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0.48610449270814271</v>
      </c>
      <c r="AW155" s="23">
        <f>EXP(-LN(2)/2)*AW154+(1-EXP(-LN(2)/2))/(LN(2)/2)*AQ155*AT155*VLOOKUP('Données projet'!$B$10,Paramètres!$A$1:$I$89,3,0)*0.475*44/12</f>
        <v>7.7822104412465738E-18</v>
      </c>
      <c r="AX155" s="23">
        <f t="shared" si="166"/>
        <v>0.48610449270814271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426.87921482911719</v>
      </c>
      <c r="T156" s="62">
        <f t="shared" si="142"/>
        <v>313.49594674441835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2.7454943847337714E-16</v>
      </c>
      <c r="AC156" s="24">
        <f t="shared" si="163"/>
        <v>2.7454943847337714E-16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354.90450119887635</v>
      </c>
      <c r="AO156" s="62">
        <f t="shared" si="144"/>
        <v>367.95449187183942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0.47281193979191427</v>
      </c>
      <c r="AW156" s="23">
        <f>EXP(-LN(2)/2)*AW155+(1-EXP(-LN(2)/2))/(LN(2)/2)*AQ156*AT156*VLOOKUP('Données projet'!$B$10,Paramètres!$A$1:$I$89,3,0)*0.475*44/12</f>
        <v>5.5028537756262066E-18</v>
      </c>
      <c r="AX156" s="23">
        <f t="shared" si="166"/>
        <v>0.47281193979191427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426.87921482911719</v>
      </c>
      <c r="T157" s="62">
        <f t="shared" si="142"/>
        <v>313.49594674441835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1.9413576971548379E-16</v>
      </c>
      <c r="AC157" s="24">
        <f t="shared" si="163"/>
        <v>1.9413576971548379E-16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354.90450119887635</v>
      </c>
      <c r="AO157" s="62">
        <f t="shared" si="144"/>
        <v>367.95449187183942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0.45988287243420511</v>
      </c>
      <c r="AW157" s="23">
        <f>EXP(-LN(2)/2)*AW156+(1-EXP(-LN(2)/2))/(LN(2)/2)*AQ157*AT157*VLOOKUP('Données projet'!$B$10,Paramètres!$A$1:$I$89,3,0)*0.475*44/12</f>
        <v>3.8911052206232869E-18</v>
      </c>
      <c r="AX157" s="23">
        <f t="shared" si="166"/>
        <v>0.45988287243420511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426.87921482911719</v>
      </c>
      <c r="T158" s="62">
        <f t="shared" si="142"/>
        <v>313.49594674441835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1.3727471923668857E-16</v>
      </c>
      <c r="AC158" s="24">
        <f t="shared" si="163"/>
        <v>1.3727471923668857E-16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354.90450119887635</v>
      </c>
      <c r="AO158" s="62">
        <f t="shared" si="144"/>
        <v>367.95449187183942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0.44730735110330261</v>
      </c>
      <c r="AW158" s="23">
        <f>EXP(-LN(2)/2)*AW157+(1-EXP(-LN(2)/2))/(LN(2)/2)*AQ158*AT158*VLOOKUP('Données projet'!$B$10,Paramètres!$A$1:$I$89,3,0)*0.475*44/12</f>
        <v>2.7514268878131033E-18</v>
      </c>
      <c r="AX158" s="23">
        <f t="shared" si="166"/>
        <v>0.44730735110330261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426.87921482911719</v>
      </c>
      <c r="T159" s="62">
        <f t="shared" si="142"/>
        <v>313.49594674441835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9.7067884857741894E-17</v>
      </c>
      <c r="AC159" s="24">
        <f t="shared" si="163"/>
        <v>9.7067884857741894E-17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354.90450119887635</v>
      </c>
      <c r="AO159" s="62">
        <f t="shared" si="144"/>
        <v>367.95449187183942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0.43507570806451151</v>
      </c>
      <c r="AW159" s="23">
        <f>EXP(-LN(2)/2)*AW158+(1-EXP(-LN(2)/2))/(LN(2)/2)*AQ159*AT159*VLOOKUP('Données projet'!$B$10,Paramètres!$A$1:$I$89,3,0)*0.475*44/12</f>
        <v>1.9455526103116435E-18</v>
      </c>
      <c r="AX159" s="23">
        <f t="shared" si="166"/>
        <v>0.43507570806451151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426.87921482911719</v>
      </c>
      <c r="T160" s="62">
        <f t="shared" si="142"/>
        <v>313.49594674441835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6.8637359618344286E-17</v>
      </c>
      <c r="AC160" s="24">
        <f t="shared" si="163"/>
        <v>6.8637359618344286E-17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354.90450119887635</v>
      </c>
      <c r="AO160" s="62">
        <f t="shared" si="144"/>
        <v>367.95449187183942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0.42317853994785032</v>
      </c>
      <c r="AW160" s="23">
        <f>EXP(-LN(2)/2)*AW159+(1-EXP(-LN(2)/2))/(LN(2)/2)*AQ160*AT160*VLOOKUP('Données projet'!$B$10,Paramètres!$A$1:$I$89,3,0)*0.475*44/12</f>
        <v>1.3757134439065517E-18</v>
      </c>
      <c r="AX160" s="23">
        <f t="shared" si="166"/>
        <v>0.42317853994785032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426.87921482911719</v>
      </c>
      <c r="T161" s="62">
        <f t="shared" si="142"/>
        <v>313.49594674441835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4.8533942428870947E-17</v>
      </c>
      <c r="AC161" s="24">
        <f t="shared" si="163"/>
        <v>4.8533942428870947E-17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354.90450119887635</v>
      </c>
      <c r="AO161" s="62">
        <f t="shared" si="144"/>
        <v>367.95449187183942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0.41160670051898413</v>
      </c>
      <c r="AW161" s="23">
        <f>EXP(-LN(2)/2)*AW160+(1-EXP(-LN(2)/2))/(LN(2)/2)*AQ161*AT161*VLOOKUP('Données projet'!$B$10,Paramètres!$A$1:$I$89,3,0)*0.475*44/12</f>
        <v>9.7277630515582173E-19</v>
      </c>
      <c r="AX161" s="23">
        <f t="shared" si="166"/>
        <v>0.41160670051898413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426.87921482911719</v>
      </c>
      <c r="T162" s="62">
        <f t="shared" si="142"/>
        <v>313.49594674441835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3.4318679809172143E-17</v>
      </c>
      <c r="AC162" s="24">
        <f t="shared" si="163"/>
        <v>3.4318679809172143E-17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354.90450119887635</v>
      </c>
      <c r="AO162" s="62">
        <f t="shared" si="144"/>
        <v>367.95449187183942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0.40035129364783684</v>
      </c>
      <c r="AW162" s="23">
        <f>EXP(-LN(2)/2)*AW161+(1-EXP(-LN(2)/2))/(LN(2)/2)*AQ162*AT162*VLOOKUP('Données projet'!$B$10,Paramètres!$A$1:$I$89,3,0)*0.475*44/12</f>
        <v>6.8785672195327583E-19</v>
      </c>
      <c r="AX162" s="23">
        <f t="shared" si="166"/>
        <v>0.40035129364783684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426.87921482911719</v>
      </c>
      <c r="T163" s="62">
        <f t="shared" si="142"/>
        <v>313.49594674441835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2.4266971214435474E-17</v>
      </c>
      <c r="AC163" s="24">
        <f t="shared" si="163"/>
        <v>2.4266971214435474E-17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354.90450119887635</v>
      </c>
      <c r="AO163" s="62">
        <f t="shared" si="144"/>
        <v>367.95449187183942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0.38940366646947722</v>
      </c>
      <c r="AW163" s="23">
        <f>EXP(-LN(2)/2)*AW162+(1-EXP(-LN(2)/2))/(LN(2)/2)*AQ163*AT163*VLOOKUP('Données projet'!$B$10,Paramètres!$A$1:$I$89,3,0)*0.475*44/12</f>
        <v>4.8638815257791086E-19</v>
      </c>
      <c r="AX163" s="23">
        <f t="shared" si="166"/>
        <v>0.38940366646947722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426.87921482911719</v>
      </c>
      <c r="T164" s="62">
        <f t="shared" si="142"/>
        <v>313.49594674441835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1.7159339904586072E-17</v>
      </c>
      <c r="AC164" s="24">
        <f t="shared" si="163"/>
        <v>1.7159339904586072E-17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354.90450119887635</v>
      </c>
      <c r="AO164" s="62">
        <f t="shared" si="144"/>
        <v>367.95449187183942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0.37875540273202052</v>
      </c>
      <c r="AW164" s="23">
        <f>EXP(-LN(2)/2)*AW163+(1-EXP(-LN(2)/2))/(LN(2)/2)*AQ164*AT164*VLOOKUP('Données projet'!$B$10,Paramètres!$A$1:$I$89,3,0)*0.475*44/12</f>
        <v>3.4392836097663792E-19</v>
      </c>
      <c r="AX164" s="23">
        <f t="shared" si="166"/>
        <v>0.37875540273202052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426.87921482911719</v>
      </c>
      <c r="T165" s="62">
        <f t="shared" si="142"/>
        <v>313.49594674441835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1.2133485607217737E-17</v>
      </c>
      <c r="AC165" s="24">
        <f t="shared" si="163"/>
        <v>1.2133485607217737E-17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354.90450119887635</v>
      </c>
      <c r="AO165" s="62">
        <f t="shared" si="144"/>
        <v>367.95449187183942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0.36839831632643244</v>
      </c>
      <c r="AW165" s="23">
        <f>EXP(-LN(2)/2)*AW164+(1-EXP(-LN(2)/2))/(LN(2)/2)*AQ165*AT165*VLOOKUP('Données projet'!$B$10,Paramètres!$A$1:$I$89,3,0)*0.475*44/12</f>
        <v>2.4319407628895543E-19</v>
      </c>
      <c r="AX165" s="23">
        <f t="shared" si="166"/>
        <v>0.36839831632643244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426.87921482911719</v>
      </c>
      <c r="T166" s="62">
        <f t="shared" si="142"/>
        <v>313.49594674441835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8.5796699522930358E-18</v>
      </c>
      <c r="AC166" s="24">
        <f t="shared" si="163"/>
        <v>8.5796699522930358E-18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354.90450119887635</v>
      </c>
      <c r="AO166" s="62">
        <f t="shared" si="144"/>
        <v>367.95449187183942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0.35832444499326066</v>
      </c>
      <c r="AW166" s="23">
        <f>EXP(-LN(2)/2)*AW165+(1-EXP(-LN(2)/2))/(LN(2)/2)*AQ166*AT166*VLOOKUP('Données projet'!$B$10,Paramètres!$A$1:$I$89,3,0)*0.475*44/12</f>
        <v>1.7196418048831896E-19</v>
      </c>
      <c r="AX166" s="23">
        <f t="shared" si="166"/>
        <v>0.35832444499326066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426.87921482911719</v>
      </c>
      <c r="T167" s="62">
        <f t="shared" si="142"/>
        <v>313.49594674441835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6.0667428036088684E-18</v>
      </c>
      <c r="AC167" s="24">
        <f t="shared" si="163"/>
        <v>6.0667428036088684E-18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354.90450119887635</v>
      </c>
      <c r="AO167" s="62">
        <f t="shared" si="144"/>
        <v>367.95449187183942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0.34852604420145633</v>
      </c>
      <c r="AW167" s="23">
        <f>EXP(-LN(2)/2)*AW166+(1-EXP(-LN(2)/2))/(LN(2)/2)*AQ167*AT167*VLOOKUP('Données projet'!$B$10,Paramètres!$A$1:$I$89,3,0)*0.475*44/12</f>
        <v>1.2159703814447772E-19</v>
      </c>
      <c r="AX167" s="23">
        <f t="shared" si="166"/>
        <v>0.34852604420145633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426.87921482911719</v>
      </c>
      <c r="T168" s="62">
        <f t="shared" si="142"/>
        <v>313.49594674441835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4.2898349761465179E-18</v>
      </c>
      <c r="AC168" s="24">
        <f t="shared" si="163"/>
        <v>4.2898349761465179E-18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354.90450119887635</v>
      </c>
      <c r="AO168" s="62">
        <f t="shared" si="144"/>
        <v>367.95449187183942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0.3389955811945794</v>
      </c>
      <c r="AW168" s="23">
        <f>EXP(-LN(2)/2)*AW167+(1-EXP(-LN(2)/2))/(LN(2)/2)*AQ168*AT168*VLOOKUP('Données projet'!$B$10,Paramètres!$A$1:$I$89,3,0)*0.475*44/12</f>
        <v>8.5982090244159479E-20</v>
      </c>
      <c r="AX168" s="23">
        <f t="shared" si="166"/>
        <v>0.3389955811945794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426.87921482911719</v>
      </c>
      <c r="T169" s="62">
        <f t="shared" si="142"/>
        <v>313.49594674441835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3.0333714018044342E-18</v>
      </c>
      <c r="AC169" s="24">
        <f t="shared" si="163"/>
        <v>3.0333714018044342E-18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354.90450119887635</v>
      </c>
      <c r="AO169" s="62">
        <f t="shared" si="144"/>
        <v>367.95449187183942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0.3297257291998108</v>
      </c>
      <c r="AW169" s="23">
        <f>EXP(-LN(2)/2)*AW168+(1-EXP(-LN(2)/2))/(LN(2)/2)*AQ169*AT169*VLOOKUP('Données projet'!$B$10,Paramètres!$A$1:$I$89,3,0)*0.475*44/12</f>
        <v>6.0798519072238858E-20</v>
      </c>
      <c r="AX169" s="23">
        <f t="shared" si="166"/>
        <v>0.3297257291998108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426.87921482911719</v>
      </c>
      <c r="T170" s="62">
        <f t="shared" si="142"/>
        <v>313.49594674441835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2.1449174880732589E-18</v>
      </c>
      <c r="AC170" s="24">
        <f t="shared" si="163"/>
        <v>2.1449174880732589E-18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354.90450119887635</v>
      </c>
      <c r="AO170" s="62">
        <f t="shared" si="144"/>
        <v>367.95449187183942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0.3207093617953195</v>
      </c>
      <c r="AW170" s="23">
        <f>EXP(-LN(2)/2)*AW169+(1-EXP(-LN(2)/2))/(LN(2)/2)*AQ170*AT170*VLOOKUP('Données projet'!$B$10,Paramètres!$A$1:$I$89,3,0)*0.475*44/12</f>
        <v>4.2991045122079739E-20</v>
      </c>
      <c r="AX170" s="23">
        <f t="shared" si="166"/>
        <v>0.3207093617953195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426.87921482911719</v>
      </c>
      <c r="T171" s="62">
        <f t="shared" si="142"/>
        <v>313.49594674441835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1.5166857009022171E-18</v>
      </c>
      <c r="AC171" s="24">
        <f t="shared" si="163"/>
        <v>1.5166857009022171E-18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354.90450119887635</v>
      </c>
      <c r="AO171" s="62">
        <f t="shared" si="144"/>
        <v>367.95449187183942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0.31193954743165414</v>
      </c>
      <c r="AW171" s="23">
        <f>EXP(-LN(2)/2)*AW170+(1-EXP(-LN(2)/2))/(LN(2)/2)*AQ171*AT171*VLOOKUP('Données projet'!$B$10,Paramètres!$A$1:$I$89,3,0)*0.475*44/12</f>
        <v>3.0399259536119429E-20</v>
      </c>
      <c r="AX171" s="23">
        <f t="shared" si="166"/>
        <v>0.31193954743165414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426.87921482911719</v>
      </c>
      <c r="T172" s="62">
        <f t="shared" si="142"/>
        <v>313.49594674441835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1.0724587440366295E-18</v>
      </c>
      <c r="AC172" s="24">
        <f t="shared" si="163"/>
        <v>1.0724587440366295E-18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354.90450119887635</v>
      </c>
      <c r="AO172" s="62">
        <f t="shared" si="144"/>
        <v>367.95449187183942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0.30340954410294768</v>
      </c>
      <c r="AW172" s="23">
        <f>EXP(-LN(2)/2)*AW171+(1-EXP(-LN(2)/2))/(LN(2)/2)*AQ172*AT172*VLOOKUP('Données projet'!$B$10,Paramètres!$A$1:$I$89,3,0)*0.475*44/12</f>
        <v>2.149552256103987E-20</v>
      </c>
      <c r="AX172" s="23">
        <f t="shared" si="166"/>
        <v>0.30340954410294768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426.87921482911719</v>
      </c>
      <c r="T173" s="62">
        <f t="shared" si="142"/>
        <v>313.49594674441835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7.5834285045110855E-19</v>
      </c>
      <c r="AC173" s="24">
        <f t="shared" si="163"/>
        <v>7.5834285045110855E-19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354.90450119887635</v>
      </c>
      <c r="AO173" s="62">
        <f t="shared" si="144"/>
        <v>367.95449187183942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0.29511279416383812</v>
      </c>
      <c r="AW173" s="23">
        <f>EXP(-LN(2)/2)*AW172+(1-EXP(-LN(2)/2))/(LN(2)/2)*AQ173*AT173*VLOOKUP('Données projet'!$B$10,Paramètres!$A$1:$I$89,3,0)*0.475*44/12</f>
        <v>1.5199629768059714E-20</v>
      </c>
      <c r="AX173" s="23">
        <f t="shared" si="166"/>
        <v>0.29511279416383812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426.87921482911719</v>
      </c>
      <c r="T174" s="62">
        <f t="shared" si="142"/>
        <v>313.49594674441835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5.3622937201831473E-19</v>
      </c>
      <c r="AC174" s="24">
        <f t="shared" si="163"/>
        <v>5.3622937201831473E-19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354.90450119887635</v>
      </c>
      <c r="AO174" s="62">
        <f t="shared" si="144"/>
        <v>367.95449187183942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0.28704291928812059</v>
      </c>
      <c r="AW174" s="23">
        <f>EXP(-LN(2)/2)*AW173+(1-EXP(-LN(2)/2))/(LN(2)/2)*AQ174*AT174*VLOOKUP('Données projet'!$B$10,Paramètres!$A$1:$I$89,3,0)*0.475*44/12</f>
        <v>1.0747761280519935E-20</v>
      </c>
      <c r="AX174" s="23">
        <f t="shared" si="166"/>
        <v>0.28704291928812059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426.87921482911719</v>
      </c>
      <c r="T175" s="62">
        <f t="shared" si="142"/>
        <v>313.49594674441835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3.7917142522555427E-19</v>
      </c>
      <c r="AC175" s="24">
        <f t="shared" si="163"/>
        <v>3.7917142522555427E-19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354.90450119887635</v>
      </c>
      <c r="AO175" s="62">
        <f t="shared" si="144"/>
        <v>367.95449187183942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0.27919371556525585</v>
      </c>
      <c r="AW175" s="23">
        <f>EXP(-LN(2)/2)*AW174+(1-EXP(-LN(2)/2))/(LN(2)/2)*AQ175*AT175*VLOOKUP('Données projet'!$B$10,Paramètres!$A$1:$I$89,3,0)*0.475*44/12</f>
        <v>7.5998148840298572E-21</v>
      </c>
      <c r="AX175" s="23">
        <f t="shared" si="166"/>
        <v>0.27919371556525585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426.87921482911719</v>
      </c>
      <c r="T176" s="62">
        <f t="shared" si="142"/>
        <v>313.49594674441835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2.6811468600915737E-19</v>
      </c>
      <c r="AC176" s="24">
        <f t="shared" si="163"/>
        <v>2.6811468600915737E-19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354.90450119887635</v>
      </c>
      <c r="AO176" s="62">
        <f t="shared" si="144"/>
        <v>367.95449187183942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0.27155914873096454</v>
      </c>
      <c r="AW176" s="23">
        <f>EXP(-LN(2)/2)*AW175+(1-EXP(-LN(2)/2))/(LN(2)/2)*AQ176*AT176*VLOOKUP('Données projet'!$B$10,Paramètres!$A$1:$I$89,3,0)*0.475*44/12</f>
        <v>5.3738806402599674E-21</v>
      </c>
      <c r="AX176" s="23">
        <f t="shared" si="166"/>
        <v>0.27155914873096454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426.87921482911719</v>
      </c>
      <c r="T177" s="62">
        <f t="shared" si="142"/>
        <v>313.49594674441835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1.8958571261277714E-19</v>
      </c>
      <c r="AC177" s="24">
        <f t="shared" si="163"/>
        <v>1.8958571261277714E-19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354.90450119887635</v>
      </c>
      <c r="AO177" s="62">
        <f t="shared" si="144"/>
        <v>367.95449187183942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0.26413334952824136</v>
      </c>
      <c r="AW177" s="23">
        <f>EXP(-LN(2)/2)*AW176+(1-EXP(-LN(2)/2))/(LN(2)/2)*AQ177*AT177*VLOOKUP('Données projet'!$B$10,Paramètres!$A$1:$I$89,3,0)*0.475*44/12</f>
        <v>3.7999074420149286E-21</v>
      </c>
      <c r="AX177" s="23">
        <f t="shared" si="166"/>
        <v>0.26413334952824136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426.87921482911719</v>
      </c>
      <c r="T178" s="62">
        <f t="shared" si="142"/>
        <v>313.49594674441835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1.3405734300457868E-19</v>
      </c>
      <c r="AC178" s="24">
        <f t="shared" si="163"/>
        <v>1.3405734300457868E-19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354.90450119887635</v>
      </c>
      <c r="AO178" s="62">
        <f t="shared" si="144"/>
        <v>367.95449187183942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0.25691060919522241</v>
      </c>
      <c r="AW178" s="23">
        <f>EXP(-LN(2)/2)*AW177+(1-EXP(-LN(2)/2))/(LN(2)/2)*AQ178*AT178*VLOOKUP('Données projet'!$B$10,Paramètres!$A$1:$I$89,3,0)*0.475*44/12</f>
        <v>2.6869403201299837E-21</v>
      </c>
      <c r="AX178" s="23">
        <f t="shared" si="166"/>
        <v>0.25691060919522241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426.87921482911719</v>
      </c>
      <c r="T179" s="62">
        <f t="shared" si="142"/>
        <v>313.49594674441835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9.4792856306388568E-20</v>
      </c>
      <c r="AC179" s="24">
        <f t="shared" si="163"/>
        <v>9.4792856306388568E-20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354.90450119887635</v>
      </c>
      <c r="AO179" s="62">
        <f t="shared" si="144"/>
        <v>367.95449187183942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0.24988537507643729</v>
      </c>
      <c r="AW179" s="23">
        <f>EXP(-LN(2)/2)*AW178+(1-EXP(-LN(2)/2))/(LN(2)/2)*AQ179*AT179*VLOOKUP('Données projet'!$B$10,Paramètres!$A$1:$I$89,3,0)*0.475*44/12</f>
        <v>1.8999537210074643E-21</v>
      </c>
      <c r="AX179" s="23">
        <f t="shared" si="166"/>
        <v>0.24988537507643729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426.87921482911719</v>
      </c>
      <c r="T180" s="62">
        <f t="shared" si="142"/>
        <v>313.49594674441835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6.7028671502289342E-20</v>
      </c>
      <c r="AC180" s="24">
        <f t="shared" si="163"/>
        <v>6.7028671502289342E-20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354.90450119887635</v>
      </c>
      <c r="AO180" s="62">
        <f t="shared" si="144"/>
        <v>367.95449187183942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0.24305224635407136</v>
      </c>
      <c r="AW180" s="23">
        <f>EXP(-LN(2)/2)*AW179+(1-EXP(-LN(2)/2))/(LN(2)/2)*AQ180*AT180*VLOOKUP('Données projet'!$B$10,Paramètres!$A$1:$I$89,3,0)*0.475*44/12</f>
        <v>1.3434701600649919E-21</v>
      </c>
      <c r="AX180" s="23">
        <f t="shared" si="166"/>
        <v>0.24305224635407136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426.87921482911719</v>
      </c>
      <c r="T181" s="62">
        <f t="shared" si="142"/>
        <v>313.49594674441835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4.7396428153194284E-20</v>
      </c>
      <c r="AC181" s="24">
        <f t="shared" si="163"/>
        <v>4.7396428153194284E-20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354.90450119887635</v>
      </c>
      <c r="AO181" s="62">
        <f t="shared" si="144"/>
        <v>367.95449187183942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0.23640596989595714</v>
      </c>
      <c r="AW181" s="23">
        <f>EXP(-LN(2)/2)*AW180+(1-EXP(-LN(2)/2))/(LN(2)/2)*AQ181*AT181*VLOOKUP('Données projet'!$B$10,Paramètres!$A$1:$I$89,3,0)*0.475*44/12</f>
        <v>9.4997686050373216E-22</v>
      </c>
      <c r="AX181" s="23">
        <f t="shared" si="166"/>
        <v>0.23640596989595714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426.87921482911719</v>
      </c>
      <c r="T182" s="62">
        <f t="shared" si="142"/>
        <v>313.49594674441835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3.3514335751144671E-20</v>
      </c>
      <c r="AC182" s="24">
        <f t="shared" si="163"/>
        <v>3.3514335751144671E-20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354.90450119887635</v>
      </c>
      <c r="AO182" s="62">
        <f t="shared" si="144"/>
        <v>367.95449187183942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0.22994143621710256</v>
      </c>
      <c r="AW182" s="23">
        <f>EXP(-LN(2)/2)*AW181+(1-EXP(-LN(2)/2))/(LN(2)/2)*AQ182*AT182*VLOOKUP('Données projet'!$B$10,Paramètres!$A$1:$I$89,3,0)*0.475*44/12</f>
        <v>6.7173508003249593E-22</v>
      </c>
      <c r="AX182" s="23">
        <f t="shared" si="166"/>
        <v>0.22994143621710256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426.87921482911719</v>
      </c>
      <c r="T183" s="62">
        <f t="shared" si="142"/>
        <v>313.49594674441835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2.3698214076597142E-20</v>
      </c>
      <c r="AC183" s="24">
        <f t="shared" si="163"/>
        <v>2.3698214076597142E-20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354.90450119887635</v>
      </c>
      <c r="AO183" s="62">
        <f t="shared" si="144"/>
        <v>367.95449187183942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0.2236536755516513</v>
      </c>
      <c r="AW183" s="23">
        <f>EXP(-LN(2)/2)*AW182+(1-EXP(-LN(2)/2))/(LN(2)/2)*AQ183*AT183*VLOOKUP('Données projet'!$B$10,Paramètres!$A$1:$I$89,3,0)*0.475*44/12</f>
        <v>4.7498843025186608E-22</v>
      </c>
      <c r="AX183" s="23">
        <f t="shared" si="166"/>
        <v>0.2236536755516513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426.87921482911719</v>
      </c>
      <c r="T184" s="62">
        <f t="shared" si="142"/>
        <v>313.49594674441835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1.6757167875572335E-20</v>
      </c>
      <c r="AC184" s="24">
        <f t="shared" si="163"/>
        <v>1.6757167875572335E-20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354.90450119887635</v>
      </c>
      <c r="AO184" s="62">
        <f t="shared" si="144"/>
        <v>367.95449187183942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0.21753785403225576</v>
      </c>
      <c r="AW184" s="23">
        <f>EXP(-LN(2)/2)*AW183+(1-EXP(-LN(2)/2))/(LN(2)/2)*AQ184*AT184*VLOOKUP('Données projet'!$B$10,Paramètres!$A$1:$I$89,3,0)*0.475*44/12</f>
        <v>3.3586754001624796E-22</v>
      </c>
      <c r="AX184" s="23">
        <f t="shared" si="166"/>
        <v>0.21753785403225576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426.87921482911719</v>
      </c>
      <c r="T185" s="62">
        <f t="shared" si="142"/>
        <v>313.49594674441835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1.1849107038298571E-20</v>
      </c>
      <c r="AC185" s="24">
        <f t="shared" si="163"/>
        <v>1.1849107038298571E-20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354.90450119887635</v>
      </c>
      <c r="AO185" s="62">
        <f t="shared" si="144"/>
        <v>367.95449187183942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0.21158926997392516</v>
      </c>
      <c r="AW185" s="23">
        <f>EXP(-LN(2)/2)*AW184+(1-EXP(-LN(2)/2))/(LN(2)/2)*AQ185*AT185*VLOOKUP('Données projet'!$B$10,Paramètres!$A$1:$I$89,3,0)*0.475*44/12</f>
        <v>2.3749421512593304E-22</v>
      </c>
      <c r="AX185" s="23">
        <f t="shared" si="166"/>
        <v>0.21158926997392516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426.87921482911719</v>
      </c>
      <c r="T186" s="62">
        <f t="shared" si="142"/>
        <v>313.49594674441835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8.3785839377861677E-21</v>
      </c>
      <c r="AC186" s="24">
        <f t="shared" si="163"/>
        <v>8.3785839377861677E-21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354.90450119887635</v>
      </c>
      <c r="AO186" s="62">
        <f t="shared" si="144"/>
        <v>367.95449187183942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0.20580335025949206</v>
      </c>
      <c r="AW186" s="23">
        <f>EXP(-LN(2)/2)*AW185+(1-EXP(-LN(2)/2))/(LN(2)/2)*AQ186*AT186*VLOOKUP('Données projet'!$B$10,Paramètres!$A$1:$I$89,3,0)*0.475*44/12</f>
        <v>1.6793377000812398E-22</v>
      </c>
      <c r="AX186" s="23">
        <f t="shared" si="166"/>
        <v>0.20580335025949206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426.87921482911719</v>
      </c>
      <c r="T187" s="62">
        <f t="shared" si="142"/>
        <v>313.49594674441835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5.9245535191492855E-21</v>
      </c>
      <c r="AC187" s="24">
        <f t="shared" si="163"/>
        <v>5.9245535191492855E-21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354.90450119887635</v>
      </c>
      <c r="AO187" s="62">
        <f t="shared" si="144"/>
        <v>367.95449187183942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0.20017564682391842</v>
      </c>
      <c r="AW187" s="23">
        <f>EXP(-LN(2)/2)*AW186+(1-EXP(-LN(2)/2))/(LN(2)/2)*AQ187*AT187*VLOOKUP('Données projet'!$B$10,Paramètres!$A$1:$I$89,3,0)*0.475*44/12</f>
        <v>1.1874710756296652E-22</v>
      </c>
      <c r="AX187" s="23">
        <f t="shared" si="166"/>
        <v>0.20017564682391842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426.87921482911719</v>
      </c>
      <c r="T188" s="62">
        <f t="shared" si="142"/>
        <v>313.49594674441835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4.1892919688930839E-21</v>
      </c>
      <c r="AC188" s="24">
        <f t="shared" si="163"/>
        <v>4.1892919688930839E-21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354.90450119887635</v>
      </c>
      <c r="AO188" s="62">
        <f t="shared" si="144"/>
        <v>367.95449187183942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0.19470183323473861</v>
      </c>
      <c r="AW188" s="23">
        <f>EXP(-LN(2)/2)*AW187+(1-EXP(-LN(2)/2))/(LN(2)/2)*AQ188*AT188*VLOOKUP('Données projet'!$B$10,Paramètres!$A$1:$I$89,3,0)*0.475*44/12</f>
        <v>8.3966885004061991E-23</v>
      </c>
      <c r="AX188" s="23">
        <f t="shared" si="166"/>
        <v>0.19470183323473861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426.87921482911719</v>
      </c>
      <c r="T189" s="62">
        <f t="shared" si="142"/>
        <v>313.49594674441835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2.9622767595746428E-21</v>
      </c>
      <c r="AC189" s="24">
        <f t="shared" si="163"/>
        <v>2.9622767595746428E-21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354.90450119887635</v>
      </c>
      <c r="AO189" s="62">
        <f t="shared" si="144"/>
        <v>367.95449187183942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0.18937770136601026</v>
      </c>
      <c r="AW189" s="23">
        <f>EXP(-LN(2)/2)*AW188+(1-EXP(-LN(2)/2))/(LN(2)/2)*AQ189*AT189*VLOOKUP('Données projet'!$B$10,Paramètres!$A$1:$I$89,3,0)*0.475*44/12</f>
        <v>5.937355378148326E-23</v>
      </c>
      <c r="AX189" s="23">
        <f t="shared" si="166"/>
        <v>0.18937770136601026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426.87921482911719</v>
      </c>
      <c r="T190" s="62">
        <f t="shared" si="142"/>
        <v>313.49594674441835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2.0946459844465419E-21</v>
      </c>
      <c r="AC190" s="24">
        <f t="shared" si="163"/>
        <v>2.0946459844465419E-21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354.90450119887635</v>
      </c>
      <c r="AO190" s="62">
        <f t="shared" si="144"/>
        <v>367.95449187183942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0.18419915816321622</v>
      </c>
      <c r="AW190" s="23">
        <f>EXP(-LN(2)/2)*AW189+(1-EXP(-LN(2)/2))/(LN(2)/2)*AQ190*AT190*VLOOKUP('Données projet'!$B$10,Paramètres!$A$1:$I$89,3,0)*0.475*44/12</f>
        <v>4.1983442502030996E-23</v>
      </c>
      <c r="AX190" s="23">
        <f t="shared" si="166"/>
        <v>0.18419915816321622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426.87921482911719</v>
      </c>
      <c r="T191" s="62">
        <f t="shared" si="142"/>
        <v>313.49594674441835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1.4811383797873214E-21</v>
      </c>
      <c r="AC191" s="24">
        <f t="shared" si="163"/>
        <v>1.4811383797873214E-21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354.90450119887635</v>
      </c>
      <c r="AO191" s="62">
        <f t="shared" si="144"/>
        <v>367.95449187183942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0.17916222249663033</v>
      </c>
      <c r="AW191" s="23">
        <f>EXP(-LN(2)/2)*AW190+(1-EXP(-LN(2)/2))/(LN(2)/2)*AQ191*AT191*VLOOKUP('Données projet'!$B$10,Paramètres!$A$1:$I$89,3,0)*0.475*44/12</f>
        <v>2.968677689074163E-23</v>
      </c>
      <c r="AX191" s="23">
        <f t="shared" si="166"/>
        <v>0.17916222249663033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426.87921482911719</v>
      </c>
      <c r="T192" s="62">
        <f t="shared" si="142"/>
        <v>313.49594674441835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1.047322992223271E-21</v>
      </c>
      <c r="AC192" s="24">
        <f t="shared" si="163"/>
        <v>1.047322992223271E-21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354.90450119887635</v>
      </c>
      <c r="AO192" s="62">
        <f t="shared" si="144"/>
        <v>367.95449187183942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0.17426302210072817</v>
      </c>
      <c r="AW192" s="23">
        <f>EXP(-LN(2)/2)*AW191+(1-EXP(-LN(2)/2))/(LN(2)/2)*AQ192*AT192*VLOOKUP('Données projet'!$B$10,Paramètres!$A$1:$I$89,3,0)*0.475*44/12</f>
        <v>2.0991721251015498E-23</v>
      </c>
      <c r="AX192" s="23">
        <f t="shared" si="166"/>
        <v>0.17426302210072817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426.87921482911719</v>
      </c>
      <c r="T193" s="62">
        <f t="shared" si="142"/>
        <v>313.49594674441835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7.4056918989366069E-22</v>
      </c>
      <c r="AC193" s="24">
        <f t="shared" si="163"/>
        <v>7.4056918989366069E-22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354.90450119887635</v>
      </c>
      <c r="AO193" s="62">
        <f t="shared" si="144"/>
        <v>367.95449187183942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0.1694977905972897</v>
      </c>
      <c r="AW193" s="23">
        <f>EXP(-LN(2)/2)*AW192+(1-EXP(-LN(2)/2))/(LN(2)/2)*AQ193*AT193*VLOOKUP('Données projet'!$B$10,Paramètres!$A$1:$I$89,3,0)*0.475*44/12</f>
        <v>1.4843388445370815E-23</v>
      </c>
      <c r="AX193" s="23">
        <f t="shared" si="166"/>
        <v>0.1694977905972897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426.87921482911719</v>
      </c>
      <c r="T194" s="62">
        <f t="shared" si="142"/>
        <v>313.49594674441835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5.2366149611163548E-22</v>
      </c>
      <c r="AC194" s="24">
        <f t="shared" si="163"/>
        <v>5.2366149611163548E-22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354.90450119887635</v>
      </c>
      <c r="AO194" s="62">
        <f t="shared" si="144"/>
        <v>367.95449187183942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0.1648628645999054</v>
      </c>
      <c r="AW194" s="23">
        <f>EXP(-LN(2)/2)*AW193+(1-EXP(-LN(2)/2))/(LN(2)/2)*AQ194*AT194*VLOOKUP('Données projet'!$B$10,Paramètres!$A$1:$I$89,3,0)*0.475*44/12</f>
        <v>1.0495860625507749E-23</v>
      </c>
      <c r="AX194" s="23">
        <f t="shared" si="166"/>
        <v>0.1648628645999054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426.87921482911719</v>
      </c>
      <c r="T195" s="62">
        <f t="shared" si="142"/>
        <v>313.49594674441835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3.7028459494683035E-22</v>
      </c>
      <c r="AC195" s="24">
        <f t="shared" si="163"/>
        <v>3.7028459494683035E-22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354.90450119887635</v>
      </c>
      <c r="AO195" s="62">
        <f t="shared" si="144"/>
        <v>367.95449187183942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0.16035468089765975</v>
      </c>
      <c r="AW195" s="23">
        <f>EXP(-LN(2)/2)*AW194+(1-EXP(-LN(2)/2))/(LN(2)/2)*AQ195*AT195*VLOOKUP('Données projet'!$B$10,Paramètres!$A$1:$I$89,3,0)*0.475*44/12</f>
        <v>7.4216942226854075E-24</v>
      </c>
      <c r="AX195" s="23">
        <f t="shared" si="166"/>
        <v>0.16035468089765975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426.87921482911719</v>
      </c>
      <c r="T196" s="62">
        <f t="shared" si="142"/>
        <v>313.49594674441835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2.6183074805581774E-22</v>
      </c>
      <c r="AC196" s="24">
        <f t="shared" si="163"/>
        <v>2.6183074805581774E-22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354.90450119887635</v>
      </c>
      <c r="AO196" s="62">
        <f t="shared" si="144"/>
        <v>367.95449187183942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0.15596977371582707</v>
      </c>
      <c r="AW196" s="23">
        <f>EXP(-LN(2)/2)*AW195+(1-EXP(-LN(2)/2))/(LN(2)/2)*AQ196*AT196*VLOOKUP('Données projet'!$B$10,Paramètres!$A$1:$I$89,3,0)*0.475*44/12</f>
        <v>5.2479303127538744E-24</v>
      </c>
      <c r="AX196" s="23">
        <f t="shared" si="166"/>
        <v>0.15596977371582707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426.87921482911719</v>
      </c>
      <c r="T197" s="62">
        <f t="shared" ref="T197:T203" si="204">$T$3</f>
        <v>313.49594674441835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1.8514229747341517E-22</v>
      </c>
      <c r="AC197" s="24">
        <f t="shared" si="163"/>
        <v>1.8514229747341517E-22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354.90450119887635</v>
      </c>
      <c r="AO197" s="62">
        <f t="shared" ref="AO197:AO203" si="205">$AO$3</f>
        <v>367.95449187183942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0.15170477205147384</v>
      </c>
      <c r="AW197" s="23">
        <f>EXP(-LN(2)/2)*AW196+(1-EXP(-LN(2)/2))/(LN(2)/2)*AQ197*AT197*VLOOKUP('Données projet'!$B$10,Paramètres!$A$1:$I$89,3,0)*0.475*44/12</f>
        <v>3.7108471113427037E-24</v>
      </c>
      <c r="AX197" s="23">
        <f t="shared" si="166"/>
        <v>0.15170477205147384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426.87921482911719</v>
      </c>
      <c r="T198" s="62">
        <f t="shared" si="204"/>
        <v>313.49594674441835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1.3091537402790887E-22</v>
      </c>
      <c r="AC198" s="24">
        <f t="shared" si="163"/>
        <v>1.3091537402790887E-22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354.90450119887635</v>
      </c>
      <c r="AO198" s="62">
        <f t="shared" si="205"/>
        <v>367.95449187183942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0.14755639708191906</v>
      </c>
      <c r="AW198" s="23">
        <f>EXP(-LN(2)/2)*AW197+(1-EXP(-LN(2)/2))/(LN(2)/2)*AQ198*AT198*VLOOKUP('Données projet'!$B$10,Paramètres!$A$1:$I$89,3,0)*0.475*44/12</f>
        <v>2.6239651563769372E-24</v>
      </c>
      <c r="AX198" s="23">
        <f t="shared" si="166"/>
        <v>0.14755639708191906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426.87921482911719</v>
      </c>
      <c r="T199" s="62">
        <f t="shared" si="204"/>
        <v>313.49594674441835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9.2571148736707586E-23</v>
      </c>
      <c r="AC199" s="24">
        <f t="shared" si="163"/>
        <v>9.2571148736707586E-23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354.90450119887635</v>
      </c>
      <c r="AO199" s="62">
        <f t="shared" si="205"/>
        <v>367.95449187183942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0.1435214596440603</v>
      </c>
      <c r="AW199" s="23">
        <f>EXP(-LN(2)/2)*AW198+(1-EXP(-LN(2)/2))/(LN(2)/2)*AQ199*AT199*VLOOKUP('Données projet'!$B$10,Paramètres!$A$1:$I$89,3,0)*0.475*44/12</f>
        <v>1.8554235556713519E-24</v>
      </c>
      <c r="AX199" s="23">
        <f t="shared" si="166"/>
        <v>0.1435214596440603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426.87921482911719</v>
      </c>
      <c r="T200" s="62">
        <f t="shared" si="204"/>
        <v>313.49594674441835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6.5457687013954435E-23</v>
      </c>
      <c r="AC200" s="24">
        <f t="shared" si="163"/>
        <v>6.5457687013954435E-23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354.90450119887635</v>
      </c>
      <c r="AO200" s="62">
        <f t="shared" si="205"/>
        <v>367.95449187183942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0.13959685778262793</v>
      </c>
      <c r="AW200" s="23">
        <f>EXP(-LN(2)/2)*AW199+(1-EXP(-LN(2)/2))/(LN(2)/2)*AQ200*AT200*VLOOKUP('Données projet'!$B$10,Paramètres!$A$1:$I$89,3,0)*0.475*44/12</f>
        <v>1.3119825781884686E-24</v>
      </c>
      <c r="AX200" s="23">
        <f t="shared" si="166"/>
        <v>0.13959685778262793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426.87921482911719</v>
      </c>
      <c r="T201" s="62">
        <f t="shared" si="204"/>
        <v>313.49594674441835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4.6285574368353793E-23</v>
      </c>
      <c r="AC201" s="24">
        <f t="shared" si="163"/>
        <v>4.6285574368353793E-23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354.90450119887635</v>
      </c>
      <c r="AO201" s="62">
        <f t="shared" si="205"/>
        <v>367.95449187183942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0.13577957436548227</v>
      </c>
      <c r="AW201" s="23">
        <f>EXP(-LN(2)/2)*AW200+(1-EXP(-LN(2)/2))/(LN(2)/2)*AQ201*AT201*VLOOKUP('Données projet'!$B$10,Paramètres!$A$1:$I$89,3,0)*0.475*44/12</f>
        <v>9.2771177783567593E-25</v>
      </c>
      <c r="AX201" s="23">
        <f t="shared" si="166"/>
        <v>0.13577957436548227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426.87921482911719</v>
      </c>
      <c r="T202" s="62">
        <f t="shared" si="204"/>
        <v>313.49594674441835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3.2728843506977218E-23</v>
      </c>
      <c r="AC202" s="24">
        <f t="shared" si="163"/>
        <v>3.2728843506977218E-23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354.90450119887635</v>
      </c>
      <c r="AO202" s="62">
        <f t="shared" si="205"/>
        <v>367.95449187183942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0.13206667476412068</v>
      </c>
      <c r="AW202" s="23">
        <f>EXP(-LN(2)/2)*AW201+(1-EXP(-LN(2)/2))/(LN(2)/2)*AQ202*AT202*VLOOKUP('Données projet'!$B$10,Paramètres!$A$1:$I$89,3,0)*0.475*44/12</f>
        <v>6.5599128909423431E-25</v>
      </c>
      <c r="AX202" s="23">
        <f t="shared" si="166"/>
        <v>0.13206667476412068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426.87921482911719</v>
      </c>
      <c r="T203" s="62">
        <f t="shared" si="204"/>
        <v>313.49594674441835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2.3142787184176897E-23</v>
      </c>
      <c r="AC203" s="24">
        <f t="shared" si="163"/>
        <v>2.3142787184176897E-23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354.90450119887635</v>
      </c>
      <c r="AO203" s="62">
        <f t="shared" si="205"/>
        <v>367.95449187183942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0.1284553045976112</v>
      </c>
      <c r="AW203" s="23">
        <f>EXP(-LN(2)/2)*AW202+(1-EXP(-LN(2)/2))/(LN(2)/2)*AQ203*AT203*VLOOKUP('Données projet'!$B$10,Paramètres!$A$1:$I$89,3,0)*0.475*44/12</f>
        <v>4.6385588891783797E-25</v>
      </c>
      <c r="AX203" s="23">
        <f t="shared" si="166"/>
        <v>0.1284553045976112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1" workbookViewId="0">
      <selection activeCell="M43" sqref="M4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3.3540000000000001</v>
      </c>
      <c r="C6" s="156">
        <f ca="1">IF(OR('Données projet'!B9="",'Données projet'!C9="",'Données projet'!C9=0%),0,Calculateur!S3)</f>
        <v>426.87921482911719</v>
      </c>
      <c r="D6" s="156">
        <f>IF(OR('Données projet'!B9="",'Données projet'!C9="",'Données projet'!C9=0%),0,Calculateur!T3)</f>
        <v>313.49594674441835</v>
      </c>
      <c r="E6" s="156">
        <f ca="1">MIN(C6,D6)</f>
        <v>313.49594674441835</v>
      </c>
      <c r="F6" s="156">
        <f ca="1">E6*B6</f>
        <v>1051.4654053807792</v>
      </c>
      <c r="G6" s="156">
        <f ca="1">F6*(100%-'Données projet'!$C$24)*(100%-'Données projet'!$C$25)*(100%-'Données projet'!$C$26)*(100%-'Données projet'!$C$27)</f>
        <v>946.31886484270126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946.31886484270126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rouge d'Amérique</v>
      </c>
      <c r="B7" s="163">
        <f>'Données projet'!D10</f>
        <v>0.54600000000000004</v>
      </c>
      <c r="C7" s="156">
        <f ca="1">IF(OR('Données projet'!B10="",'Données projet'!C10="",'Données projet'!C10=0%),0,Calculateur!AN3)</f>
        <v>354.90450119887635</v>
      </c>
      <c r="D7" s="156">
        <f>IF(OR('Données projet'!B10="",'Données projet'!C10="",'Données projet'!C10=0%),0,Calculateur!AO3)</f>
        <v>367.95449187183942</v>
      </c>
      <c r="E7" s="156">
        <f t="shared" ref="E7:E15" ca="1" si="0">MIN(C7,D7)</f>
        <v>354.90450119887635</v>
      </c>
      <c r="F7" s="156">
        <f t="shared" ref="F7:F15" ca="1" si="1">E7*B7</f>
        <v>193.77785765458651</v>
      </c>
      <c r="G7" s="156">
        <f ca="1">F7*(100%-'Données projet'!$C$24)*(100%-'Données projet'!$C$25)*(100%-'Données projet'!$C$26)*(100%-'Données projet'!$C$27)</f>
        <v>174.40007188912787</v>
      </c>
      <c r="H7" s="164">
        <f>IF(OR('Données projet'!B10="",'Données projet'!C10="",'Données projet'!C10=0%),0,AVERAGE(Calculateur!$AX$3:$AX$33)*B7)</f>
        <v>1.9610707299707535</v>
      </c>
      <c r="I7" s="158">
        <f>H7*(100%-'Données projet'!$C$24)*(100%-'Données projet'!$C$25)*(100%-'Données projet'!$C$26)*(100%-'Données projet'!$C$27)</f>
        <v>1.7649636569736782</v>
      </c>
      <c r="J7" s="159">
        <f>IF(OR('Données projet'!B10="",'Données projet'!C10="",'Données projet'!C10=0%),0,SUM(Calculateur!$AQ$3:$AQ$33)*VLOOKUP('Données projet'!$B$10,Paramètres!$A$1:$I$89,9,0)*B7)</f>
        <v>16.926000000000002</v>
      </c>
      <c r="K7" s="160">
        <f>J7*(100%-'Données projet'!$C$24)*(100%-'Données projet'!$C$25)*(100%-'Données projet'!$C$26)*(100%-'Données projet'!$C$27)</f>
        <v>15.233400000000001</v>
      </c>
      <c r="L7" s="161">
        <f t="shared" ref="L7:L15" ca="1" si="2">G7+I7+K7</f>
        <v>191.39843554610155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1245.2432630353658</v>
      </c>
      <c r="G16" s="175">
        <f t="shared" ca="1" si="3"/>
        <v>1120.7189367318292</v>
      </c>
      <c r="H16" s="176">
        <f t="shared" si="3"/>
        <v>1.9610707299707535</v>
      </c>
      <c r="I16" s="176">
        <f t="shared" si="3"/>
        <v>1.7649636569736782</v>
      </c>
      <c r="J16" s="177">
        <f t="shared" si="3"/>
        <v>16.926000000000002</v>
      </c>
      <c r="K16" s="177">
        <f t="shared" si="3"/>
        <v>15.233400000000001</v>
      </c>
      <c r="L16" s="178">
        <f t="shared" ca="1" si="3"/>
        <v>1137.7173003888029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6" zoomScale="90" zoomScaleNormal="90" workbookViewId="0">
      <selection activeCell="B22" sqref="B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1073.3775350824558</v>
      </c>
      <c r="U10" s="190">
        <f>'Données projet'!D9</f>
        <v>3.3540000000000001</v>
      </c>
      <c r="V10" s="189">
        <f>U10*T10</f>
        <v>3600.1082526665568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575.00682856357071</v>
      </c>
      <c r="U11" s="190">
        <f>'Données projet'!D10</f>
        <v>0.54600000000000004</v>
      </c>
      <c r="V11" s="189">
        <f t="shared" ref="V11" si="0">U11*T11</f>
        <v>313.95372839570962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v>3539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(589+1769)/3.9</f>
        <v>604.61538461538464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(589+1415)/3.9</f>
        <v>513.84615384615381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93"/>
      <c r="D23" s="194">
        <f>B23*C23</f>
        <v>0</v>
      </c>
      <c r="E23" s="206"/>
      <c r="F23" s="261"/>
      <c r="H23" s="203">
        <v>3</v>
      </c>
      <c r="I23" s="204">
        <f>609/3.9</f>
        <v>156.15384615384616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-15023.968661478695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0</v>
      </c>
      <c r="C24" s="293"/>
      <c r="D24" s="194">
        <f t="shared" ref="D24:D42" si="2">B24*C24</f>
        <v>0</v>
      </c>
      <c r="E24" s="206"/>
      <c r="F24" s="264"/>
      <c r="H24" s="203">
        <v>4</v>
      </c>
      <c r="I24" s="204">
        <f>609/3.9</f>
        <v>156.15384615384616</v>
      </c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40</v>
      </c>
      <c r="B25" s="193">
        <f>'Données projet'!D38</f>
        <v>88</v>
      </c>
      <c r="C25" s="292">
        <v>15</v>
      </c>
      <c r="D25" s="194">
        <f t="shared" si="2"/>
        <v>1320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8">
        <f ca="1">T23-T24</f>
        <v>-15023.968661478695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0</v>
      </c>
      <c r="C26" s="293"/>
      <c r="D26" s="194">
        <f t="shared" si="2"/>
        <v>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60</v>
      </c>
      <c r="B27" s="193">
        <f>'Données projet'!D40</f>
        <v>102</v>
      </c>
      <c r="C27" s="292">
        <v>18</v>
      </c>
      <c r="D27" s="194">
        <f t="shared" si="2"/>
        <v>1836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70</v>
      </c>
      <c r="B28" s="193">
        <f>'Données projet'!D41</f>
        <v>113</v>
      </c>
      <c r="C28" s="292">
        <v>20</v>
      </c>
      <c r="D28" s="194">
        <f t="shared" si="2"/>
        <v>2260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80</v>
      </c>
      <c r="B29" s="193">
        <f>'Données projet'!D42</f>
        <v>124</v>
      </c>
      <c r="C29" s="292">
        <v>25</v>
      </c>
      <c r="D29" s="194">
        <f t="shared" si="2"/>
        <v>3100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90</v>
      </c>
      <c r="B30" s="193">
        <f>'Données projet'!D43</f>
        <v>135</v>
      </c>
      <c r="C30" s="292">
        <v>30</v>
      </c>
      <c r="D30" s="194">
        <f t="shared" si="2"/>
        <v>4050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100</v>
      </c>
      <c r="B31" s="193">
        <f>'Données projet'!D44</f>
        <v>723</v>
      </c>
      <c r="C31" s="292">
        <v>50</v>
      </c>
      <c r="D31" s="194">
        <f t="shared" si="2"/>
        <v>36150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50</v>
      </c>
      <c r="C54" s="292">
        <v>5</v>
      </c>
      <c r="D54" s="191">
        <f>B54*C54</f>
        <v>250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37</v>
      </c>
      <c r="C55" s="292">
        <v>7</v>
      </c>
      <c r="D55" s="191">
        <f t="shared" ref="D55:D73" si="4">B55*C55</f>
        <v>259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37</v>
      </c>
      <c r="C56" s="292">
        <v>9</v>
      </c>
      <c r="D56" s="191">
        <f t="shared" si="4"/>
        <v>333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36</v>
      </c>
      <c r="C57" s="292">
        <v>9</v>
      </c>
      <c r="D57" s="191">
        <f t="shared" si="4"/>
        <v>324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33</v>
      </c>
      <c r="C58" s="292">
        <v>9</v>
      </c>
      <c r="D58" s="191">
        <f t="shared" si="4"/>
        <v>297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31</v>
      </c>
      <c r="C59" s="292">
        <v>14</v>
      </c>
      <c r="D59" s="191">
        <f t="shared" si="4"/>
        <v>434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28</v>
      </c>
      <c r="C60" s="292">
        <v>14</v>
      </c>
      <c r="D60" s="191">
        <f t="shared" si="4"/>
        <v>392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25</v>
      </c>
      <c r="C61" s="292">
        <v>14</v>
      </c>
      <c r="D61" s="191">
        <f t="shared" si="4"/>
        <v>350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22</v>
      </c>
      <c r="C62" s="292">
        <v>20</v>
      </c>
      <c r="D62" s="191">
        <f t="shared" si="4"/>
        <v>440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20</v>
      </c>
      <c r="C63" s="292">
        <v>25</v>
      </c>
      <c r="D63" s="191">
        <f t="shared" si="4"/>
        <v>500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17</v>
      </c>
      <c r="C64" s="292">
        <v>30</v>
      </c>
      <c r="D64" s="191">
        <f t="shared" si="4"/>
        <v>510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15</v>
      </c>
      <c r="C65" s="292">
        <v>80</v>
      </c>
      <c r="D65" s="191">
        <f t="shared" si="4"/>
        <v>1200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13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12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236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str">
        <f>IF(O123+1&lt;=MIN('Données projet'!$E$9:$E$18),O123+1,"STOP")</f>
        <v>STOP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2024-08-23T12:59:54Z</dcterms:modified>
</cp:coreProperties>
</file>