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Pyrénées\MONTSOUE 2 (40) Mme Dominique NOUVIAIRE\Dossier déposé le 29 07 2024\"/>
    </mc:Choice>
  </mc:AlternateContent>
  <xr:revisionPtr revIDLastSave="0" documentId="13_ncr:1_{06D961DF-63C8-4392-9D88-7EFB653B8863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<sst xmlns="http://schemas.openxmlformats.org/spreadsheetml/2006/main" count="1169" uniqueCount="324">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</sst>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254.47610699585906</c:v>
                </c:pt>
                <c:pt idx="27">
                  <c:v>279.23900597474056</c:v>
                </c:pt>
                <c:pt idx="28">
                  <c:v>303.95265143464229</c:v>
                </c:pt>
                <c:pt idx="29">
                  <c:v>328.62160871118198</c:v>
                </c:pt>
                <c:pt idx="30">
                  <c:v>353.24970174806896</c:v>
                </c:pt>
                <c:pt idx="31">
                  <c:v>293.47377793906497</c:v>
                </c:pt>
                <c:pt idx="32">
                  <c:v>315.91868734548365</c:v>
                </c:pt>
                <c:pt idx="33">
                  <c:v>338.32827143043045</c:v>
                </c:pt>
                <c:pt idx="34">
                  <c:v>360.70519760433905</c:v>
                </c:pt>
                <c:pt idx="35">
                  <c:v>383.05177541071208</c:v>
                </c:pt>
                <c:pt idx="36">
                  <c:v>325.26014493454323</c:v>
                </c:pt>
                <c:pt idx="37">
                  <c:v>345.79075477962851</c:v>
                </c:pt>
                <c:pt idx="38">
                  <c:v>366.29460383970854</c:v>
                </c:pt>
                <c:pt idx="39">
                  <c:v>386.77339997206701</c:v>
                </c:pt>
                <c:pt idx="40">
                  <c:v>407.22865549260905</c:v>
                </c:pt>
                <c:pt idx="41">
                  <c:v>352.87683705646697</c:v>
                </c:pt>
                <c:pt idx="42">
                  <c:v>371.1372483365563</c:v>
                </c:pt>
                <c:pt idx="43">
                  <c:v>389.37807388667096</c:v>
                </c:pt>
                <c:pt idx="44">
                  <c:v>407.60035995338376</c:v>
                </c:pt>
                <c:pt idx="45">
                  <c:v>425.80505163704925</c:v>
                </c:pt>
                <c:pt idx="46">
                  <c:v>374.8614207616456</c:v>
                </c:pt>
                <c:pt idx="47">
                  <c:v>390.86628899650532</c:v>
                </c:pt>
                <c:pt idx="48">
                  <c:v>406.85694369927228</c:v>
                </c:pt>
                <c:pt idx="49">
                  <c:v>422.83402201018413</c:v>
                </c:pt>
                <c:pt idx="50">
                  <c:v>438.79810900392067</c:v>
                </c:pt>
                <c:pt idx="51">
                  <c:v>391.9823696123172</c:v>
                </c:pt>
                <c:pt idx="52">
                  <c:v>406.4852245657151</c:v>
                </c:pt>
                <c:pt idx="53">
                  <c:v>420.97690043878225</c:v>
                </c:pt>
                <c:pt idx="54">
                  <c:v>435.45783620208476</c:v>
                </c:pt>
                <c:pt idx="55">
                  <c:v>449.92843925372966</c:v>
                </c:pt>
                <c:pt idx="56">
                  <c:v>408.71542941668866</c:v>
                </c:pt>
                <c:pt idx="57">
                  <c:v>421.34833884363525</c:v>
                </c:pt>
                <c:pt idx="58">
                  <c:v>433.97309421022027</c:v>
                </c:pt>
                <c:pt idx="59">
                  <c:v>446.58996615169781</c:v>
                </c:pt>
                <c:pt idx="60">
                  <c:v>459.19920876443302</c:v>
                </c:pt>
                <c:pt idx="61">
                  <c:v>422.09119450330439</c:v>
                </c:pt>
                <c:pt idx="62">
                  <c:v>433.2306823305874</c:v>
                </c:pt>
                <c:pt idx="63">
                  <c:v>444.36402075569362</c:v>
                </c:pt>
                <c:pt idx="64">
                  <c:v>455.49138558575561</c:v>
                </c:pt>
                <c:pt idx="65">
                  <c:v>466.61294333655451</c:v>
                </c:pt>
                <c:pt idx="66">
                  <c:v>433.60189168293101</c:v>
                </c:pt>
                <c:pt idx="67">
                  <c:v>443.25095855050785</c:v>
                </c:pt>
                <c:pt idx="68">
                  <c:v>452.89552584845813</c:v>
                </c:pt>
                <c:pt idx="69">
                  <c:v>462.53570293273191</c:v>
                </c:pt>
                <c:pt idx="70">
                  <c:v>472.17159422788433</c:v>
                </c:pt>
                <c:pt idx="71">
                  <c:v>1.4960899118586383E-12</c:v>
                </c:pt>
                <c:pt idx="72">
                  <c:v>1.4960899118586383E-12</c:v>
                </c:pt>
                <c:pt idx="73">
                  <c:v>1.4960899118586383E-12</c:v>
                </c:pt>
                <c:pt idx="74">
                  <c:v>1.4960899118586383E-12</c:v>
                </c:pt>
                <c:pt idx="75">
                  <c:v>1.4960899118586383E-12</c:v>
                </c:pt>
                <c:pt idx="76">
                  <c:v>1.4960899118586383E-12</c:v>
                </c:pt>
                <c:pt idx="77">
                  <c:v>1.4960899118586383E-12</c:v>
                </c:pt>
                <c:pt idx="78">
                  <c:v>1.4960899118586383E-12</c:v>
                </c:pt>
                <c:pt idx="79">
                  <c:v>1.4960899118586383E-12</c:v>
                </c:pt>
                <c:pt idx="80">
                  <c:v>1.4960899118586383E-12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2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J24" sqref="J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</v>
      </c>
      <c r="C9" s="35">
        <v>1</v>
      </c>
      <c r="D9" s="36">
        <f t="shared" ref="D9:D18" si="0">C9*$C$5</f>
        <v>1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53">
        <v>87</v>
      </c>
      <c r="C36" s="53">
        <v>1</v>
      </c>
      <c r="D36" s="53">
        <v>21</v>
      </c>
      <c r="E36" s="54"/>
      <c r="F36" s="54"/>
      <c r="G36" s="54"/>
      <c r="H36" s="54">
        <v>1</v>
      </c>
      <c r="I36" s="52">
        <f>IFERROR(B36/A36,"")</f>
        <v>5.8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53">
        <v>137</v>
      </c>
      <c r="C37" s="53">
        <v>2</v>
      </c>
      <c r="D37" s="53">
        <v>43</v>
      </c>
      <c r="E37" s="54"/>
      <c r="F37" s="54"/>
      <c r="G37" s="54"/>
      <c r="H37" s="54">
        <v>1</v>
      </c>
      <c r="I37" s="56">
        <f t="shared" ref="I37:I55" si="1">IF(A37&lt;&gt;0,(B37-(B36-D36))/(A37-A36),"")</f>
        <v>14.2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53">
        <v>163</v>
      </c>
      <c r="C38" s="53">
        <v>3</v>
      </c>
      <c r="D38" s="53">
        <v>44</v>
      </c>
      <c r="E38" s="54"/>
      <c r="F38" s="54"/>
      <c r="G38" s="54"/>
      <c r="H38" s="54">
        <v>1</v>
      </c>
      <c r="I38" s="56">
        <f t="shared" si="1"/>
        <v>13.8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53">
        <v>185</v>
      </c>
      <c r="C39" s="53">
        <v>4</v>
      </c>
      <c r="D39" s="53">
        <v>44</v>
      </c>
      <c r="E39" s="54"/>
      <c r="F39" s="54"/>
      <c r="G39" s="54"/>
      <c r="H39" s="54">
        <v>1</v>
      </c>
      <c r="I39" s="52">
        <f t="shared" si="1"/>
        <v>13.2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201</v>
      </c>
      <c r="C40" s="63">
        <v>5</v>
      </c>
      <c r="D40" s="63">
        <v>42</v>
      </c>
      <c r="E40" s="54"/>
      <c r="F40" s="54"/>
      <c r="G40" s="54"/>
      <c r="H40" s="54"/>
      <c r="I40" s="52">
        <f t="shared" si="1"/>
        <v>12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214</v>
      </c>
      <c r="C41" s="63">
        <v>6</v>
      </c>
      <c r="D41" s="63">
        <v>39</v>
      </c>
      <c r="E41" s="54"/>
      <c r="F41" s="54"/>
      <c r="G41" s="54"/>
      <c r="H41" s="54"/>
      <c r="I41" s="56">
        <f t="shared" si="1"/>
        <v>11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224</v>
      </c>
      <c r="C42" s="63">
        <v>7</v>
      </c>
      <c r="D42" s="63">
        <v>36</v>
      </c>
      <c r="E42" s="54"/>
      <c r="F42" s="54"/>
      <c r="G42" s="54"/>
      <c r="H42" s="54"/>
      <c r="I42" s="56">
        <f t="shared" si="1"/>
        <v>9.8000000000000007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v>231</v>
      </c>
      <c r="C43" s="63">
        <v>8</v>
      </c>
      <c r="D43" s="63">
        <v>33</v>
      </c>
      <c r="E43" s="54"/>
      <c r="F43" s="54"/>
      <c r="G43" s="54"/>
      <c r="H43" s="54"/>
      <c r="I43" s="52">
        <f t="shared" si="1"/>
        <v>8.6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237</v>
      </c>
      <c r="C44" s="63">
        <v>9</v>
      </c>
      <c r="D44" s="63">
        <v>29</v>
      </c>
      <c r="E44" s="54"/>
      <c r="F44" s="54"/>
      <c r="G44" s="54"/>
      <c r="H44" s="54"/>
      <c r="I44" s="52">
        <f t="shared" si="1"/>
        <v>7.8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60</v>
      </c>
      <c r="B45" s="63">
        <v>242</v>
      </c>
      <c r="C45" s="63">
        <v>10</v>
      </c>
      <c r="D45" s="63">
        <v>26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65</v>
      </c>
      <c r="B46" s="63">
        <v>246</v>
      </c>
      <c r="C46" s="63">
        <v>11</v>
      </c>
      <c r="D46" s="63">
        <v>23</v>
      </c>
      <c r="E46" s="54"/>
      <c r="F46" s="54"/>
      <c r="G46" s="54"/>
      <c r="H46" s="54"/>
      <c r="I46" s="52">
        <f t="shared" si="1"/>
        <v>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70</v>
      </c>
      <c r="B47" s="63">
        <v>249</v>
      </c>
      <c r="C47" s="63">
        <v>12</v>
      </c>
      <c r="D47" s="63">
        <v>249</v>
      </c>
      <c r="E47" s="54"/>
      <c r="F47" s="54"/>
      <c r="G47" s="54"/>
      <c r="H47" s="54"/>
      <c r="I47" s="52">
        <f t="shared" si="1"/>
        <v>5.2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27" sqref="C2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rouge d'Amérique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321.62968871874483</v>
      </c>
      <c r="T3" s="62">
        <f>IF('Données projet'!E9&gt;30,$R$33-$H$33,LOOKUP('Données projet'!$E$9,$A$3:$A$203,R3:R203)-LOOKUP('Données projet'!$E$9,$A$3:$A$203,$H$3:$H$203))</f>
        <v>389.91636841473559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5.8</v>
      </c>
      <c r="N4" s="14">
        <f>IF('Données projet'!$A$36&gt;35,N3+M4-V3,IF(A4&lt;'Données projet'!$A$36,$K$205^A4,IF(A4='Données projet'!$A$36,'Données projet'!$B$36,N3+M4-V3)))</f>
        <v>1.3467943429205997</v>
      </c>
      <c r="O4" s="14">
        <f>N4*VLOOKUP('Données projet'!$B$9,Paramètres!$A$1:$I$89,3,0)*VLOOKUP('Données projet'!$B$9,Paramètres!$A$1:$I$89,5,0)</f>
        <v>1.1765595379754361</v>
      </c>
      <c r="P4" s="14">
        <f>EXP(-1.0587+0.8836*LN(O4)+0.284)</f>
        <v>0.53204273185561757</v>
      </c>
      <c r="Q4" s="22">
        <f t="shared" ref="Q4:Q34" si="2">(O4+P4)*0.475*44/12</f>
        <v>2.9758156199557515</v>
      </c>
      <c r="R4" s="62">
        <f t="shared" si="0"/>
        <v>260.86470450884462</v>
      </c>
      <c r="S4" s="62">
        <f ca="1">AVERAGE(OFFSET($R$3,0,0,'Données projet'!$E$9+1,1))-AVERAGE(OFFSET($H$3,0,0,'Données projet'!$E$9+1,1))</f>
        <v>321.62968871874483</v>
      </c>
      <c r="T4" s="62">
        <f>$T$3</f>
        <v>389.91636841473559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5.8</v>
      </c>
      <c r="N5" s="14">
        <f>IF('Données projet'!$A$36&gt;35,N4+M5-V4,IF(A5&lt;'Données projet'!$A$36,$K$205^A5,IF(A5='Données projet'!$A$36,'Données projet'!$B$36,N4+M5-V4)))</f>
        <v>1.81385500212293</v>
      </c>
      <c r="O5" s="14">
        <f>N5*VLOOKUP('Données projet'!$B$9,Paramètres!$A$1:$I$89,3,0)*VLOOKUP('Données projet'!$B$9,Paramètres!$A$1:$I$89,5,0)</f>
        <v>1.5845837298545919</v>
      </c>
      <c r="P5" s="14">
        <f t="shared" ref="P5:P68" si="33">EXP(-1.0587+0.8836*LN(O5)+0.284)</f>
        <v>0.69214506839939893</v>
      </c>
      <c r="Q5" s="22">
        <f t="shared" si="2"/>
        <v>3.9653026569590337</v>
      </c>
      <c r="R5" s="62">
        <f t="shared" si="0"/>
        <v>263.07641376807015</v>
      </c>
      <c r="S5" s="62">
        <f ca="1">AVERAGE(OFFSET($R$3,0,0,'Données projet'!$E$9+1,1))-AVERAGE(OFFSET($H$3,0,0,'Données projet'!$E$9+1,1))</f>
        <v>321.62968871874483</v>
      </c>
      <c r="T5" s="62">
        <f t="shared" ref="T5:T68" si="34">$T$3</f>
        <v>389.91636841473559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5.8</v>
      </c>
      <c r="N6" s="14">
        <f>IF('Données projet'!$A$36&gt;35,N5+M6-V5,IF(A6&lt;'Données projet'!$A$36,$K$205^A6,IF(A6='Données projet'!$A$36,'Données projet'!$B$36,N5+M6-V5)))</f>
        <v>2.4428896557373947</v>
      </c>
      <c r="O6" s="14">
        <f>N6*VLOOKUP('Données projet'!$B$9,Paramètres!$A$1:$I$89,3,0)*VLOOKUP('Données projet'!$B$9,Paramètres!$A$1:$I$89,5,0)</f>
        <v>2.1341084032521884</v>
      </c>
      <c r="P6" s="14">
        <f t="shared" si="33"/>
        <v>0.90042541139273424</v>
      </c>
      <c r="Q6" s="22">
        <f t="shared" si="2"/>
        <v>5.2851463938399075</v>
      </c>
      <c r="R6" s="62">
        <f t="shared" si="0"/>
        <v>265.61847972717322</v>
      </c>
      <c r="S6" s="62">
        <f ca="1">AVERAGE(OFFSET($R$3,0,0,'Données projet'!$E$9+1,1))-AVERAGE(OFFSET($H$3,0,0,'Données projet'!$E$9+1,1))</f>
        <v>321.62968871874483</v>
      </c>
      <c r="T6" s="62">
        <f t="shared" si="34"/>
        <v>389.91636841473559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5.8</v>
      </c>
      <c r="N7" s="14">
        <f>IF('Données projet'!$A$36&gt;35,N6+M7-V6,IF(A7&lt;'Données projet'!$A$36,$K$205^A7,IF(A7='Données projet'!$A$36,'Données projet'!$B$36,N6+M7-V6)))</f>
        <v>3.2900699687263746</v>
      </c>
      <c r="O7" s="14">
        <f>N7*VLOOKUP('Données projet'!$B$9,Paramètres!$A$1:$I$89,3,0)*VLOOKUP('Données projet'!$B$9,Paramètres!$A$1:$I$89,5,0)</f>
        <v>2.874205124679361</v>
      </c>
      <c r="P7" s="14">
        <f t="shared" si="33"/>
        <v>1.1713814899478936</v>
      </c>
      <c r="Q7" s="22">
        <f t="shared" si="2"/>
        <v>7.0460633538091342</v>
      </c>
      <c r="R7" s="62">
        <f t="shared" si="0"/>
        <v>268.60161890936467</v>
      </c>
      <c r="S7" s="62">
        <f ca="1">AVERAGE(OFFSET($R$3,0,0,'Données projet'!$E$9+1,1))-AVERAGE(OFFSET($H$3,0,0,'Données projet'!$E$9+1,1))</f>
        <v>321.62968871874483</v>
      </c>
      <c r="T7" s="62">
        <f t="shared" si="34"/>
        <v>389.91636841473559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5.8</v>
      </c>
      <c r="N8" s="14">
        <f>IF('Données projet'!$A$36&gt;35,N7+M8-V7,IF(A8&lt;'Données projet'!$A$36,$K$205^A8,IF(A8='Données projet'!$A$36,'Données projet'!$B$36,N7+M8-V7)))</f>
        <v>4.4310476216936356</v>
      </c>
      <c r="O8" s="14">
        <f>N8*VLOOKUP('Données projet'!$B$9,Paramètres!$A$1:$I$89,3,0)*VLOOKUP('Données projet'!$B$9,Paramètres!$A$1:$I$89,5,0)</f>
        <v>3.8709632023115605</v>
      </c>
      <c r="P8" s="14">
        <f t="shared" si="33"/>
        <v>1.5238736908481918</v>
      </c>
      <c r="Q8" s="22">
        <f t="shared" si="2"/>
        <v>9.3960075889199022</v>
      </c>
      <c r="R8" s="62">
        <f t="shared" si="0"/>
        <v>272.1737853666977</v>
      </c>
      <c r="S8" s="62">
        <f ca="1">AVERAGE(OFFSET($R$3,0,0,'Données projet'!$E$9+1,1))-AVERAGE(OFFSET($H$3,0,0,'Données projet'!$E$9+1,1))</f>
        <v>321.62968871874483</v>
      </c>
      <c r="T8" s="62">
        <f t="shared" si="34"/>
        <v>389.91636841473559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5.8</v>
      </c>
      <c r="N9" s="14">
        <f>IF('Données projet'!$A$36&gt;35,N8+M9-V8,IF(A9&lt;'Données projet'!$A$36,$K$205^A9,IF(A9='Données projet'!$A$36,'Données projet'!$B$36,N8+M9-V8)))</f>
        <v>5.9677098701087665</v>
      </c>
      <c r="O9" s="14">
        <f>N9*VLOOKUP('Données projet'!$B$9,Paramètres!$A$1:$I$89,3,0)*VLOOKUP('Données projet'!$B$9,Paramètres!$A$1:$I$89,5,0)</f>
        <v>5.2133913425270189</v>
      </c>
      <c r="P9" s="14">
        <f t="shared" si="33"/>
        <v>1.9824378698032765</v>
      </c>
      <c r="Q9" s="22">
        <f t="shared" si="2"/>
        <v>12.53273587814193</v>
      </c>
      <c r="R9" s="62">
        <f t="shared" si="0"/>
        <v>276.53273587814192</v>
      </c>
      <c r="S9" s="62">
        <f ca="1">AVERAGE(OFFSET($R$3,0,0,'Données projet'!$E$9+1,1))-AVERAGE(OFFSET($H$3,0,0,'Données projet'!$E$9+1,1))</f>
        <v>321.62968871874483</v>
      </c>
      <c r="T9" s="62">
        <f t="shared" si="34"/>
        <v>389.91636841473559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5.8</v>
      </c>
      <c r="N10" s="14">
        <f>IF('Données projet'!$A$36&gt;35,N9+M10-V9,IF(A10&lt;'Données projet'!$A$36,$K$205^A10,IF(A10='Données projet'!$A$36,'Données projet'!$B$36,N9+M10-V9)))</f>
        <v>8.0372778932539148</v>
      </c>
      <c r="O10" s="14">
        <f>N10*VLOOKUP('Données projet'!$B$9,Paramètres!$A$1:$I$89,3,0)*VLOOKUP('Données projet'!$B$9,Paramètres!$A$1:$I$89,5,0)</f>
        <v>7.0213659675466209</v>
      </c>
      <c r="P10" s="14">
        <f t="shared" si="33"/>
        <v>2.5789932139603198</v>
      </c>
      <c r="Q10" s="22">
        <f t="shared" si="2"/>
        <v>16.72062557445792</v>
      </c>
      <c r="R10" s="62">
        <f t="shared" si="0"/>
        <v>281.94284779668016</v>
      </c>
      <c r="S10" s="62">
        <f ca="1">AVERAGE(OFFSET($R$3,0,0,'Données projet'!$E$9+1,1))-AVERAGE(OFFSET($H$3,0,0,'Données projet'!$E$9+1,1))</f>
        <v>321.62968871874483</v>
      </c>
      <c r="T10" s="62">
        <f t="shared" si="34"/>
        <v>389.91636841473559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5.8</v>
      </c>
      <c r="N11" s="14">
        <f>IF('Données projet'!$A$36&gt;35,N10+M11-V10,IF(A11&lt;'Données projet'!$A$36,$K$205^A11,IF(A11='Données projet'!$A$36,'Données projet'!$B$36,N10+M11-V10)))</f>
        <v>10.824560399115168</v>
      </c>
      <c r="O11" s="14">
        <f>N11*VLOOKUP('Données projet'!$B$9,Paramètres!$A$1:$I$89,3,0)*VLOOKUP('Données projet'!$B$9,Paramètres!$A$1:$I$89,5,0)</f>
        <v>9.4563359646670122</v>
      </c>
      <c r="P11" s="14">
        <f t="shared" si="33"/>
        <v>3.3550640345230081</v>
      </c>
      <c r="Q11" s="22">
        <f t="shared" si="2"/>
        <v>22.313188331922618</v>
      </c>
      <c r="R11" s="62">
        <f t="shared" si="0"/>
        <v>288.75763277636707</v>
      </c>
      <c r="S11" s="62">
        <f ca="1">AVERAGE(OFFSET($R$3,0,0,'Données projet'!$E$9+1,1))-AVERAGE(OFFSET($H$3,0,0,'Données projet'!$E$9+1,1))</f>
        <v>321.62968871874483</v>
      </c>
      <c r="T11" s="62">
        <f t="shared" si="34"/>
        <v>389.91636841473559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5.8</v>
      </c>
      <c r="N12" s="14">
        <f>IF('Données projet'!$A$36&gt;35,N11+M12-V11,IF(A12&lt;'Données projet'!$A$36,$K$205^A12,IF(A12='Données projet'!$A$36,'Données projet'!$B$36,N11+M12-V11)))</f>
        <v>14.578456710130657</v>
      </c>
      <c r="O12" s="14">
        <f>N12*VLOOKUP('Données projet'!$B$9,Paramètres!$A$1:$I$89,3,0)*VLOOKUP('Données projet'!$B$9,Paramètres!$A$1:$I$89,5,0)</f>
        <v>12.735739781970144</v>
      </c>
      <c r="P12" s="14">
        <f t="shared" si="33"/>
        <v>4.364670141362768</v>
      </c>
      <c r="Q12" s="22">
        <f t="shared" si="2"/>
        <v>29.783213949804821</v>
      </c>
      <c r="R12" s="62">
        <f t="shared" si="0"/>
        <v>297.44988061647149</v>
      </c>
      <c r="S12" s="62">
        <f ca="1">AVERAGE(OFFSET($R$3,0,0,'Données projet'!$E$9+1,1))-AVERAGE(OFFSET($H$3,0,0,'Données projet'!$E$9+1,1))</f>
        <v>321.62968871874483</v>
      </c>
      <c r="T12" s="62">
        <f t="shared" si="34"/>
        <v>389.91636841473559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5.8</v>
      </c>
      <c r="N13" s="14">
        <f>IF('Données projet'!$A$36&gt;35,N12+M13-V12,IF(A13&lt;'Données projet'!$A$36,$K$205^A13,IF(A13='Données projet'!$A$36,'Données projet'!$B$36,N12+M13-V12)))</f>
        <v>19.634183025716826</v>
      </c>
      <c r="O13" s="14">
        <f>N13*VLOOKUP('Données projet'!$B$9,Paramètres!$A$1:$I$89,3,0)*VLOOKUP('Données projet'!$B$9,Paramètres!$A$1:$I$89,5,0)</f>
        <v>17.152422291266223</v>
      </c>
      <c r="P13" s="14">
        <f t="shared" si="33"/>
        <v>5.678086989362658</v>
      </c>
      <c r="Q13" s="22">
        <f t="shared" si="2"/>
        <v>39.763136997095295</v>
      </c>
      <c r="R13" s="62">
        <f t="shared" si="0"/>
        <v>308.65202588598413</v>
      </c>
      <c r="S13" s="62">
        <f ca="1">AVERAGE(OFFSET($R$3,0,0,'Données projet'!$E$9+1,1))-AVERAGE(OFFSET($H$3,0,0,'Données projet'!$E$9+1,1))</f>
        <v>321.62968871874483</v>
      </c>
      <c r="T13" s="62">
        <f t="shared" si="34"/>
        <v>389.91636841473559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5.8</v>
      </c>
      <c r="N14" s="14">
        <f>IF('Données projet'!$A$36&gt;35,N13+M14-V13,IF(A14&lt;'Données projet'!$A$36,$K$205^A14,IF(A14='Données projet'!$A$36,'Données projet'!$B$36,N13+M14-V13)))</f>
        <v>26.443206626903088</v>
      </c>
      <c r="O14" s="14">
        <f>N14*VLOOKUP('Données projet'!$B$9,Paramètres!$A$1:$I$89,3,0)*VLOOKUP('Données projet'!$B$9,Paramètres!$A$1:$I$89,5,0)</f>
        <v>23.100785309262541</v>
      </c>
      <c r="P14" s="14">
        <f t="shared" si="33"/>
        <v>7.3867373282653306</v>
      </c>
      <c r="Q14" s="22">
        <f t="shared" si="2"/>
        <v>53.099101927027704</v>
      </c>
      <c r="R14" s="62">
        <f t="shared" si="0"/>
        <v>323.21021303813882</v>
      </c>
      <c r="S14" s="62">
        <f ca="1">AVERAGE(OFFSET($R$3,0,0,'Données projet'!$E$9+1,1))-AVERAGE(OFFSET($H$3,0,0,'Données projet'!$E$9+1,1))</f>
        <v>321.62968871874483</v>
      </c>
      <c r="T14" s="62">
        <f t="shared" si="34"/>
        <v>389.91636841473559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5.8</v>
      </c>
      <c r="N15" s="14">
        <f>IF('Données projet'!$A$36&gt;35,N14+M15-V14,IF(A15&lt;'Données projet'!$A$36,$K$205^A15,IF(A15='Données projet'!$A$36,'Données projet'!$B$36,N14+M15-V14)))</f>
        <v>35.613561093793592</v>
      </c>
      <c r="O15" s="14">
        <f>N15*VLOOKUP('Données projet'!$B$9,Paramètres!$A$1:$I$89,3,0)*VLOOKUP('Données projet'!$B$9,Paramètres!$A$1:$I$89,5,0)</f>
        <v>31.112006971538086</v>
      </c>
      <c r="P15" s="14">
        <f t="shared" si="33"/>
        <v>9.6095548481396289</v>
      </c>
      <c r="Q15" s="22">
        <f t="shared" si="2"/>
        <v>70.9233868359387</v>
      </c>
      <c r="R15" s="62">
        <f t="shared" si="0"/>
        <v>342.256720169272</v>
      </c>
      <c r="S15" s="62">
        <f ca="1">AVERAGE(OFFSET($R$3,0,0,'Données projet'!$E$9+1,1))-AVERAGE(OFFSET($H$3,0,0,'Données projet'!$E$9+1,1))</f>
        <v>321.62968871874483</v>
      </c>
      <c r="T15" s="62">
        <f t="shared" si="34"/>
        <v>389.91636841473559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5.8</v>
      </c>
      <c r="N16" s="14">
        <f>IF('Données projet'!$A$36&gt;35,N15+M16-V15,IF(A16&lt;'Données projet'!$A$36,$K$205^A16,IF(A16='Données projet'!$A$36,'Données projet'!$B$36,N15+M16-V15)))</f>
        <v>47.964142612378375</v>
      </c>
      <c r="O16" s="14">
        <f>N16*VLOOKUP('Données projet'!$B$9,Paramètres!$A$1:$I$89,3,0)*VLOOKUP('Données projet'!$B$9,Paramètres!$A$1:$I$89,5,0)</f>
        <v>41.901474986173753</v>
      </c>
      <c r="P16" s="14">
        <f t="shared" si="33"/>
        <v>12.501262773491545</v>
      </c>
      <c r="Q16" s="22">
        <f t="shared" si="2"/>
        <v>94.751434931417066</v>
      </c>
      <c r="R16" s="62">
        <f t="shared" si="0"/>
        <v>367.30699048697261</v>
      </c>
      <c r="S16" s="62">
        <f ca="1">AVERAGE(OFFSET($R$3,0,0,'Données projet'!$E$9+1,1))-AVERAGE(OFFSET($H$3,0,0,'Données projet'!$E$9+1,1))</f>
        <v>321.62968871874483</v>
      </c>
      <c r="T16" s="62">
        <f t="shared" si="34"/>
        <v>389.91636841473559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5.8</v>
      </c>
      <c r="N17" s="14">
        <f>IF('Données projet'!$A$36&gt;35,N16+M17-V16,IF(A17&lt;'Données projet'!$A$36,$K$205^A17,IF(A17='Données projet'!$A$36,'Données projet'!$B$36,N16+M17-V16)))</f>
        <v>64.597835933388069</v>
      </c>
      <c r="O17" s="14">
        <f>N17*VLOOKUP('Données projet'!$B$9,Paramètres!$A$1:$I$89,3,0)*VLOOKUP('Données projet'!$B$9,Paramètres!$A$1:$I$89,5,0)</f>
        <v>56.432669471407827</v>
      </c>
      <c r="P17" s="14">
        <f t="shared" si="33"/>
        <v>16.263143652501352</v>
      </c>
      <c r="Q17" s="22">
        <f t="shared" si="2"/>
        <v>126.61187452414181</v>
      </c>
      <c r="R17" s="62">
        <f t="shared" si="0"/>
        <v>400.38965230191957</v>
      </c>
      <c r="S17" s="62">
        <f ca="1">AVERAGE(OFFSET($R$3,0,0,'Données projet'!$E$9+1,1))-AVERAGE(OFFSET($H$3,0,0,'Données projet'!$E$9+1,1))</f>
        <v>321.62968871874483</v>
      </c>
      <c r="T17" s="62">
        <f t="shared" si="34"/>
        <v>389.91636841473559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87</v>
      </c>
      <c r="L18" s="13">
        <f>VLOOKUP(A18,'Données projet'!$A$35:$I$55,9,0)</f>
        <v>5.8</v>
      </c>
      <c r="M18" s="13">
        <f t="array" ref="M18">INDEX(L:L,MIN(IF(ISNUMBER(L18:L214),ROW(L18:L214),"")))</f>
        <v>5.8</v>
      </c>
      <c r="N18" s="14">
        <f>IF('Données projet'!$A$36&gt;35,N17+M18-V17,IF(A18&lt;'Données projet'!$A$36,$K$205^A18,IF(A18='Données projet'!$A$36,'Données projet'!$B$36,N17+M18-V17)))</f>
        <v>87</v>
      </c>
      <c r="O18" s="14">
        <f>N18*VLOOKUP('Données projet'!$B$9,Paramètres!$A$1:$I$89,3,0)*VLOOKUP('Données projet'!$B$9,Paramètres!$A$1:$I$89,5,0)</f>
        <v>76.003200000000007</v>
      </c>
      <c r="P18" s="14">
        <f t="shared" si="33"/>
        <v>21.157049992000456</v>
      </c>
      <c r="Q18" s="22">
        <f t="shared" si="2"/>
        <v>169.22076873606747</v>
      </c>
      <c r="R18" s="62">
        <f t="shared" si="0"/>
        <v>444.2207687360675</v>
      </c>
      <c r="S18" s="62">
        <f ca="1">AVERAGE(OFFSET($R$3,0,0,'Données projet'!$E$9+1,1))-AVERAGE(OFFSET($H$3,0,0,'Données projet'!$E$9+1,1))</f>
        <v>321.62968871874483</v>
      </c>
      <c r="T18" s="62">
        <f t="shared" si="34"/>
        <v>389.91636841473559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21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14.2</v>
      </c>
      <c r="N19" s="14">
        <f>IF('Données projet'!$A$36&gt;35,N18+M19-V18,IF(A19&lt;'Données projet'!$A$36,$K$205^A19,IF(A19='Données projet'!$A$36,'Données projet'!$B$36,N18+M19-V18)))</f>
        <v>80.2</v>
      </c>
      <c r="O19" s="14">
        <f>N19*VLOOKUP('Données projet'!$B$9,Paramètres!$A$1:$I$89,3,0)*VLOOKUP('Données projet'!$B$9,Paramètres!$A$1:$I$89,5,0)</f>
        <v>70.062720000000013</v>
      </c>
      <c r="P19" s="14">
        <f t="shared" si="33"/>
        <v>19.689032345957123</v>
      </c>
      <c r="Q19" s="22">
        <f t="shared" si="2"/>
        <v>156.31763533587534</v>
      </c>
      <c r="R19" s="62">
        <f t="shared" si="0"/>
        <v>432.53985755809754</v>
      </c>
      <c r="S19" s="62">
        <f ca="1">AVERAGE(OFFSET($R$3,0,0,'Données projet'!$E$9+1,1))-AVERAGE(OFFSET($H$3,0,0,'Données projet'!$E$9+1,1))</f>
        <v>321.62968871874483</v>
      </c>
      <c r="T19" s="62">
        <f t="shared" si="34"/>
        <v>389.91636841473559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14.2</v>
      </c>
      <c r="N20" s="14">
        <f>IF('Données projet'!$A$36&gt;35,N19+M20-V19,IF(A20&lt;'Données projet'!$A$36,$K$205^A20,IF(A20='Données projet'!$A$36,'Données projet'!$B$36,N19+M20-V19)))</f>
        <v>94.4</v>
      </c>
      <c r="O20" s="14">
        <f>N20*VLOOKUP('Données projet'!$B$9,Paramètres!$A$1:$I$89,3,0)*VLOOKUP('Données projet'!$B$9,Paramètres!$A$1:$I$89,5,0)</f>
        <v>82.467840000000024</v>
      </c>
      <c r="P20" s="14">
        <f t="shared" si="33"/>
        <v>22.739512759227473</v>
      </c>
      <c r="Q20" s="22">
        <f t="shared" si="2"/>
        <v>183.23613938898788</v>
      </c>
      <c r="R20" s="62">
        <f t="shared" si="0"/>
        <v>460.68058383343237</v>
      </c>
      <c r="S20" s="62">
        <f ca="1">AVERAGE(OFFSET($R$3,0,0,'Données projet'!$E$9+1,1))-AVERAGE(OFFSET($H$3,0,0,'Données projet'!$E$9+1,1))</f>
        <v>321.62968871874483</v>
      </c>
      <c r="T20" s="62">
        <f t="shared" si="34"/>
        <v>389.91636841473559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14.2</v>
      </c>
      <c r="N21" s="14">
        <f>IF('Données projet'!$A$36&gt;35,N20+M21-V20,IF(A21&lt;'Données projet'!$A$36,$K$205^A21,IF(A21='Données projet'!$A$36,'Données projet'!$B$36,N20+M21-V20)))</f>
        <v>108.60000000000001</v>
      </c>
      <c r="O21" s="14">
        <f>N21*VLOOKUP('Données projet'!$B$9,Paramètres!$A$1:$I$89,3,0)*VLOOKUP('Données projet'!$B$9,Paramètres!$A$1:$I$89,5,0)</f>
        <v>94.87296000000002</v>
      </c>
      <c r="P21" s="14">
        <f t="shared" si="33"/>
        <v>25.736834760472274</v>
      </c>
      <c r="Q21" s="22">
        <f t="shared" si="2"/>
        <v>210.06205920782259</v>
      </c>
      <c r="R21" s="62">
        <f t="shared" si="0"/>
        <v>488.72872587448927</v>
      </c>
      <c r="S21" s="62">
        <f ca="1">AVERAGE(OFFSET($R$3,0,0,'Données projet'!$E$9+1,1))-AVERAGE(OFFSET($H$3,0,0,'Données projet'!$E$9+1,1))</f>
        <v>321.62968871874483</v>
      </c>
      <c r="T21" s="62">
        <f t="shared" si="34"/>
        <v>389.91636841473559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14.2</v>
      </c>
      <c r="N22" s="14">
        <f>IF('Données projet'!$A$36&gt;35,N21+M22-V21,IF(A22&lt;'Données projet'!$A$36,$K$205^A22,IF(A22='Données projet'!$A$36,'Données projet'!$B$36,N21+M22-V21)))</f>
        <v>122.80000000000001</v>
      </c>
      <c r="O22" s="14">
        <f>N22*VLOOKUP('Données projet'!$B$9,Paramètres!$A$1:$I$89,3,0)*VLOOKUP('Données projet'!$B$9,Paramètres!$A$1:$I$89,5,0)</f>
        <v>107.27808000000003</v>
      </c>
      <c r="P22" s="14">
        <f t="shared" si="33"/>
        <v>28.688746800886673</v>
      </c>
      <c r="Q22" s="22">
        <f t="shared" si="2"/>
        <v>236.80889001154432</v>
      </c>
      <c r="R22" s="62">
        <f t="shared" si="0"/>
        <v>516.69777890043315</v>
      </c>
      <c r="S22" s="62">
        <f ca="1">AVERAGE(OFFSET($R$3,0,0,'Données projet'!$E$9+1,1))-AVERAGE(OFFSET($H$3,0,0,'Données projet'!$E$9+1,1))</f>
        <v>321.62968871874483</v>
      </c>
      <c r="T22" s="62">
        <f t="shared" si="34"/>
        <v>389.91636841473559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137</v>
      </c>
      <c r="L23" s="13">
        <f>VLOOKUP(A23,'Données projet'!$A$35:$I$55,9,0)</f>
        <v>14.2</v>
      </c>
      <c r="M23" s="13">
        <f t="array" ref="M23">INDEX(L:L,MIN(IF(ISNUMBER(L23:L219),ROW(L23:L219),"")))</f>
        <v>14.2</v>
      </c>
      <c r="N23" s="14">
        <f>IF('Données projet'!$A$36&gt;35,N22+M23-V22,IF(A23&lt;'Données projet'!$A$36,$K$205^A23,IF(A23='Données projet'!$A$36,'Données projet'!$B$36,N22+M23-V22)))</f>
        <v>137</v>
      </c>
      <c r="O23" s="14">
        <f>N23*VLOOKUP('Données projet'!$B$9,Paramètres!$A$1:$I$89,3,0)*VLOOKUP('Données projet'!$B$9,Paramètres!$A$1:$I$89,5,0)</f>
        <v>119.68320000000003</v>
      </c>
      <c r="P23" s="14">
        <f t="shared" si="33"/>
        <v>31.601099532596194</v>
      </c>
      <c r="Q23" s="22">
        <f t="shared" si="2"/>
        <v>263.48682168593842</v>
      </c>
      <c r="R23" s="62">
        <f t="shared" si="0"/>
        <v>544.59793279704957</v>
      </c>
      <c r="S23" s="62">
        <f ca="1">AVERAGE(OFFSET($R$3,0,0,'Données projet'!$E$9+1,1))-AVERAGE(OFFSET($H$3,0,0,'Données projet'!$E$9+1,1))</f>
        <v>321.62968871874483</v>
      </c>
      <c r="T23" s="62">
        <f t="shared" si="34"/>
        <v>389.91636841473559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43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13.8</v>
      </c>
      <c r="N24" s="14">
        <f>IF('Données projet'!$A$36&gt;35,N23+M24-V23,IF(A24&lt;'Données projet'!$A$36,$K$205^A24,IF(A24='Données projet'!$A$36,'Données projet'!$B$36,N23+M24-V23)))</f>
        <v>107.80000000000001</v>
      </c>
      <c r="O24" s="14">
        <f>N24*VLOOKUP('Données projet'!$B$9,Paramètres!$A$1:$I$89,3,0)*VLOOKUP('Données projet'!$B$9,Paramètres!$A$1:$I$89,5,0)</f>
        <v>94.174080000000018</v>
      </c>
      <c r="P24" s="14">
        <f t="shared" si="33"/>
        <v>25.569241067746205</v>
      </c>
      <c r="Q24" s="22">
        <f t="shared" si="2"/>
        <v>208.55295085965801</v>
      </c>
      <c r="R24" s="62">
        <f t="shared" si="0"/>
        <v>490.8862841929913</v>
      </c>
      <c r="S24" s="62">
        <f ca="1">AVERAGE(OFFSET($R$3,0,0,'Données projet'!$E$9+1,1))-AVERAGE(OFFSET($H$3,0,0,'Données projet'!$E$9+1,1))</f>
        <v>321.62968871874483</v>
      </c>
      <c r="T24" s="62">
        <f t="shared" si="34"/>
        <v>389.91636841473559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13.8</v>
      </c>
      <c r="N25" s="14">
        <f>IF('Données projet'!$A$36&gt;35,N24+M25-V24,IF(A25&lt;'Données projet'!$A$36,$K$205^A25,IF(A25='Données projet'!$A$36,'Données projet'!$B$36,N24+M25-V24)))</f>
        <v>121.60000000000001</v>
      </c>
      <c r="O25" s="14">
        <f>N25*VLOOKUP('Données projet'!$B$9,Paramètres!$A$1:$I$89,3,0)*VLOOKUP('Données projet'!$B$9,Paramètres!$A$1:$I$89,5,0)</f>
        <v>106.22976000000003</v>
      </c>
      <c r="P25" s="14">
        <f t="shared" si="33"/>
        <v>28.440891625171492</v>
      </c>
      <c r="Q25" s="22">
        <f t="shared" si="2"/>
        <v>234.55138491384039</v>
      </c>
      <c r="R25" s="62">
        <f t="shared" si="0"/>
        <v>518.10694046939591</v>
      </c>
      <c r="S25" s="62">
        <f ca="1">AVERAGE(OFFSET($R$3,0,0,'Données projet'!$E$9+1,1))-AVERAGE(OFFSET($H$3,0,0,'Données projet'!$E$9+1,1))</f>
        <v>321.62968871874483</v>
      </c>
      <c r="T25" s="62">
        <f t="shared" si="34"/>
        <v>389.91636841473559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13.8</v>
      </c>
      <c r="N26" s="14">
        <f>IF('Données projet'!$A$36&gt;35,N25+M26-V25,IF(A26&lt;'Données projet'!$A$36,$K$205^A26,IF(A26='Données projet'!$A$36,'Données projet'!$B$36,N25+M26-V25)))</f>
        <v>135.4</v>
      </c>
      <c r="O26" s="14">
        <f>N26*VLOOKUP('Données projet'!$B$9,Paramètres!$A$1:$I$89,3,0)*VLOOKUP('Données projet'!$B$9,Paramètres!$A$1:$I$89,5,0)</f>
        <v>118.28544000000002</v>
      </c>
      <c r="P26" s="14">
        <f t="shared" si="33"/>
        <v>31.274772013169596</v>
      </c>
      <c r="Q26" s="22">
        <f t="shared" si="2"/>
        <v>260.48403592293715</v>
      </c>
      <c r="R26" s="62">
        <f t="shared" si="0"/>
        <v>545.26181370071492</v>
      </c>
      <c r="S26" s="62">
        <f ca="1">AVERAGE(OFFSET($R$3,0,0,'Données projet'!$E$9+1,1))-AVERAGE(OFFSET($H$3,0,0,'Données projet'!$E$9+1,1))</f>
        <v>321.62968871874483</v>
      </c>
      <c r="T26" s="62">
        <f t="shared" si="34"/>
        <v>389.91636841473559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13.8</v>
      </c>
      <c r="N27" s="14">
        <f>IF('Données projet'!$A$36&gt;35,N26+M27-V26,IF(A27&lt;'Données projet'!$A$36,$K$205^A27,IF(A27='Données projet'!$A$36,'Données projet'!$B$36,N26+M27-V26)))</f>
        <v>149.20000000000002</v>
      </c>
      <c r="O27" s="14">
        <f>N27*VLOOKUP('Données projet'!$B$9,Paramètres!$A$1:$I$89,3,0)*VLOOKUP('Données projet'!$B$9,Paramètres!$A$1:$I$89,5,0)</f>
        <v>130.34112000000005</v>
      </c>
      <c r="P27" s="14">
        <f t="shared" si="33"/>
        <v>34.075170122989917</v>
      </c>
      <c r="Q27" s="22">
        <f t="shared" si="2"/>
        <v>286.35837196420749</v>
      </c>
      <c r="R27" s="62">
        <f t="shared" si="0"/>
        <v>572.35837196420744</v>
      </c>
      <c r="S27" s="62">
        <f ca="1">AVERAGE(OFFSET($R$3,0,0,'Données projet'!$E$9+1,1))-AVERAGE(OFFSET($H$3,0,0,'Données projet'!$E$9+1,1))</f>
        <v>321.62968871874483</v>
      </c>
      <c r="T27" s="62">
        <f t="shared" si="34"/>
        <v>389.91636841473559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163</v>
      </c>
      <c r="L28" s="13">
        <f>VLOOKUP(A28,'Données projet'!$A$35:$I$55,9,0)</f>
        <v>13.8</v>
      </c>
      <c r="M28" s="13">
        <f t="array" ref="M28">INDEX(L:L,MIN(IF(ISNUMBER(L28:L224),ROW(L28:L224),"")))</f>
        <v>13.8</v>
      </c>
      <c r="N28" s="14">
        <f>IF('Données projet'!$A$36&gt;35,N27+M28-V27,IF(A28&lt;'Données projet'!$A$36,$K$205^A28,IF(A28='Données projet'!$A$36,'Données projet'!$B$36,N27+M28-V27)))</f>
        <v>163.00000000000003</v>
      </c>
      <c r="O28" s="14">
        <f>N28*VLOOKUP('Données projet'!$B$9,Paramètres!$A$1:$I$89,3,0)*VLOOKUP('Données projet'!$B$9,Paramètres!$A$1:$I$89,5,0)</f>
        <v>142.39680000000004</v>
      </c>
      <c r="P28" s="14">
        <f t="shared" si="33"/>
        <v>36.845535084476985</v>
      </c>
      <c r="Q28" s="22">
        <f t="shared" si="2"/>
        <v>312.18040027213078</v>
      </c>
      <c r="R28" s="62">
        <f t="shared" si="0"/>
        <v>599.40262249435295</v>
      </c>
      <c r="S28" s="62">
        <f ca="1">AVERAGE(OFFSET($R$3,0,0,'Données projet'!$E$9+1,1))-AVERAGE(OFFSET($H$3,0,0,'Données projet'!$E$9+1,1))</f>
        <v>321.62968871874483</v>
      </c>
      <c r="T28" s="62">
        <f t="shared" si="34"/>
        <v>389.91636841473559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44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13.2</v>
      </c>
      <c r="N29" s="14">
        <f>IF('Données projet'!$A$36&gt;35,N28+M29-V28,IF(A29&lt;'Données projet'!$A$36,$K$205^A29,IF(A29='Données projet'!$A$36,'Données projet'!$B$36,N28+M29-V28)))</f>
        <v>132.20000000000002</v>
      </c>
      <c r="O29" s="14">
        <f>N29*VLOOKUP('Données projet'!$B$9,Paramètres!$A$1:$I$89,3,0)*VLOOKUP('Données projet'!$B$9,Paramètres!$A$1:$I$89,5,0)</f>
        <v>115.48992000000003</v>
      </c>
      <c r="P29" s="14">
        <f t="shared" si="33"/>
        <v>30.620763442598491</v>
      </c>
      <c r="Q29" s="22">
        <f t="shared" si="2"/>
        <v>254.47610699585906</v>
      </c>
      <c r="R29" s="62">
        <f t="shared" si="0"/>
        <v>542.92055144030348</v>
      </c>
      <c r="S29" s="62">
        <f ca="1">AVERAGE(OFFSET($R$3,0,0,'Données projet'!$E$9+1,1))-AVERAGE(OFFSET($H$3,0,0,'Données projet'!$E$9+1,1))</f>
        <v>321.62968871874483</v>
      </c>
      <c r="T29" s="62">
        <f t="shared" si="34"/>
        <v>389.91636841473559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13.2</v>
      </c>
      <c r="N30" s="14">
        <f>IF('Données projet'!$A$36&gt;35,N29+M30-V29,IF(A30&lt;'Données projet'!$A$36,$K$205^A30,IF(A30='Données projet'!$A$36,'Données projet'!$B$36,N29+M30-V29)))</f>
        <v>145.4</v>
      </c>
      <c r="O30" s="14">
        <f>N30*VLOOKUP('Données projet'!$B$9,Paramètres!$A$1:$I$89,3,0)*VLOOKUP('Données projet'!$B$9,Paramètres!$A$1:$I$89,5,0)</f>
        <v>127.02144000000001</v>
      </c>
      <c r="P30" s="14">
        <f t="shared" si="33"/>
        <v>33.30717587066443</v>
      </c>
      <c r="Q30" s="22">
        <f t="shared" si="2"/>
        <v>279.23900597474056</v>
      </c>
      <c r="R30" s="62">
        <f t="shared" si="0"/>
        <v>568.90567264140725</v>
      </c>
      <c r="S30" s="62">
        <f ca="1">AVERAGE(OFFSET($R$3,0,0,'Données projet'!$E$9+1,1))-AVERAGE(OFFSET($H$3,0,0,'Données projet'!$E$9+1,1))</f>
        <v>321.62968871874483</v>
      </c>
      <c r="T30" s="62">
        <f t="shared" si="34"/>
        <v>389.91636841473559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13.2</v>
      </c>
      <c r="N31" s="14">
        <f>IF('Données projet'!$A$36&gt;35,N30+M31-V30,IF(A31&lt;'Données projet'!$A$36,$K$205^A31,IF(A31='Données projet'!$A$36,'Données projet'!$B$36,N30+M31-V30)))</f>
        <v>158.6</v>
      </c>
      <c r="O31" s="14">
        <f>N31*VLOOKUP('Données projet'!$B$9,Paramètres!$A$1:$I$89,3,0)*VLOOKUP('Données projet'!$B$9,Paramètres!$A$1:$I$89,5,0)</f>
        <v>138.55296000000001</v>
      </c>
      <c r="P31" s="14">
        <f t="shared" si="33"/>
        <v>35.965308766301796</v>
      </c>
      <c r="Q31" s="22">
        <f t="shared" si="2"/>
        <v>303.95265143464229</v>
      </c>
      <c r="R31" s="62">
        <f t="shared" si="0"/>
        <v>594.84154032353115</v>
      </c>
      <c r="S31" s="62">
        <f ca="1">AVERAGE(OFFSET($R$3,0,0,'Données projet'!$E$9+1,1))-AVERAGE(OFFSET($H$3,0,0,'Données projet'!$E$9+1,1))</f>
        <v>321.62968871874483</v>
      </c>
      <c r="T31" s="62">
        <f t="shared" si="34"/>
        <v>389.91636841473559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13.2</v>
      </c>
      <c r="N32" s="14">
        <f>IF('Données projet'!$A$36&gt;35,N31+M32-V31,IF(A32&lt;'Données projet'!$A$36,$K$205^A32,IF(A32='Données projet'!$A$36,'Données projet'!$B$36,N31+M32-V31)))</f>
        <v>171.79999999999998</v>
      </c>
      <c r="O32" s="14">
        <f>N32*VLOOKUP('Données projet'!$B$9,Paramètres!$A$1:$I$89,3,0)*VLOOKUP('Données projet'!$B$9,Paramètres!$A$1:$I$89,5,0)</f>
        <v>150.08448000000001</v>
      </c>
      <c r="P32" s="14">
        <f t="shared" si="33"/>
        <v>38.597783374841299</v>
      </c>
      <c r="Q32" s="22">
        <f t="shared" si="2"/>
        <v>328.62160871118198</v>
      </c>
      <c r="R32" s="62">
        <f t="shared" si="0"/>
        <v>620.73271982229312</v>
      </c>
      <c r="S32" s="62">
        <f ca="1">AVERAGE(OFFSET($R$3,0,0,'Données projet'!$E$9+1,1))-AVERAGE(OFFSET($H$3,0,0,'Données projet'!$E$9+1,1))</f>
        <v>321.62968871874483</v>
      </c>
      <c r="T32" s="62">
        <f t="shared" si="34"/>
        <v>389.91636841473559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185</v>
      </c>
      <c r="L33" s="13">
        <f>VLOOKUP(A33,'Données projet'!$A$35:$I$55,9,0)</f>
        <v>13.2</v>
      </c>
      <c r="M33" s="13">
        <f t="array" ref="M33">INDEX(L:L,MIN(IF(ISNUMBER(L33:L229),ROW(L33:L229),"")))</f>
        <v>13.2</v>
      </c>
      <c r="N33" s="14">
        <f>IF('Données projet'!$A$36&gt;35,N32+M33-V32,IF(A33&lt;'Données projet'!$A$36,$K$205^A33,IF(A33='Données projet'!$A$36,'Données projet'!$B$36,N32+M33-V32)))</f>
        <v>184.99999999999997</v>
      </c>
      <c r="O33" s="14">
        <f>N33*VLOOKUP('Données projet'!$B$9,Paramètres!$A$1:$I$89,3,0)*VLOOKUP('Données projet'!$B$9,Paramètres!$A$1:$I$89,5,0)</f>
        <v>161.61599999999999</v>
      </c>
      <c r="P33" s="14">
        <f t="shared" si="33"/>
        <v>41.20679526204917</v>
      </c>
      <c r="Q33" s="22">
        <f t="shared" si="2"/>
        <v>353.24970174806896</v>
      </c>
      <c r="R33" s="62">
        <f t="shared" si="0"/>
        <v>646.58303508140227</v>
      </c>
      <c r="S33" s="62">
        <f ca="1">AVERAGE(OFFSET($R$3,0,0,'Données projet'!$E$9+1,1))-AVERAGE(OFFSET($H$3,0,0,'Données projet'!$E$9+1,1))</f>
        <v>321.62968871874483</v>
      </c>
      <c r="T33" s="62">
        <f t="shared" si="34"/>
        <v>389.91636841473559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44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</v>
      </c>
      <c r="N34" s="14">
        <f>IF('Données projet'!$A$36&gt;35,N33+M34-V33,IF(A34&lt;'Données projet'!$A$36,$K$205^A34,IF(A34='Données projet'!$A$36,'Données projet'!$B$36,N33+M34-V33)))</f>
        <v>152.99999999999997</v>
      </c>
      <c r="O34" s="14">
        <f>N34*VLOOKUP('Données projet'!$B$9,Paramètres!$A$1:$I$89,3,0)*VLOOKUP('Données projet'!$B$9,Paramètres!$A$1:$I$89,5,0)</f>
        <v>133.66079999999999</v>
      </c>
      <c r="P34" s="14">
        <f t="shared" si="33"/>
        <v>34.840890682716747</v>
      </c>
      <c r="Q34" s="22">
        <f t="shared" si="2"/>
        <v>293.47377793906497</v>
      </c>
      <c r="R34" s="62">
        <f t="shared" si="0"/>
        <v>586.80711127239829</v>
      </c>
      <c r="S34" s="62">
        <f ca="1">AVERAGE(OFFSET($R$3,0,0,'Données projet'!$E$9+1,1))-AVERAGE(OFFSET($H$3,0,0,'Données projet'!$E$9+1,1))</f>
        <v>321.62968871874483</v>
      </c>
      <c r="T34" s="62">
        <f t="shared" si="34"/>
        <v>389.91636841473559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</v>
      </c>
      <c r="N35" s="14">
        <f>IF('Données projet'!$A$36&gt;35,N34+M35-V34,IF(A35&lt;'Données projet'!$A$36,$K$205^A35,IF(A35='Données projet'!$A$36,'Données projet'!$B$36,N34+M35-V34)))</f>
        <v>164.99999999999997</v>
      </c>
      <c r="O35" s="14">
        <f>N35*VLOOKUP('Données projet'!$B$9,Paramètres!$A$1:$I$89,3,0)*VLOOKUP('Données projet'!$B$9,Paramètres!$A$1:$I$89,5,0)</f>
        <v>144.14400000000001</v>
      </c>
      <c r="P35" s="14">
        <f t="shared" si="33"/>
        <v>37.244720006976252</v>
      </c>
      <c r="Q35" s="22">
        <f t="shared" ref="Q35:Q66" si="53">(O35+P35)*0.475*44/12</f>
        <v>315.91868734548365</v>
      </c>
      <c r="R35" s="62">
        <f t="shared" si="0"/>
        <v>609.25202067881696</v>
      </c>
      <c r="S35" s="62">
        <f ca="1">AVERAGE(OFFSET($R$3,0,0,'Données projet'!$E$9+1,1))-AVERAGE(OFFSET($H$3,0,0,'Données projet'!$E$9+1,1))</f>
        <v>321.62968871874483</v>
      </c>
      <c r="T35" s="62">
        <f t="shared" si="34"/>
        <v>389.91636841473559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</v>
      </c>
      <c r="N36" s="14">
        <f>IF('Données projet'!$A$36&gt;35,N35+M36-V35,IF(A36&lt;'Données projet'!$A$36,$K$205^A36,IF(A36='Données projet'!$A$36,'Données projet'!$B$36,N35+M36-V35)))</f>
        <v>176.99999999999997</v>
      </c>
      <c r="O36" s="14">
        <f>N36*VLOOKUP('Données projet'!$B$9,Paramètres!$A$1:$I$89,3,0)*VLOOKUP('Données projet'!$B$9,Paramètres!$A$1:$I$89,5,0)</f>
        <v>154.62719999999999</v>
      </c>
      <c r="P36" s="14">
        <f t="shared" si="33"/>
        <v>39.62826685000794</v>
      </c>
      <c r="Q36" s="22">
        <f t="shared" si="53"/>
        <v>338.32827143043045</v>
      </c>
      <c r="R36" s="62">
        <f t="shared" si="0"/>
        <v>631.66160476376376</v>
      </c>
      <c r="S36" s="62">
        <f ca="1">AVERAGE(OFFSET($R$3,0,0,'Données projet'!$E$9+1,1))-AVERAGE(OFFSET($H$3,0,0,'Données projet'!$E$9+1,1))</f>
        <v>321.62968871874483</v>
      </c>
      <c r="T36" s="62">
        <f t="shared" si="34"/>
        <v>389.91636841473559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</v>
      </c>
      <c r="N37" s="14">
        <f>IF('Données projet'!$A$36&gt;35,N36+M37-V36,IF(A37&lt;'Données projet'!$A$36,$K$205^A37,IF(A37='Données projet'!$A$36,'Données projet'!$B$36,N36+M37-V36)))</f>
        <v>188.99999999999997</v>
      </c>
      <c r="O37" s="14">
        <f>N37*VLOOKUP('Données projet'!$B$9,Paramètres!$A$1:$I$89,3,0)*VLOOKUP('Données projet'!$B$9,Paramètres!$A$1:$I$89,5,0)</f>
        <v>165.1104</v>
      </c>
      <c r="P37" s="14">
        <f t="shared" si="33"/>
        <v>41.993062739333446</v>
      </c>
      <c r="Q37" s="22">
        <f t="shared" si="53"/>
        <v>360.70519760433905</v>
      </c>
      <c r="R37" s="62">
        <f t="shared" si="0"/>
        <v>654.03853093767236</v>
      </c>
      <c r="S37" s="62">
        <f ca="1">AVERAGE(OFFSET($R$3,0,0,'Données projet'!$E$9+1,1))-AVERAGE(OFFSET($H$3,0,0,'Données projet'!$E$9+1,1))</f>
        <v>321.62968871874483</v>
      </c>
      <c r="T37" s="62">
        <f t="shared" si="34"/>
        <v>389.91636841473559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201</v>
      </c>
      <c r="L38" s="13">
        <f>VLOOKUP(A38,'Données projet'!$A$35:$I$55,9,0)</f>
        <v>12</v>
      </c>
      <c r="M38" s="13">
        <f t="array" ref="M38">INDEX(L:L,MIN(IF(ISNUMBER(L38:L234),ROW(L38:L234),"")))</f>
        <v>12</v>
      </c>
      <c r="N38" s="14">
        <f>IF('Données projet'!$A$36&gt;35,N37+M38-V37,IF(A38&lt;'Données projet'!$A$36,$K$205^A38,IF(A38='Données projet'!$A$36,'Données projet'!$B$36,N37+M38-V37)))</f>
        <v>200.99999999999997</v>
      </c>
      <c r="O38" s="14">
        <f>N38*VLOOKUP('Données projet'!$B$9,Paramètres!$A$1:$I$89,3,0)*VLOOKUP('Données projet'!$B$9,Paramètres!$A$1:$I$89,5,0)</f>
        <v>175.59359999999998</v>
      </c>
      <c r="P38" s="14">
        <f t="shared" si="33"/>
        <v>44.340433728638573</v>
      </c>
      <c r="Q38" s="22">
        <f t="shared" si="53"/>
        <v>383.05177541071208</v>
      </c>
      <c r="R38" s="62">
        <f t="shared" si="0"/>
        <v>676.3851087440454</v>
      </c>
      <c r="S38" s="62">
        <f ca="1">AVERAGE(OFFSET($R$3,0,0,'Données projet'!$E$9+1,1))-AVERAGE(OFFSET($H$3,0,0,'Données projet'!$E$9+1,1))</f>
        <v>321.62968871874483</v>
      </c>
      <c r="T38" s="62">
        <f t="shared" si="34"/>
        <v>389.91636841473559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</v>
      </c>
      <c r="N39" s="14">
        <f>IF('Données projet'!$A$36&gt;35,N38+M39-V38,IF(A39&lt;'Données projet'!$A$36,$K$205^A39,IF(A39='Données projet'!$A$36,'Données projet'!$B$36,N38+M39-V38)))</f>
        <v>169.99999999999997</v>
      </c>
      <c r="O39" s="14">
        <f>N39*VLOOKUP('Données projet'!$B$9,Paramètres!$A$1:$I$89,3,0)*VLOOKUP('Données projet'!$B$9,Paramètres!$A$1:$I$89,5,0)</f>
        <v>148.512</v>
      </c>
      <c r="P39" s="14">
        <f t="shared" si="33"/>
        <v>38.240236326053513</v>
      </c>
      <c r="Q39" s="22">
        <f t="shared" si="53"/>
        <v>325.26014493454323</v>
      </c>
      <c r="R39" s="62">
        <f t="shared" si="0"/>
        <v>618.59347826787655</v>
      </c>
      <c r="S39" s="62">
        <f ca="1">AVERAGE(OFFSET($R$3,0,0,'Données projet'!$E$9+1,1))-AVERAGE(OFFSET($H$3,0,0,'Données projet'!$E$9+1,1))</f>
        <v>321.62968871874483</v>
      </c>
      <c r="T39" s="62">
        <f t="shared" si="34"/>
        <v>389.91636841473559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</v>
      </c>
      <c r="N40" s="14">
        <f>IF('Données projet'!$A$36&gt;35,N39+M40-V39,IF(A40&lt;'Données projet'!$A$36,$K$205^A40,IF(A40='Données projet'!$A$36,'Données projet'!$B$36,N39+M40-V39)))</f>
        <v>180.99999999999997</v>
      </c>
      <c r="O40" s="14">
        <f>N40*VLOOKUP('Données projet'!$B$9,Paramètres!$A$1:$I$89,3,0)*VLOOKUP('Données projet'!$B$9,Paramètres!$A$1:$I$89,5,0)</f>
        <v>158.1216</v>
      </c>
      <c r="P40" s="14">
        <f t="shared" si="33"/>
        <v>40.418546284954211</v>
      </c>
      <c r="Q40" s="22">
        <f t="shared" si="53"/>
        <v>345.79075477962851</v>
      </c>
      <c r="R40" s="62">
        <f t="shared" si="0"/>
        <v>639.12408811296177</v>
      </c>
      <c r="S40" s="62">
        <f ca="1">AVERAGE(OFFSET($R$3,0,0,'Données projet'!$E$9+1,1))-AVERAGE(OFFSET($H$3,0,0,'Données projet'!$E$9+1,1))</f>
        <v>321.62968871874483</v>
      </c>
      <c r="T40" s="62">
        <f t="shared" si="34"/>
        <v>389.91636841473559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</v>
      </c>
      <c r="N41" s="14">
        <f>IF('Données projet'!$A$36&gt;35,N40+M41-V40,IF(A41&lt;'Données projet'!$A$36,$K$205^A41,IF(A41='Données projet'!$A$36,'Données projet'!$B$36,N40+M41-V40)))</f>
        <v>191.99999999999997</v>
      </c>
      <c r="O41" s="14">
        <f>N41*VLOOKUP('Données projet'!$B$9,Paramètres!$A$1:$I$89,3,0)*VLOOKUP('Données projet'!$B$9,Paramètres!$A$1:$I$89,5,0)</f>
        <v>167.7312</v>
      </c>
      <c r="P41" s="14">
        <f t="shared" si="33"/>
        <v>42.581491199832655</v>
      </c>
      <c r="Q41" s="22">
        <f t="shared" si="53"/>
        <v>366.29460383970854</v>
      </c>
      <c r="R41" s="62">
        <f t="shared" si="0"/>
        <v>659.6279371730418</v>
      </c>
      <c r="S41" s="62">
        <f ca="1">AVERAGE(OFFSET($R$3,0,0,'Données projet'!$E$9+1,1))-AVERAGE(OFFSET($H$3,0,0,'Données projet'!$E$9+1,1))</f>
        <v>321.62968871874483</v>
      </c>
      <c r="T41" s="62">
        <f t="shared" si="34"/>
        <v>389.91636841473559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</v>
      </c>
      <c r="N42" s="14">
        <f>IF('Données projet'!$A$36&gt;35,N41+M42-V41,IF(A42&lt;'Données projet'!$A$36,$K$205^A42,IF(A42='Données projet'!$A$36,'Données projet'!$B$36,N41+M42-V41)))</f>
        <v>202.99999999999997</v>
      </c>
      <c r="O42" s="14">
        <f>N42*VLOOKUP('Données projet'!$B$9,Paramètres!$A$1:$I$89,3,0)*VLOOKUP('Données projet'!$B$9,Paramètres!$A$1:$I$89,5,0)</f>
        <v>177.3408</v>
      </c>
      <c r="P42" s="14">
        <f t="shared" si="33"/>
        <v>44.730051658603102</v>
      </c>
      <c r="Q42" s="22">
        <f t="shared" si="53"/>
        <v>386.77339997206701</v>
      </c>
      <c r="R42" s="62">
        <f t="shared" si="0"/>
        <v>680.10673330540033</v>
      </c>
      <c r="S42" s="62">
        <f ca="1">AVERAGE(OFFSET($R$3,0,0,'Données projet'!$E$9+1,1))-AVERAGE(OFFSET($H$3,0,0,'Données projet'!$E$9+1,1))</f>
        <v>321.62968871874483</v>
      </c>
      <c r="T42" s="62">
        <f t="shared" si="34"/>
        <v>389.91636841473559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214</v>
      </c>
      <c r="L43" s="13">
        <f>VLOOKUP(A43,'Données projet'!$A$35:$I$55,9,0)</f>
        <v>11</v>
      </c>
      <c r="M43" s="13">
        <f t="array" ref="M43">INDEX(L:L,MIN(IF(ISNUMBER(L43:L239),ROW(L43:L239),"")))</f>
        <v>11</v>
      </c>
      <c r="N43" s="14">
        <f>IF('Données projet'!$A$36&gt;35,N42+M43-V42,IF(A43&lt;'Données projet'!$A$36,$K$205^A43,IF(A43='Données projet'!$A$36,'Données projet'!$B$36,N42+M43-V42)))</f>
        <v>213.99999999999997</v>
      </c>
      <c r="O43" s="14">
        <f>N43*VLOOKUP('Données projet'!$B$9,Paramètres!$A$1:$I$89,3,0)*VLOOKUP('Données projet'!$B$9,Paramètres!$A$1:$I$89,5,0)</f>
        <v>186.9504</v>
      </c>
      <c r="P43" s="14">
        <f t="shared" si="33"/>
        <v>46.865095976617653</v>
      </c>
      <c r="Q43" s="22">
        <f t="shared" si="53"/>
        <v>407.22865549260905</v>
      </c>
      <c r="R43" s="62">
        <f t="shared" si="0"/>
        <v>700.56198882594231</v>
      </c>
      <c r="S43" s="62">
        <f ca="1">AVERAGE(OFFSET($R$3,0,0,'Données projet'!$E$9+1,1))-AVERAGE(OFFSET($H$3,0,0,'Données projet'!$E$9+1,1))</f>
        <v>321.62968871874483</v>
      </c>
      <c r="T43" s="62">
        <f t="shared" si="34"/>
        <v>389.91636841473559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39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9.8000000000000007</v>
      </c>
      <c r="N44" s="14">
        <f>IF('Données projet'!$A$36&gt;35,N43+M44-V43,IF(A44&lt;'Données projet'!$A$36,$K$205^A44,IF(A44='Données projet'!$A$36,'Données projet'!$B$36,N43+M44-V43)))</f>
        <v>184.79999999999998</v>
      </c>
      <c r="O44" s="14">
        <f>N44*VLOOKUP('Données projet'!$B$9,Paramètres!$A$1:$I$89,3,0)*VLOOKUP('Données projet'!$B$9,Paramètres!$A$1:$I$89,5,0)</f>
        <v>161.44128000000001</v>
      </c>
      <c r="P44" s="14">
        <f t="shared" si="33"/>
        <v>41.167430271655704</v>
      </c>
      <c r="Q44" s="22">
        <f t="shared" si="53"/>
        <v>352.87683705646697</v>
      </c>
      <c r="R44" s="62">
        <f t="shared" si="0"/>
        <v>646.21017038980028</v>
      </c>
      <c r="S44" s="62">
        <f ca="1">AVERAGE(OFFSET($R$3,0,0,'Données projet'!$E$9+1,1))-AVERAGE(OFFSET($H$3,0,0,'Données projet'!$E$9+1,1))</f>
        <v>321.62968871874483</v>
      </c>
      <c r="T44" s="62">
        <f t="shared" si="34"/>
        <v>389.91636841473559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9.8000000000000007</v>
      </c>
      <c r="N45" s="14">
        <f>IF('Données projet'!$A$36&gt;35,N44+M45-V44,IF(A45&lt;'Données projet'!$A$36,$K$205^A45,IF(A45='Données projet'!$A$36,'Données projet'!$B$36,N44+M45-V44)))</f>
        <v>194.6</v>
      </c>
      <c r="O45" s="14">
        <f>N45*VLOOKUP('Données projet'!$B$9,Paramètres!$A$1:$I$89,3,0)*VLOOKUP('Données projet'!$B$9,Paramètres!$A$1:$I$89,5,0)</f>
        <v>170.00256000000002</v>
      </c>
      <c r="P45" s="14">
        <f t="shared" si="33"/>
        <v>43.090596939649579</v>
      </c>
      <c r="Q45" s="22">
        <f t="shared" si="53"/>
        <v>371.1372483365563</v>
      </c>
      <c r="R45" s="62">
        <f t="shared" si="0"/>
        <v>664.47058166988961</v>
      </c>
      <c r="S45" s="62">
        <f ca="1">AVERAGE(OFFSET($R$3,0,0,'Données projet'!$E$9+1,1))-AVERAGE(OFFSET($H$3,0,0,'Données projet'!$E$9+1,1))</f>
        <v>321.62968871874483</v>
      </c>
      <c r="T45" s="62">
        <f t="shared" si="34"/>
        <v>389.91636841473559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9.8000000000000007</v>
      </c>
      <c r="N46" s="14">
        <f>IF('Données projet'!$A$36&gt;35,N45+M46-V45,IF(A46&lt;'Données projet'!$A$36,$K$205^A46,IF(A46='Données projet'!$A$36,'Données projet'!$B$36,N45+M46-V45)))</f>
        <v>204.4</v>
      </c>
      <c r="O46" s="14">
        <f>N46*VLOOKUP('Données projet'!$B$9,Paramètres!$A$1:$I$89,3,0)*VLOOKUP('Données projet'!$B$9,Paramètres!$A$1:$I$89,5,0)</f>
        <v>178.56384000000003</v>
      </c>
      <c r="P46" s="14">
        <f t="shared" si="33"/>
        <v>45.002518212442588</v>
      </c>
      <c r="Q46" s="22">
        <f t="shared" si="53"/>
        <v>389.37807388667096</v>
      </c>
      <c r="R46" s="62">
        <f t="shared" si="0"/>
        <v>682.71140722000428</v>
      </c>
      <c r="S46" s="62">
        <f ca="1">AVERAGE(OFFSET($R$3,0,0,'Données projet'!$E$9+1,1))-AVERAGE(OFFSET($H$3,0,0,'Données projet'!$E$9+1,1))</f>
        <v>321.62968871874483</v>
      </c>
      <c r="T46" s="62">
        <f t="shared" si="34"/>
        <v>389.91636841473559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9.8000000000000007</v>
      </c>
      <c r="N47" s="14">
        <f>IF('Données projet'!$A$36&gt;35,N46+M47-V46,IF(A47&lt;'Données projet'!$A$36,$K$205^A47,IF(A47='Données projet'!$A$36,'Données projet'!$B$36,N46+M47-V46)))</f>
        <v>214.20000000000002</v>
      </c>
      <c r="O47" s="14">
        <f>N47*VLOOKUP('Données projet'!$B$9,Paramètres!$A$1:$I$89,3,0)*VLOOKUP('Données projet'!$B$9,Paramètres!$A$1:$I$89,5,0)</f>
        <v>187.12512000000004</v>
      </c>
      <c r="P47" s="14">
        <f t="shared" si="33"/>
        <v>46.903794805770545</v>
      </c>
      <c r="Q47" s="22">
        <f t="shared" si="53"/>
        <v>407.60035995338376</v>
      </c>
      <c r="R47" s="62">
        <f t="shared" si="0"/>
        <v>700.93369328671702</v>
      </c>
      <c r="S47" s="62">
        <f ca="1">AVERAGE(OFFSET($R$3,0,0,'Données projet'!$E$9+1,1))-AVERAGE(OFFSET($H$3,0,0,'Données projet'!$E$9+1,1))</f>
        <v>321.62968871874483</v>
      </c>
      <c r="T47" s="62">
        <f t="shared" si="34"/>
        <v>389.91636841473559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224</v>
      </c>
      <c r="L48" s="13">
        <f>VLOOKUP(A48,'Données projet'!$A$35:$I$55,9,0)</f>
        <v>9.8000000000000007</v>
      </c>
      <c r="M48" s="13">
        <f t="array" ref="M48">INDEX(L:L,MIN(IF(ISNUMBER(L48:L244),ROW(L48:L244),"")))</f>
        <v>9.8000000000000007</v>
      </c>
      <c r="N48" s="14">
        <f>IF('Données projet'!$A$36&gt;35,N47+M48-V47,IF(A48&lt;'Données projet'!$A$36,$K$205^A48,IF(A48='Données projet'!$A$36,'Données projet'!$B$36,N47+M48-V47)))</f>
        <v>224.00000000000003</v>
      </c>
      <c r="O48" s="14">
        <f>N48*VLOOKUP('Données projet'!$B$9,Paramètres!$A$1:$I$89,3,0)*VLOOKUP('Données projet'!$B$9,Paramètres!$A$1:$I$89,5,0)</f>
        <v>195.68640000000005</v>
      </c>
      <c r="P48" s="14">
        <f t="shared" si="33"/>
        <v>48.794969360985156</v>
      </c>
      <c r="Q48" s="22">
        <f t="shared" si="53"/>
        <v>425.80505163704925</v>
      </c>
      <c r="R48" s="62">
        <f t="shared" si="0"/>
        <v>719.1383849703825</v>
      </c>
      <c r="S48" s="62">
        <f ca="1">AVERAGE(OFFSET($R$3,0,0,'Données projet'!$E$9+1,1))-AVERAGE(OFFSET($H$3,0,0,'Données projet'!$E$9+1,1))</f>
        <v>321.62968871874483</v>
      </c>
      <c r="T48" s="62">
        <f t="shared" si="34"/>
        <v>389.91636841473559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36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8.6</v>
      </c>
      <c r="N49" s="14">
        <f>IF('Données projet'!$A$36&gt;35,N48+M49-V48,IF(A49&lt;'Données projet'!$A$36,$K$205^A49,IF(A49='Données projet'!$A$36,'Données projet'!$B$36,N48+M49-V48)))</f>
        <v>196.60000000000002</v>
      </c>
      <c r="O49" s="14">
        <f>N49*VLOOKUP('Données projet'!$B$9,Paramètres!$A$1:$I$89,3,0)*VLOOKUP('Données projet'!$B$9,Paramètres!$A$1:$I$89,5,0)</f>
        <v>171.74976000000004</v>
      </c>
      <c r="P49" s="14">
        <f t="shared" si="33"/>
        <v>43.481677757882629</v>
      </c>
      <c r="Q49" s="22">
        <f t="shared" si="53"/>
        <v>374.8614207616456</v>
      </c>
      <c r="R49" s="62">
        <f t="shared" si="0"/>
        <v>668.19475409497886</v>
      </c>
      <c r="S49" s="62">
        <f ca="1">AVERAGE(OFFSET($R$3,0,0,'Données projet'!$E$9+1,1))-AVERAGE(OFFSET($H$3,0,0,'Données projet'!$E$9+1,1))</f>
        <v>321.62968871874483</v>
      </c>
      <c r="T49" s="62">
        <f t="shared" si="34"/>
        <v>389.91636841473559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8.6</v>
      </c>
      <c r="N50" s="14">
        <f>IF('Données projet'!$A$36&gt;35,N49+M50-V49,IF(A50&lt;'Données projet'!$A$36,$K$205^A50,IF(A50='Données projet'!$A$36,'Données projet'!$B$36,N49+M50-V49)))</f>
        <v>205.20000000000002</v>
      </c>
      <c r="O50" s="14">
        <f>N50*VLOOKUP('Données projet'!$B$9,Paramètres!$A$1:$I$89,3,0)*VLOOKUP('Données projet'!$B$9,Paramètres!$A$1:$I$89,5,0)</f>
        <v>179.26272000000003</v>
      </c>
      <c r="P50" s="14">
        <f t="shared" si="33"/>
        <v>45.158115787467153</v>
      </c>
      <c r="Q50" s="22">
        <f t="shared" si="53"/>
        <v>390.86628899650532</v>
      </c>
      <c r="R50" s="62">
        <f t="shared" si="0"/>
        <v>684.19962232983858</v>
      </c>
      <c r="S50" s="62">
        <f ca="1">AVERAGE(OFFSET($R$3,0,0,'Données projet'!$E$9+1,1))-AVERAGE(OFFSET($H$3,0,0,'Données projet'!$E$9+1,1))</f>
        <v>321.62968871874483</v>
      </c>
      <c r="T50" s="62">
        <f t="shared" si="34"/>
        <v>389.91636841473559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8.6</v>
      </c>
      <c r="N51" s="14">
        <f>IF('Données projet'!$A$36&gt;35,N50+M51-V50,IF(A51&lt;'Données projet'!$A$36,$K$205^A51,IF(A51='Données projet'!$A$36,'Données projet'!$B$36,N50+M51-V50)))</f>
        <v>213.8</v>
      </c>
      <c r="O51" s="14">
        <f>N51*VLOOKUP('Données projet'!$B$9,Paramètres!$A$1:$I$89,3,0)*VLOOKUP('Données projet'!$B$9,Paramètres!$A$1:$I$89,5,0)</f>
        <v>186.77568000000005</v>
      </c>
      <c r="P51" s="14">
        <f t="shared" si="33"/>
        <v>46.826392937381165</v>
      </c>
      <c r="Q51" s="22">
        <f t="shared" si="53"/>
        <v>406.85694369927228</v>
      </c>
      <c r="R51" s="62">
        <f t="shared" si="0"/>
        <v>700.19027703260554</v>
      </c>
      <c r="S51" s="62">
        <f ca="1">AVERAGE(OFFSET($R$3,0,0,'Données projet'!$E$9+1,1))-AVERAGE(OFFSET($H$3,0,0,'Données projet'!$E$9+1,1))</f>
        <v>321.62968871874483</v>
      </c>
      <c r="T51" s="62">
        <f t="shared" si="34"/>
        <v>389.91636841473559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8.6</v>
      </c>
      <c r="N52" s="14">
        <f>IF('Données projet'!$A$36&gt;35,N51+M52-V51,IF(A52&lt;'Données projet'!$A$36,$K$205^A52,IF(A52='Données projet'!$A$36,'Données projet'!$B$36,N51+M52-V51)))</f>
        <v>222.4</v>
      </c>
      <c r="O52" s="14">
        <f>N52*VLOOKUP('Données projet'!$B$9,Paramètres!$A$1:$I$89,3,0)*VLOOKUP('Données projet'!$B$9,Paramètres!$A$1:$I$89,5,0)</f>
        <v>194.28864000000002</v>
      </c>
      <c r="P52" s="14">
        <f t="shared" si="33"/>
        <v>48.486875029770822</v>
      </c>
      <c r="Q52" s="22">
        <f t="shared" si="53"/>
        <v>422.83402201018413</v>
      </c>
      <c r="R52" s="62">
        <f t="shared" si="0"/>
        <v>716.16735534351744</v>
      </c>
      <c r="S52" s="62">
        <f ca="1">AVERAGE(OFFSET($R$3,0,0,'Données projet'!$E$9+1,1))-AVERAGE(OFFSET($H$3,0,0,'Données projet'!$E$9+1,1))</f>
        <v>321.62968871874483</v>
      </c>
      <c r="T52" s="62">
        <f t="shared" si="34"/>
        <v>389.91636841473559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8.6</v>
      </c>
      <c r="M53" s="13">
        <f t="array" ref="M53">INDEX(L:L,MIN(IF(ISNUMBER(L53:L249),ROW(L53:L249),"")))</f>
        <v>8.6</v>
      </c>
      <c r="N53" s="14">
        <f>IF('Données projet'!$A$36&gt;35,N52+M53-V52,IF(A53&lt;'Données projet'!$A$36,$K$205^A53,IF(A53='Données projet'!$A$36,'Données projet'!$B$36,N52+M53-V52)))</f>
        <v>231</v>
      </c>
      <c r="O53" s="14">
        <f>N53*VLOOKUP('Données projet'!$B$9,Paramètres!$A$1:$I$89,3,0)*VLOOKUP('Données projet'!$B$9,Paramètres!$A$1:$I$89,5,0)</f>
        <v>201.80160000000004</v>
      </c>
      <c r="P53" s="14">
        <f t="shared" si="33"/>
        <v>50.139897992681668</v>
      </c>
      <c r="Q53" s="22">
        <f t="shared" si="53"/>
        <v>438.79810900392067</v>
      </c>
      <c r="R53" s="62">
        <f t="shared" si="0"/>
        <v>732.13144233725393</v>
      </c>
      <c r="S53" s="62">
        <f ca="1">AVERAGE(OFFSET($R$3,0,0,'Données projet'!$E$9+1,1))-AVERAGE(OFFSET($H$3,0,0,'Données projet'!$E$9+1,1))</f>
        <v>321.62968871874483</v>
      </c>
      <c r="T53" s="62">
        <f t="shared" si="34"/>
        <v>389.91636841473559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33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7.8</v>
      </c>
      <c r="N54" s="14">
        <f>IF('Données projet'!$A$36&gt;35,N53+M54-V53,IF(A54&lt;'Données projet'!$A$36,$K$205^A54,IF(A54='Données projet'!$A$36,'Données projet'!$B$36,N53+M54-V53)))</f>
        <v>205.8</v>
      </c>
      <c r="O54" s="14">
        <f>N54*VLOOKUP('Données projet'!$B$9,Paramètres!$A$1:$I$89,3,0)*VLOOKUP('Données projet'!$B$9,Paramètres!$A$1:$I$89,5,0)</f>
        <v>179.78688000000002</v>
      </c>
      <c r="P54" s="14">
        <f t="shared" si="33"/>
        <v>45.274767624296935</v>
      </c>
      <c r="Q54" s="22">
        <f t="shared" si="53"/>
        <v>391.9823696123172</v>
      </c>
      <c r="R54" s="62">
        <f t="shared" si="0"/>
        <v>685.31570294565051</v>
      </c>
      <c r="S54" s="62">
        <f ca="1">AVERAGE(OFFSET($R$3,0,0,'Données projet'!$E$9+1,1))-AVERAGE(OFFSET($H$3,0,0,'Données projet'!$E$9+1,1))</f>
        <v>321.62968871874483</v>
      </c>
      <c r="T54" s="62">
        <f t="shared" si="34"/>
        <v>389.91636841473559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7.8</v>
      </c>
      <c r="N55" s="14">
        <f>IF('Données projet'!$A$36&gt;35,N54+M55-V54,IF(A55&lt;'Données projet'!$A$36,$K$205^A55,IF(A55='Données projet'!$A$36,'Données projet'!$B$36,N54+M55-V54)))</f>
        <v>213.60000000000002</v>
      </c>
      <c r="O55" s="14">
        <f>N55*VLOOKUP('Données projet'!$B$9,Paramètres!$A$1:$I$89,3,0)*VLOOKUP('Données projet'!$B$9,Paramètres!$A$1:$I$89,5,0)</f>
        <v>186.60096000000004</v>
      </c>
      <c r="P55" s="14">
        <f t="shared" si="33"/>
        <v>46.787685683664144</v>
      </c>
      <c r="Q55" s="22">
        <f t="shared" si="53"/>
        <v>406.4852245657151</v>
      </c>
      <c r="R55" s="62">
        <f t="shared" si="0"/>
        <v>699.81855789904841</v>
      </c>
      <c r="S55" s="62">
        <f ca="1">AVERAGE(OFFSET($R$3,0,0,'Données projet'!$E$9+1,1))-AVERAGE(OFFSET($H$3,0,0,'Données projet'!$E$9+1,1))</f>
        <v>321.62968871874483</v>
      </c>
      <c r="T55" s="62">
        <f t="shared" si="34"/>
        <v>389.91636841473559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7.8</v>
      </c>
      <c r="N56" s="14">
        <f>IF('Données projet'!$A$36&gt;35,N55+M56-V55,IF(A56&lt;'Données projet'!$A$36,$K$205^A56,IF(A56='Données projet'!$A$36,'Données projet'!$B$36,N55+M56-V55)))</f>
        <v>221.40000000000003</v>
      </c>
      <c r="O56" s="14">
        <f>N56*VLOOKUP('Données projet'!$B$9,Paramètres!$A$1:$I$89,3,0)*VLOOKUP('Données projet'!$B$9,Paramètres!$A$1:$I$89,5,0)</f>
        <v>193.41504000000006</v>
      </c>
      <c r="P56" s="14">
        <f t="shared" si="33"/>
        <v>48.294185132315114</v>
      </c>
      <c r="Q56" s="22">
        <f t="shared" si="53"/>
        <v>420.97690043878225</v>
      </c>
      <c r="R56" s="62">
        <f t="shared" si="0"/>
        <v>714.31023377211557</v>
      </c>
      <c r="S56" s="62">
        <f ca="1">AVERAGE(OFFSET($R$3,0,0,'Données projet'!$E$9+1,1))-AVERAGE(OFFSET($H$3,0,0,'Données projet'!$E$9+1,1))</f>
        <v>321.62968871874483</v>
      </c>
      <c r="T56" s="62">
        <f t="shared" si="34"/>
        <v>389.91636841473559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7.8</v>
      </c>
      <c r="N57" s="14">
        <f>IF('Données projet'!$A$36&gt;35,N56+M57-V56,IF(A57&lt;'Données projet'!$A$36,$K$205^A57,IF(A57='Données projet'!$A$36,'Données projet'!$B$36,N56+M57-V56)))</f>
        <v>229.20000000000005</v>
      </c>
      <c r="O57" s="14">
        <f>N57*VLOOKUP('Données projet'!$B$9,Paramètres!$A$1:$I$89,3,0)*VLOOKUP('Données projet'!$B$9,Paramètres!$A$1:$I$89,5,0)</f>
        <v>200.22912000000005</v>
      </c>
      <c r="P57" s="14">
        <f t="shared" si="33"/>
        <v>49.794518010766353</v>
      </c>
      <c r="Q57" s="22">
        <f t="shared" si="53"/>
        <v>435.45783620208476</v>
      </c>
      <c r="R57" s="62">
        <f t="shared" si="0"/>
        <v>728.79116953541802</v>
      </c>
      <c r="S57" s="62">
        <f ca="1">AVERAGE(OFFSET($R$3,0,0,'Données projet'!$E$9+1,1))-AVERAGE(OFFSET($H$3,0,0,'Données projet'!$E$9+1,1))</f>
        <v>321.62968871874483</v>
      </c>
      <c r="T57" s="62">
        <f t="shared" si="34"/>
        <v>389.91636841473559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237</v>
      </c>
      <c r="L58" s="13">
        <f>VLOOKUP(A58,'Données projet'!$A$35:$I$55,9,0)</f>
        <v>7.8</v>
      </c>
      <c r="M58" s="13">
        <f t="array" ref="M58">INDEX(L:L,MIN(IF(ISNUMBER(L58:L254),ROW(L58:L254),"")))</f>
        <v>7.8</v>
      </c>
      <c r="N58" s="14">
        <f>IF('Données projet'!$A$36&gt;35,N57+M58-V57,IF(A58&lt;'Données projet'!$A$36,$K$205^A58,IF(A58='Données projet'!$A$36,'Données projet'!$B$36,N57+M58-V57)))</f>
        <v>237.00000000000006</v>
      </c>
      <c r="O58" s="14">
        <f>N58*VLOOKUP('Données projet'!$B$9,Paramètres!$A$1:$I$89,3,0)*VLOOKUP('Données projet'!$B$9,Paramètres!$A$1:$I$89,5,0)</f>
        <v>207.0432000000001</v>
      </c>
      <c r="P58" s="14">
        <f t="shared" si="33"/>
        <v>51.28891823180637</v>
      </c>
      <c r="Q58" s="22">
        <f t="shared" si="53"/>
        <v>449.92843925372966</v>
      </c>
      <c r="R58" s="62">
        <f t="shared" si="0"/>
        <v>743.26177258706298</v>
      </c>
      <c r="S58" s="62">
        <f ca="1">AVERAGE(OFFSET($R$3,0,0,'Données projet'!$E$9+1,1))-AVERAGE(OFFSET($H$3,0,0,'Données projet'!$E$9+1,1))</f>
        <v>321.62968871874483</v>
      </c>
      <c r="T58" s="62">
        <f t="shared" si="34"/>
        <v>389.91636841473559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29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6.8</v>
      </c>
      <c r="N59" s="14">
        <f>IF('Données projet'!$A$36&gt;35,N58+M59-V58,IF(A59&lt;'Données projet'!$A$36,$K$205^A59,IF(A59='Données projet'!$A$36,'Données projet'!$B$36,N58+M59-V58)))</f>
        <v>214.80000000000007</v>
      </c>
      <c r="O59" s="14">
        <f>N59*VLOOKUP('Données projet'!$B$9,Paramètres!$A$1:$I$89,3,0)*VLOOKUP('Données projet'!$B$9,Paramètres!$A$1:$I$89,5,0)</f>
        <v>187.64928000000009</v>
      </c>
      <c r="P59" s="14">
        <f t="shared" si="33"/>
        <v>47.019866076567546</v>
      </c>
      <c r="Q59" s="22">
        <f t="shared" si="53"/>
        <v>408.71542941668866</v>
      </c>
      <c r="R59" s="62">
        <f t="shared" si="0"/>
        <v>702.04876275002198</v>
      </c>
      <c r="S59" s="62">
        <f ca="1">AVERAGE(OFFSET($R$3,0,0,'Données projet'!$E$9+1,1))-AVERAGE(OFFSET($H$3,0,0,'Données projet'!$E$9+1,1))</f>
        <v>321.62968871874483</v>
      </c>
      <c r="T59" s="62">
        <f t="shared" si="34"/>
        <v>389.91636841473559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6.8</v>
      </c>
      <c r="N60" s="14">
        <f>IF('Données projet'!$A$36&gt;35,N59+M60-V59,IF(A60&lt;'Données projet'!$A$36,$K$205^A60,IF(A60='Données projet'!$A$36,'Données projet'!$B$36,N59+M60-V59)))</f>
        <v>221.60000000000008</v>
      </c>
      <c r="O60" s="14">
        <f>N60*VLOOKUP('Données projet'!$B$9,Paramètres!$A$1:$I$89,3,0)*VLOOKUP('Données projet'!$B$9,Paramètres!$A$1:$I$89,5,0)</f>
        <v>193.5897600000001</v>
      </c>
      <c r="P60" s="14">
        <f t="shared" si="33"/>
        <v>48.332731202087089</v>
      </c>
      <c r="Q60" s="22">
        <f t="shared" si="53"/>
        <v>421.34833884363525</v>
      </c>
      <c r="R60" s="62">
        <f t="shared" si="0"/>
        <v>714.6816721769685</v>
      </c>
      <c r="S60" s="62">
        <f ca="1">AVERAGE(OFFSET($R$3,0,0,'Données projet'!$E$9+1,1))-AVERAGE(OFFSET($H$3,0,0,'Données projet'!$E$9+1,1))</f>
        <v>321.62968871874483</v>
      </c>
      <c r="T60" s="62">
        <f t="shared" si="34"/>
        <v>389.91636841473559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6.8</v>
      </c>
      <c r="N61" s="14">
        <f>IF('Données projet'!$A$36&gt;35,N60+M61-V60,IF(A61&lt;'Données projet'!$A$36,$K$205^A61,IF(A61='Données projet'!$A$36,'Données projet'!$B$36,N60+M61-V60)))</f>
        <v>228.40000000000009</v>
      </c>
      <c r="O61" s="14">
        <f>N61*VLOOKUP('Données projet'!$B$9,Paramètres!$A$1:$I$89,3,0)*VLOOKUP('Données projet'!$B$9,Paramètres!$A$1:$I$89,5,0)</f>
        <v>199.53024000000011</v>
      </c>
      <c r="P61" s="14">
        <f t="shared" si="33"/>
        <v>49.640914570461312</v>
      </c>
      <c r="Q61" s="22">
        <f t="shared" si="53"/>
        <v>433.97309421022027</v>
      </c>
      <c r="R61" s="62">
        <f t="shared" si="0"/>
        <v>727.30642754355358</v>
      </c>
      <c r="S61" s="62">
        <f ca="1">AVERAGE(OFFSET($R$3,0,0,'Données projet'!$E$9+1,1))-AVERAGE(OFFSET($H$3,0,0,'Données projet'!$E$9+1,1))</f>
        <v>321.62968871874483</v>
      </c>
      <c r="T61" s="62">
        <f t="shared" si="34"/>
        <v>389.91636841473559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6.8</v>
      </c>
      <c r="N62" s="14">
        <f>IF('Données projet'!$A$36&gt;35,N61+M62-V61,IF(A62&lt;'Données projet'!$A$36,$K$205^A62,IF(A62='Données projet'!$A$36,'Données projet'!$B$36,N61+M62-V61)))</f>
        <v>235.2000000000001</v>
      </c>
      <c r="O62" s="14">
        <f>N62*VLOOKUP('Données projet'!$B$9,Paramètres!$A$1:$I$89,3,0)*VLOOKUP('Données projet'!$B$9,Paramètres!$A$1:$I$89,5,0)</f>
        <v>205.47072000000011</v>
      </c>
      <c r="P62" s="14">
        <f t="shared" si="33"/>
        <v>50.944571570352757</v>
      </c>
      <c r="Q62" s="22">
        <f t="shared" si="53"/>
        <v>446.58996615169781</v>
      </c>
      <c r="R62" s="62">
        <f t="shared" si="0"/>
        <v>739.92329948503107</v>
      </c>
      <c r="S62" s="62">
        <f ca="1">AVERAGE(OFFSET($R$3,0,0,'Données projet'!$E$9+1,1))-AVERAGE(OFFSET($H$3,0,0,'Données projet'!$E$9+1,1))</f>
        <v>321.62968871874483</v>
      </c>
      <c r="T62" s="62">
        <f t="shared" si="34"/>
        <v>389.91636841473559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242</v>
      </c>
      <c r="L63" s="13">
        <f>VLOOKUP(A63,'Données projet'!$A$35:$I$55,9,0)</f>
        <v>6.8</v>
      </c>
      <c r="M63" s="13">
        <f t="array" ref="M63">INDEX(L:L,MIN(IF(ISNUMBER(L63:L259),ROW(L63:L259),"")))</f>
        <v>6.8</v>
      </c>
      <c r="N63" s="14">
        <f>IF('Données projet'!$A$36&gt;35,N62+M63-V62,IF(A63&lt;'Données projet'!$A$36,$K$205^A63,IF(A63='Données projet'!$A$36,'Données projet'!$B$36,N62+M63-V62)))</f>
        <v>242.00000000000011</v>
      </c>
      <c r="O63" s="14">
        <f>N63*VLOOKUP('Données projet'!$B$9,Paramètres!$A$1:$I$89,3,0)*VLOOKUP('Données projet'!$B$9,Paramètres!$A$1:$I$89,5,0)</f>
        <v>211.41120000000012</v>
      </c>
      <c r="P63" s="14">
        <f t="shared" si="33"/>
        <v>52.243848094411206</v>
      </c>
      <c r="Q63" s="22">
        <f t="shared" si="53"/>
        <v>459.19920876443302</v>
      </c>
      <c r="R63" s="62">
        <f t="shared" si="0"/>
        <v>752.53254209776628</v>
      </c>
      <c r="S63" s="62">
        <f ca="1">AVERAGE(OFFSET($R$3,0,0,'Données projet'!$E$9+1,1))-AVERAGE(OFFSET($H$3,0,0,'Données projet'!$E$9+1,1))</f>
        <v>321.62968871874483</v>
      </c>
      <c r="T63" s="62">
        <f t="shared" si="34"/>
        <v>389.91636841473559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26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</v>
      </c>
      <c r="N64" s="14">
        <f>IF('Données projet'!$A$36&gt;35,N63+M64-V63,IF(A64&lt;'Données projet'!$A$36,$K$205^A64,IF(A64='Données projet'!$A$36,'Données projet'!$B$36,N63+M64-V63)))</f>
        <v>222.00000000000011</v>
      </c>
      <c r="O64" s="14">
        <f>N64*VLOOKUP('Données projet'!$B$9,Paramètres!$A$1:$I$89,3,0)*VLOOKUP('Données projet'!$B$9,Paramètres!$A$1:$I$89,5,0)</f>
        <v>193.93920000000014</v>
      </c>
      <c r="P64" s="14">
        <f t="shared" si="33"/>
        <v>48.409811198069384</v>
      </c>
      <c r="Q64" s="22">
        <f t="shared" si="53"/>
        <v>422.09119450330439</v>
      </c>
      <c r="R64" s="62">
        <f t="shared" si="0"/>
        <v>715.42452783663771</v>
      </c>
      <c r="S64" s="62">
        <f ca="1">AVERAGE(OFFSET($R$3,0,0,'Données projet'!$E$9+1,1))-AVERAGE(OFFSET($H$3,0,0,'Données projet'!$E$9+1,1))</f>
        <v>321.62968871874483</v>
      </c>
      <c r="T64" s="62">
        <f t="shared" si="34"/>
        <v>389.91636841473559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</v>
      </c>
      <c r="N65" s="14">
        <f>IF('Données projet'!$A$36&gt;35,N64+M65-V64,IF(A65&lt;'Données projet'!$A$36,$K$205^A65,IF(A65='Données projet'!$A$36,'Données projet'!$B$36,N64+M65-V64)))</f>
        <v>228.00000000000011</v>
      </c>
      <c r="O65" s="14">
        <f>N65*VLOOKUP('Données projet'!$B$9,Paramètres!$A$1:$I$89,3,0)*VLOOKUP('Données projet'!$B$9,Paramètres!$A$1:$I$89,5,0)</f>
        <v>199.18080000000012</v>
      </c>
      <c r="P65" s="14">
        <f t="shared" si="33"/>
        <v>49.564089376413726</v>
      </c>
      <c r="Q65" s="22">
        <f t="shared" si="53"/>
        <v>433.2306823305874</v>
      </c>
      <c r="R65" s="62">
        <f t="shared" si="0"/>
        <v>726.56401566392071</v>
      </c>
      <c r="S65" s="62">
        <f ca="1">AVERAGE(OFFSET($R$3,0,0,'Données projet'!$E$9+1,1))-AVERAGE(OFFSET($H$3,0,0,'Données projet'!$E$9+1,1))</f>
        <v>321.62968871874483</v>
      </c>
      <c r="T65" s="62">
        <f t="shared" si="34"/>
        <v>389.91636841473559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</v>
      </c>
      <c r="N66" s="14">
        <f>IF('Données projet'!$A$36&gt;35,N65+M66-V65,IF(A66&lt;'Données projet'!$A$36,$K$205^A66,IF(A66='Données projet'!$A$36,'Données projet'!$B$36,N65+M66-V65)))</f>
        <v>234.00000000000011</v>
      </c>
      <c r="O66" s="14">
        <f>N66*VLOOKUP('Données projet'!$B$9,Paramètres!$A$1:$I$89,3,0)*VLOOKUP('Données projet'!$B$9,Paramètres!$A$1:$I$89,5,0)</f>
        <v>204.42240000000012</v>
      </c>
      <c r="P66" s="14">
        <f t="shared" si="33"/>
        <v>50.714836797527312</v>
      </c>
      <c r="Q66" s="22">
        <f t="shared" si="53"/>
        <v>444.36402075569362</v>
      </c>
      <c r="R66" s="62">
        <f t="shared" si="0"/>
        <v>737.69735408902693</v>
      </c>
      <c r="S66" s="62">
        <f ca="1">AVERAGE(OFFSET($R$3,0,0,'Données projet'!$E$9+1,1))-AVERAGE(OFFSET($H$3,0,0,'Données projet'!$E$9+1,1))</f>
        <v>321.62968871874483</v>
      </c>
      <c r="T66" s="62">
        <f t="shared" si="34"/>
        <v>389.91636841473559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</v>
      </c>
      <c r="N67" s="14">
        <f>IF('Données projet'!$A$36&gt;35,N66+M67-V66,IF(A67&lt;'Données projet'!$A$36,$K$205^A67,IF(A67='Données projet'!$A$36,'Données projet'!$B$36,N66+M67-V66)))</f>
        <v>240.00000000000011</v>
      </c>
      <c r="O67" s="14">
        <f>N67*VLOOKUP('Données projet'!$B$9,Paramètres!$A$1:$I$89,3,0)*VLOOKUP('Données projet'!$B$9,Paramètres!$A$1:$I$89,5,0)</f>
        <v>209.6640000000001</v>
      </c>
      <c r="P67" s="14">
        <f t="shared" si="33"/>
        <v>51.862154403304537</v>
      </c>
      <c r="Q67" s="22">
        <f t="shared" ref="Q67:Q98" si="54">(O67+P67)*0.475*44/12</f>
        <v>455.49138558575561</v>
      </c>
      <c r="R67" s="62">
        <f t="shared" ref="R67:R130" si="55">Q67+(I67+J67)*44/12</f>
        <v>748.82471891908892</v>
      </c>
      <c r="S67" s="62">
        <f ca="1">AVERAGE(OFFSET($R$3,0,0,'Données projet'!$E$9+1,1))-AVERAGE(OFFSET($H$3,0,0,'Données projet'!$E$9+1,1))</f>
        <v>321.62968871874483</v>
      </c>
      <c r="T67" s="62">
        <f t="shared" si="34"/>
        <v>389.91636841473559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246</v>
      </c>
      <c r="L68" s="13">
        <f>VLOOKUP(A68,'Données projet'!$A$35:$I$55,9,0)</f>
        <v>6</v>
      </c>
      <c r="M68" s="13">
        <f t="array" ref="M68">INDEX(L:L,MIN(IF(ISNUMBER(L68:L264),ROW(L68:L264),"")))</f>
        <v>6</v>
      </c>
      <c r="N68" s="14">
        <f>IF('Données projet'!$A$36&gt;35,N67+M68-V67,IF(A68&lt;'Données projet'!$A$36,$K$205^A68,IF(A68='Données projet'!$A$36,'Données projet'!$B$36,N67+M68-V67)))</f>
        <v>246.00000000000011</v>
      </c>
      <c r="O68" s="14">
        <f>N68*VLOOKUP('Données projet'!$B$9,Paramètres!$A$1:$I$89,3,0)*VLOOKUP('Données projet'!$B$9,Paramètres!$A$1:$I$89,5,0)</f>
        <v>214.90560000000013</v>
      </c>
      <c r="P68" s="14">
        <f t="shared" si="33"/>
        <v>53.006137800892375</v>
      </c>
      <c r="Q68" s="22">
        <f t="shared" si="54"/>
        <v>466.61294333655451</v>
      </c>
      <c r="R68" s="62">
        <f t="shared" si="55"/>
        <v>759.94627666988777</v>
      </c>
      <c r="S68" s="62">
        <f ca="1">AVERAGE(OFFSET($R$3,0,0,'Données projet'!$E$9+1,1))-AVERAGE(OFFSET($H$3,0,0,'Données projet'!$E$9+1,1))</f>
        <v>321.62968871874483</v>
      </c>
      <c r="T68" s="62">
        <f t="shared" si="34"/>
        <v>389.91636841473559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23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5.2</v>
      </c>
      <c r="N69" s="14">
        <f>IF('Données projet'!$A$36&gt;35,N68+M69-V68,IF(A69&lt;'Données projet'!$A$36,$K$205^A69,IF(A69='Données projet'!$A$36,'Données projet'!$B$36,N68+M69-V68)))</f>
        <v>228.2000000000001</v>
      </c>
      <c r="O69" s="14">
        <f>N69*VLOOKUP('Données projet'!$B$9,Paramètres!$A$1:$I$89,3,0)*VLOOKUP('Données projet'!$B$9,Paramètres!$A$1:$I$89,5,0)</f>
        <v>199.35552000000013</v>
      </c>
      <c r="P69" s="14">
        <f t="shared" ref="P69:P132" si="87">EXP(-1.0587+0.8836*LN(O69)+0.284)</f>
        <v>49.602503932783222</v>
      </c>
      <c r="Q69" s="22">
        <f t="shared" si="54"/>
        <v>433.60189168293101</v>
      </c>
      <c r="R69" s="62">
        <f t="shared" si="55"/>
        <v>726.93522501626433</v>
      </c>
      <c r="S69" s="62">
        <f ca="1">AVERAGE(OFFSET($R$3,0,0,'Données projet'!$E$9+1,1))-AVERAGE(OFFSET($H$3,0,0,'Données projet'!$E$9+1,1))</f>
        <v>321.62968871874483</v>
      </c>
      <c r="T69" s="62">
        <f t="shared" ref="T69:T132" si="88">$T$3</f>
        <v>389.91636841473559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5.2</v>
      </c>
      <c r="N70" s="14">
        <f>IF('Données projet'!$A$36&gt;35,N69+M70-V69,IF(A70&lt;'Données projet'!$A$36,$K$205^A70,IF(A70='Données projet'!$A$36,'Données projet'!$B$36,N69+M70-V69)))</f>
        <v>233.40000000000009</v>
      </c>
      <c r="O70" s="14">
        <f>N70*VLOOKUP('Données projet'!$B$9,Paramètres!$A$1:$I$89,3,0)*VLOOKUP('Données projet'!$B$9,Paramètres!$A$1:$I$89,5,0)</f>
        <v>203.8982400000001</v>
      </c>
      <c r="P70" s="14">
        <f t="shared" si="87"/>
        <v>50.599918019430213</v>
      </c>
      <c r="Q70" s="22">
        <f t="shared" si="54"/>
        <v>443.25095855050785</v>
      </c>
      <c r="R70" s="62">
        <f t="shared" si="55"/>
        <v>736.58429188384116</v>
      </c>
      <c r="S70" s="62">
        <f ca="1">AVERAGE(OFFSET($R$3,0,0,'Données projet'!$E$9+1,1))-AVERAGE(OFFSET($H$3,0,0,'Données projet'!$E$9+1,1))</f>
        <v>321.62968871874483</v>
      </c>
      <c r="T70" s="62">
        <f t="shared" si="88"/>
        <v>389.91636841473559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5.2</v>
      </c>
      <c r="N71" s="14">
        <f>IF('Données projet'!$A$36&gt;35,N70+M71-V70,IF(A71&lt;'Données projet'!$A$36,$K$205^A71,IF(A71='Données projet'!$A$36,'Données projet'!$B$36,N70+M71-V70)))</f>
        <v>238.60000000000008</v>
      </c>
      <c r="O71" s="14">
        <f>N71*VLOOKUP('Données projet'!$B$9,Paramètres!$A$1:$I$89,3,0)*VLOOKUP('Données projet'!$B$9,Paramètres!$A$1:$I$89,5,0)</f>
        <v>208.4409600000001</v>
      </c>
      <c r="P71" s="14">
        <f t="shared" si="87"/>
        <v>51.594748621124211</v>
      </c>
      <c r="Q71" s="22">
        <f t="shared" si="54"/>
        <v>452.89552584845813</v>
      </c>
      <c r="R71" s="62">
        <f t="shared" si="55"/>
        <v>746.22885918179145</v>
      </c>
      <c r="S71" s="62">
        <f ca="1">AVERAGE(OFFSET($R$3,0,0,'Données projet'!$E$9+1,1))-AVERAGE(OFFSET($H$3,0,0,'Données projet'!$E$9+1,1))</f>
        <v>321.62968871874483</v>
      </c>
      <c r="T71" s="62">
        <f t="shared" si="88"/>
        <v>389.91636841473559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5.2</v>
      </c>
      <c r="N72" s="14">
        <f>IF('Données projet'!$A$36&gt;35,N71+M72-V71,IF(A72&lt;'Données projet'!$A$36,$K$205^A72,IF(A72='Données projet'!$A$36,'Données projet'!$B$36,N71+M72-V71)))</f>
        <v>243.80000000000007</v>
      </c>
      <c r="O72" s="14">
        <f>N72*VLOOKUP('Données projet'!$B$9,Paramètres!$A$1:$I$89,3,0)*VLOOKUP('Données projet'!$B$9,Paramètres!$A$1:$I$89,5,0)</f>
        <v>212.98368000000008</v>
      </c>
      <c r="P72" s="14">
        <f t="shared" si="87"/>
        <v>52.587058525970363</v>
      </c>
      <c r="Q72" s="22">
        <f t="shared" si="54"/>
        <v>462.53570293273191</v>
      </c>
      <c r="R72" s="62">
        <f t="shared" si="55"/>
        <v>755.86903626606522</v>
      </c>
      <c r="S72" s="62">
        <f ca="1">AVERAGE(OFFSET($R$3,0,0,'Données projet'!$E$9+1,1))-AVERAGE(OFFSET($H$3,0,0,'Données projet'!$E$9+1,1))</f>
        <v>321.62968871874483</v>
      </c>
      <c r="T72" s="62">
        <f t="shared" si="88"/>
        <v>389.91636841473559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249</v>
      </c>
      <c r="L73" s="13">
        <f>VLOOKUP(A73,'Données projet'!$A$35:$I$55,9,0)</f>
        <v>5.2</v>
      </c>
      <c r="M73" s="13">
        <f t="array" ref="M73">INDEX(L:L,MIN(IF(ISNUMBER(L73:L269),ROW(L73:L269),"")))</f>
        <v>5.2</v>
      </c>
      <c r="N73" s="14">
        <f>IF('Données projet'!$A$36&gt;35,N72+M73-V72,IF(A73&lt;'Données projet'!$A$36,$K$205^A73,IF(A73='Données projet'!$A$36,'Données projet'!$B$36,N72+M73-V72)))</f>
        <v>249.00000000000006</v>
      </c>
      <c r="O73" s="14">
        <f>N73*VLOOKUP('Données projet'!$B$9,Paramètres!$A$1:$I$89,3,0)*VLOOKUP('Données projet'!$B$9,Paramètres!$A$1:$I$89,5,0)</f>
        <v>217.52640000000008</v>
      </c>
      <c r="P73" s="14">
        <f t="shared" si="87"/>
        <v>53.576907690651254</v>
      </c>
      <c r="Q73" s="22">
        <f t="shared" si="54"/>
        <v>472.17159422788433</v>
      </c>
      <c r="R73" s="62">
        <f t="shared" si="55"/>
        <v>765.50492756121764</v>
      </c>
      <c r="S73" s="62">
        <f ca="1">AVERAGE(OFFSET($R$3,0,0,'Données projet'!$E$9+1,1))-AVERAGE(OFFSET($H$3,0,0,'Données projet'!$E$9+1,1))</f>
        <v>321.62968871874483</v>
      </c>
      <c r="T73" s="62">
        <f t="shared" si="88"/>
        <v>389.91636841473559</v>
      </c>
      <c r="U73" s="16">
        <f>IF(ISNA(VLOOKUP(A73,'Données projet'!$A$35:$I$55,3,0)),0,VLOOKUP(A73,'Données projet'!$A$35:$I$55,3,0))</f>
        <v>12</v>
      </c>
      <c r="V73" s="16">
        <f>IF(ISNA(VLOOKUP(A73,'Données projet'!$A$35:$I$55,4,0)),0,VLOOKUP(A73,'Données projet'!$A$35:$I$55,4,0))</f>
        <v>249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4.9658410716801891E-14</v>
      </c>
      <c r="P74" s="14">
        <f t="shared" si="87"/>
        <v>8.0934058173791862E-13</v>
      </c>
      <c r="Q74" s="22">
        <f t="shared" si="54"/>
        <v>1.4960899118586383E-12</v>
      </c>
      <c r="R74" s="62">
        <f t="shared" si="55"/>
        <v>293.33333333333479</v>
      </c>
      <c r="S74" s="62">
        <f ca="1">AVERAGE(OFFSET($R$3,0,0,'Données projet'!$E$9+1,1))-AVERAGE(OFFSET($H$3,0,0,'Données projet'!$E$9+1,1))</f>
        <v>321.62968871874483</v>
      </c>
      <c r="T74" s="62">
        <f t="shared" si="88"/>
        <v>389.91636841473559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4.9658410716801891E-14</v>
      </c>
      <c r="P75" s="14">
        <f t="shared" si="87"/>
        <v>8.0934058173791862E-13</v>
      </c>
      <c r="Q75" s="22">
        <f t="shared" si="54"/>
        <v>1.4960899118586383E-12</v>
      </c>
      <c r="R75" s="62">
        <f t="shared" si="55"/>
        <v>293.33333333333479</v>
      </c>
      <c r="S75" s="62">
        <f ca="1">AVERAGE(OFFSET($R$3,0,0,'Données projet'!$E$9+1,1))-AVERAGE(OFFSET($H$3,0,0,'Données projet'!$E$9+1,1))</f>
        <v>321.62968871874483</v>
      </c>
      <c r="T75" s="62">
        <f t="shared" si="88"/>
        <v>389.91636841473559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4.9658410716801891E-14</v>
      </c>
      <c r="P76" s="14">
        <f t="shared" si="87"/>
        <v>8.0934058173791862E-13</v>
      </c>
      <c r="Q76" s="22">
        <f t="shared" si="54"/>
        <v>1.4960899118586383E-12</v>
      </c>
      <c r="R76" s="62">
        <f t="shared" si="55"/>
        <v>293.33333333333479</v>
      </c>
      <c r="S76" s="62">
        <f ca="1">AVERAGE(OFFSET($R$3,0,0,'Données projet'!$E$9+1,1))-AVERAGE(OFFSET($H$3,0,0,'Données projet'!$E$9+1,1))</f>
        <v>321.62968871874483</v>
      </c>
      <c r="T76" s="62">
        <f t="shared" si="88"/>
        <v>389.91636841473559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4.9658410716801891E-14</v>
      </c>
      <c r="P77" s="14">
        <f t="shared" si="87"/>
        <v>8.0934058173791862E-13</v>
      </c>
      <c r="Q77" s="22">
        <f t="shared" si="54"/>
        <v>1.4960899118586383E-12</v>
      </c>
      <c r="R77" s="62">
        <f t="shared" si="55"/>
        <v>293.33333333333479</v>
      </c>
      <c r="S77" s="62">
        <f ca="1">AVERAGE(OFFSET($R$3,0,0,'Données projet'!$E$9+1,1))-AVERAGE(OFFSET($H$3,0,0,'Données projet'!$E$9+1,1))</f>
        <v>321.62968871874483</v>
      </c>
      <c r="T77" s="62">
        <f t="shared" si="88"/>
        <v>389.91636841473559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4.9658410716801891E-14</v>
      </c>
      <c r="P78" s="14">
        <f t="shared" si="87"/>
        <v>8.0934058173791862E-13</v>
      </c>
      <c r="Q78" s="22">
        <f t="shared" si="54"/>
        <v>1.4960899118586383E-12</v>
      </c>
      <c r="R78" s="62">
        <f t="shared" si="55"/>
        <v>293.33333333333479</v>
      </c>
      <c r="S78" s="62">
        <f ca="1">AVERAGE(OFFSET($R$3,0,0,'Données projet'!$E$9+1,1))-AVERAGE(OFFSET($H$3,0,0,'Données projet'!$E$9+1,1))</f>
        <v>321.62968871874483</v>
      </c>
      <c r="T78" s="62">
        <f t="shared" si="88"/>
        <v>389.91636841473559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4.9658410716801891E-14</v>
      </c>
      <c r="P79" s="14">
        <f t="shared" si="87"/>
        <v>8.0934058173791862E-13</v>
      </c>
      <c r="Q79" s="22">
        <f t="shared" si="54"/>
        <v>1.4960899118586383E-12</v>
      </c>
      <c r="R79" s="62">
        <f t="shared" si="55"/>
        <v>293.33333333333479</v>
      </c>
      <c r="S79" s="62">
        <f ca="1">AVERAGE(OFFSET($R$3,0,0,'Données projet'!$E$9+1,1))-AVERAGE(OFFSET($H$3,0,0,'Données projet'!$E$9+1,1))</f>
        <v>321.62968871874483</v>
      </c>
      <c r="T79" s="62">
        <f t="shared" si="88"/>
        <v>389.91636841473559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4.9658410716801891E-14</v>
      </c>
      <c r="P80" s="14">
        <f t="shared" si="87"/>
        <v>8.0934058173791862E-13</v>
      </c>
      <c r="Q80" s="22">
        <f t="shared" si="54"/>
        <v>1.4960899118586383E-12</v>
      </c>
      <c r="R80" s="62">
        <f t="shared" si="55"/>
        <v>293.33333333333479</v>
      </c>
      <c r="S80" s="62">
        <f ca="1">AVERAGE(OFFSET($R$3,0,0,'Données projet'!$E$9+1,1))-AVERAGE(OFFSET($H$3,0,0,'Données projet'!$E$9+1,1))</f>
        <v>321.62968871874483</v>
      </c>
      <c r="T80" s="62">
        <f t="shared" si="88"/>
        <v>389.91636841473559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4.9658410716801891E-14</v>
      </c>
      <c r="P81" s="14">
        <f t="shared" si="87"/>
        <v>8.0934058173791862E-13</v>
      </c>
      <c r="Q81" s="22">
        <f t="shared" si="54"/>
        <v>1.4960899118586383E-12</v>
      </c>
      <c r="R81" s="62">
        <f t="shared" si="55"/>
        <v>293.33333333333479</v>
      </c>
      <c r="S81" s="62">
        <f ca="1">AVERAGE(OFFSET($R$3,0,0,'Données projet'!$E$9+1,1))-AVERAGE(OFFSET($H$3,0,0,'Données projet'!$E$9+1,1))</f>
        <v>321.62968871874483</v>
      </c>
      <c r="T81" s="62">
        <f t="shared" si="88"/>
        <v>389.91636841473559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4.9658410716801891E-14</v>
      </c>
      <c r="P82" s="14">
        <f t="shared" si="87"/>
        <v>8.0934058173791862E-13</v>
      </c>
      <c r="Q82" s="22">
        <f t="shared" si="54"/>
        <v>1.4960899118586383E-12</v>
      </c>
      <c r="R82" s="62">
        <f t="shared" si="55"/>
        <v>293.33333333333479</v>
      </c>
      <c r="S82" s="62">
        <f ca="1">AVERAGE(OFFSET($R$3,0,0,'Données projet'!$E$9+1,1))-AVERAGE(OFFSET($H$3,0,0,'Données projet'!$E$9+1,1))</f>
        <v>321.62968871874483</v>
      </c>
      <c r="T82" s="62">
        <f t="shared" si="88"/>
        <v>389.91636841473559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4.9658410716801891E-14</v>
      </c>
      <c r="P83" s="14">
        <f t="shared" si="87"/>
        <v>8.0934058173791862E-13</v>
      </c>
      <c r="Q83" s="22">
        <f t="shared" si="54"/>
        <v>1.4960899118586383E-12</v>
      </c>
      <c r="R83" s="62">
        <f t="shared" si="55"/>
        <v>293.33333333333479</v>
      </c>
      <c r="S83" s="62">
        <f ca="1">AVERAGE(OFFSET($R$3,0,0,'Données projet'!$E$9+1,1))-AVERAGE(OFFSET($H$3,0,0,'Données projet'!$E$9+1,1))</f>
        <v>321.62968871874483</v>
      </c>
      <c r="T83" s="62">
        <f t="shared" si="88"/>
        <v>389.91636841473559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4.9658410716801891E-14</v>
      </c>
      <c r="P84" s="14">
        <f t="shared" si="87"/>
        <v>8.0934058173791862E-13</v>
      </c>
      <c r="Q84" s="22">
        <f t="shared" si="54"/>
        <v>1.4960899118586383E-12</v>
      </c>
      <c r="R84" s="62">
        <f t="shared" si="55"/>
        <v>293.33333333333479</v>
      </c>
      <c r="S84" s="62">
        <f ca="1">AVERAGE(OFFSET($R$3,0,0,'Données projet'!$E$9+1,1))-AVERAGE(OFFSET($H$3,0,0,'Données projet'!$E$9+1,1))</f>
        <v>321.62968871874483</v>
      </c>
      <c r="T84" s="62">
        <f t="shared" si="88"/>
        <v>389.91636841473559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4.9658410716801891E-14</v>
      </c>
      <c r="P85" s="14">
        <f t="shared" si="87"/>
        <v>8.0934058173791862E-13</v>
      </c>
      <c r="Q85" s="22">
        <f t="shared" si="54"/>
        <v>1.4960899118586383E-12</v>
      </c>
      <c r="R85" s="62">
        <f t="shared" si="55"/>
        <v>293.33333333333479</v>
      </c>
      <c r="S85" s="62">
        <f ca="1">AVERAGE(OFFSET($R$3,0,0,'Données projet'!$E$9+1,1))-AVERAGE(OFFSET($H$3,0,0,'Données projet'!$E$9+1,1))</f>
        <v>321.62968871874483</v>
      </c>
      <c r="T85" s="62">
        <f t="shared" si="88"/>
        <v>389.91636841473559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4.9658410716801891E-14</v>
      </c>
      <c r="P86" s="14">
        <f t="shared" si="87"/>
        <v>8.0934058173791862E-13</v>
      </c>
      <c r="Q86" s="22">
        <f t="shared" si="54"/>
        <v>1.4960899118586383E-12</v>
      </c>
      <c r="R86" s="62">
        <f t="shared" si="55"/>
        <v>293.33333333333479</v>
      </c>
      <c r="S86" s="62">
        <f ca="1">AVERAGE(OFFSET($R$3,0,0,'Données projet'!$E$9+1,1))-AVERAGE(OFFSET($H$3,0,0,'Données projet'!$E$9+1,1))</f>
        <v>321.62968871874483</v>
      </c>
      <c r="T86" s="62">
        <f t="shared" si="88"/>
        <v>389.91636841473559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4.9658410716801891E-14</v>
      </c>
      <c r="P87" s="14">
        <f t="shared" si="87"/>
        <v>8.0934058173791862E-13</v>
      </c>
      <c r="Q87" s="22">
        <f t="shared" si="54"/>
        <v>1.4960899118586383E-12</v>
      </c>
      <c r="R87" s="62">
        <f t="shared" si="55"/>
        <v>293.33333333333479</v>
      </c>
      <c r="S87" s="62">
        <f ca="1">AVERAGE(OFFSET($R$3,0,0,'Données projet'!$E$9+1,1))-AVERAGE(OFFSET($H$3,0,0,'Données projet'!$E$9+1,1))</f>
        <v>321.62968871874483</v>
      </c>
      <c r="T87" s="62">
        <f t="shared" si="88"/>
        <v>389.91636841473559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4.9658410716801891E-14</v>
      </c>
      <c r="P88" s="14">
        <f t="shared" si="87"/>
        <v>8.0934058173791862E-13</v>
      </c>
      <c r="Q88" s="22">
        <f t="shared" si="54"/>
        <v>1.4960899118586383E-12</v>
      </c>
      <c r="R88" s="62">
        <f t="shared" si="55"/>
        <v>293.33333333333479</v>
      </c>
      <c r="S88" s="62">
        <f ca="1">AVERAGE(OFFSET($R$3,0,0,'Données projet'!$E$9+1,1))-AVERAGE(OFFSET($H$3,0,0,'Données projet'!$E$9+1,1))</f>
        <v>321.62968871874483</v>
      </c>
      <c r="T88" s="62">
        <f t="shared" si="88"/>
        <v>389.91636841473559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4.9658410716801891E-14</v>
      </c>
      <c r="P89" s="14">
        <f t="shared" si="87"/>
        <v>8.0934058173791862E-13</v>
      </c>
      <c r="Q89" s="22">
        <f t="shared" si="54"/>
        <v>1.4960899118586383E-12</v>
      </c>
      <c r="R89" s="62">
        <f t="shared" si="55"/>
        <v>293.33333333333479</v>
      </c>
      <c r="S89" s="62">
        <f ca="1">AVERAGE(OFFSET($R$3,0,0,'Données projet'!$E$9+1,1))-AVERAGE(OFFSET($H$3,0,0,'Données projet'!$E$9+1,1))</f>
        <v>321.62968871874483</v>
      </c>
      <c r="T89" s="62">
        <f t="shared" si="88"/>
        <v>389.91636841473559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4.9658410716801891E-14</v>
      </c>
      <c r="P90" s="14">
        <f t="shared" si="87"/>
        <v>8.0934058173791862E-13</v>
      </c>
      <c r="Q90" s="22">
        <f t="shared" si="54"/>
        <v>1.4960899118586383E-12</v>
      </c>
      <c r="R90" s="62">
        <f t="shared" si="55"/>
        <v>293.33333333333479</v>
      </c>
      <c r="S90" s="62">
        <f ca="1">AVERAGE(OFFSET($R$3,0,0,'Données projet'!$E$9+1,1))-AVERAGE(OFFSET($H$3,0,0,'Données projet'!$E$9+1,1))</f>
        <v>321.62968871874483</v>
      </c>
      <c r="T90" s="62">
        <f t="shared" si="88"/>
        <v>389.91636841473559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4.9658410716801891E-14</v>
      </c>
      <c r="P91" s="14">
        <f t="shared" si="87"/>
        <v>8.0934058173791862E-13</v>
      </c>
      <c r="Q91" s="22">
        <f t="shared" si="54"/>
        <v>1.4960899118586383E-12</v>
      </c>
      <c r="R91" s="62">
        <f t="shared" si="55"/>
        <v>293.33333333333479</v>
      </c>
      <c r="S91" s="62">
        <f ca="1">AVERAGE(OFFSET($R$3,0,0,'Données projet'!$E$9+1,1))-AVERAGE(OFFSET($H$3,0,0,'Données projet'!$E$9+1,1))</f>
        <v>321.62968871874483</v>
      </c>
      <c r="T91" s="62">
        <f t="shared" si="88"/>
        <v>389.91636841473559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4.9658410716801891E-14</v>
      </c>
      <c r="P92" s="14">
        <f t="shared" si="87"/>
        <v>8.0934058173791862E-13</v>
      </c>
      <c r="Q92" s="22">
        <f t="shared" si="54"/>
        <v>1.4960899118586383E-12</v>
      </c>
      <c r="R92" s="62">
        <f t="shared" si="55"/>
        <v>293.33333333333479</v>
      </c>
      <c r="S92" s="62">
        <f ca="1">AVERAGE(OFFSET($R$3,0,0,'Données projet'!$E$9+1,1))-AVERAGE(OFFSET($H$3,0,0,'Données projet'!$E$9+1,1))</f>
        <v>321.62968871874483</v>
      </c>
      <c r="T92" s="62">
        <f t="shared" si="88"/>
        <v>389.91636841473559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4.9658410716801891E-14</v>
      </c>
      <c r="P93" s="14">
        <f t="shared" si="87"/>
        <v>8.0934058173791862E-13</v>
      </c>
      <c r="Q93" s="22">
        <f t="shared" si="54"/>
        <v>1.4960899118586383E-12</v>
      </c>
      <c r="R93" s="62">
        <f t="shared" si="55"/>
        <v>293.33333333333479</v>
      </c>
      <c r="S93" s="62">
        <f ca="1">AVERAGE(OFFSET($R$3,0,0,'Données projet'!$E$9+1,1))-AVERAGE(OFFSET($H$3,0,0,'Données projet'!$E$9+1,1))</f>
        <v>321.62968871874483</v>
      </c>
      <c r="T93" s="62">
        <f t="shared" si="88"/>
        <v>389.91636841473559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4.9658410716801891E-14</v>
      </c>
      <c r="P94" s="14">
        <f t="shared" si="87"/>
        <v>8.0934058173791862E-13</v>
      </c>
      <c r="Q94" s="22">
        <f t="shared" si="54"/>
        <v>1.4960899118586383E-12</v>
      </c>
      <c r="R94" s="62">
        <f t="shared" si="55"/>
        <v>293.33333333333479</v>
      </c>
      <c r="S94" s="62">
        <f ca="1">AVERAGE(OFFSET($R$3,0,0,'Données projet'!$E$9+1,1))-AVERAGE(OFFSET($H$3,0,0,'Données projet'!$E$9+1,1))</f>
        <v>321.62968871874483</v>
      </c>
      <c r="T94" s="62">
        <f t="shared" si="88"/>
        <v>389.91636841473559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4.9658410716801891E-14</v>
      </c>
      <c r="P95" s="14">
        <f t="shared" si="87"/>
        <v>8.0934058173791862E-13</v>
      </c>
      <c r="Q95" s="22">
        <f t="shared" si="54"/>
        <v>1.4960899118586383E-12</v>
      </c>
      <c r="R95" s="62">
        <f t="shared" si="55"/>
        <v>293.33333333333479</v>
      </c>
      <c r="S95" s="62">
        <f ca="1">AVERAGE(OFFSET($R$3,0,0,'Données projet'!$E$9+1,1))-AVERAGE(OFFSET($H$3,0,0,'Données projet'!$E$9+1,1))</f>
        <v>321.62968871874483</v>
      </c>
      <c r="T95" s="62">
        <f t="shared" si="88"/>
        <v>389.91636841473559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4.9658410716801891E-14</v>
      </c>
      <c r="P96" s="14">
        <f t="shared" si="87"/>
        <v>8.0934058173791862E-13</v>
      </c>
      <c r="Q96" s="22">
        <f t="shared" si="54"/>
        <v>1.4960899118586383E-12</v>
      </c>
      <c r="R96" s="62">
        <f t="shared" si="55"/>
        <v>293.33333333333479</v>
      </c>
      <c r="S96" s="62">
        <f ca="1">AVERAGE(OFFSET($R$3,0,0,'Données projet'!$E$9+1,1))-AVERAGE(OFFSET($H$3,0,0,'Données projet'!$E$9+1,1))</f>
        <v>321.62968871874483</v>
      </c>
      <c r="T96" s="62">
        <f t="shared" si="88"/>
        <v>389.91636841473559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4.9658410716801891E-14</v>
      </c>
      <c r="P97" s="14">
        <f t="shared" si="87"/>
        <v>8.0934058173791862E-13</v>
      </c>
      <c r="Q97" s="22">
        <f t="shared" si="54"/>
        <v>1.4960899118586383E-12</v>
      </c>
      <c r="R97" s="62">
        <f t="shared" si="55"/>
        <v>293.33333333333479</v>
      </c>
      <c r="S97" s="62">
        <f ca="1">AVERAGE(OFFSET($R$3,0,0,'Données projet'!$E$9+1,1))-AVERAGE(OFFSET($H$3,0,0,'Données projet'!$E$9+1,1))</f>
        <v>321.62968871874483</v>
      </c>
      <c r="T97" s="62">
        <f t="shared" si="88"/>
        <v>389.91636841473559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4.9658410716801891E-14</v>
      </c>
      <c r="P98" s="14">
        <f t="shared" si="87"/>
        <v>8.0934058173791862E-13</v>
      </c>
      <c r="Q98" s="22">
        <f t="shared" si="54"/>
        <v>1.4960899118586383E-12</v>
      </c>
      <c r="R98" s="62">
        <f t="shared" si="55"/>
        <v>293.33333333333479</v>
      </c>
      <c r="S98" s="62">
        <f ca="1">AVERAGE(OFFSET($R$3,0,0,'Données projet'!$E$9+1,1))-AVERAGE(OFFSET($H$3,0,0,'Données projet'!$E$9+1,1))</f>
        <v>321.62968871874483</v>
      </c>
      <c r="T98" s="62">
        <f t="shared" si="88"/>
        <v>389.91636841473559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4.9658410716801891E-14</v>
      </c>
      <c r="P99" s="14">
        <f t="shared" si="87"/>
        <v>8.0934058173791862E-13</v>
      </c>
      <c r="Q99" s="22">
        <f t="shared" ref="Q99:Q130" si="107">(O99+P99)*0.475*44/12</f>
        <v>1.4960899118586383E-12</v>
      </c>
      <c r="R99" s="62">
        <f t="shared" si="55"/>
        <v>293.33333333333479</v>
      </c>
      <c r="S99" s="62">
        <f ca="1">AVERAGE(OFFSET($R$3,0,0,'Données projet'!$E$9+1,1))-AVERAGE(OFFSET($H$3,0,0,'Données projet'!$E$9+1,1))</f>
        <v>321.62968871874483</v>
      </c>
      <c r="T99" s="62">
        <f t="shared" si="88"/>
        <v>389.91636841473559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4.9658410716801891E-14</v>
      </c>
      <c r="P100" s="14">
        <f t="shared" si="87"/>
        <v>8.0934058173791862E-13</v>
      </c>
      <c r="Q100" s="22">
        <f t="shared" si="107"/>
        <v>1.4960899118586383E-12</v>
      </c>
      <c r="R100" s="62">
        <f t="shared" si="55"/>
        <v>293.33333333333479</v>
      </c>
      <c r="S100" s="62">
        <f ca="1">AVERAGE(OFFSET($R$3,0,0,'Données projet'!$E$9+1,1))-AVERAGE(OFFSET($H$3,0,0,'Données projet'!$E$9+1,1))</f>
        <v>321.62968871874483</v>
      </c>
      <c r="T100" s="62">
        <f t="shared" si="88"/>
        <v>389.91636841473559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4.9658410716801891E-14</v>
      </c>
      <c r="P101" s="14">
        <f t="shared" si="87"/>
        <v>8.0934058173791862E-13</v>
      </c>
      <c r="Q101" s="22">
        <f t="shared" si="107"/>
        <v>1.4960899118586383E-12</v>
      </c>
      <c r="R101" s="62">
        <f t="shared" si="55"/>
        <v>293.33333333333479</v>
      </c>
      <c r="S101" s="62">
        <f ca="1">AVERAGE(OFFSET($R$3,0,0,'Données projet'!$E$9+1,1))-AVERAGE(OFFSET($H$3,0,0,'Données projet'!$E$9+1,1))</f>
        <v>321.62968871874483</v>
      </c>
      <c r="T101" s="62">
        <f t="shared" si="88"/>
        <v>389.91636841473559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4.9658410716801891E-14</v>
      </c>
      <c r="P102" s="14">
        <f t="shared" si="87"/>
        <v>8.0934058173791862E-13</v>
      </c>
      <c r="Q102" s="22">
        <f t="shared" si="107"/>
        <v>1.4960899118586383E-12</v>
      </c>
      <c r="R102" s="62">
        <f t="shared" si="55"/>
        <v>293.33333333333479</v>
      </c>
      <c r="S102" s="62">
        <f ca="1">AVERAGE(OFFSET($R$3,0,0,'Données projet'!$E$9+1,1))-AVERAGE(OFFSET($H$3,0,0,'Données projet'!$E$9+1,1))</f>
        <v>321.62968871874483</v>
      </c>
      <c r="T102" s="62">
        <f t="shared" si="88"/>
        <v>389.91636841473559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4.9658410716801891E-14</v>
      </c>
      <c r="P103" s="14">
        <f t="shared" si="87"/>
        <v>8.0934058173791862E-13</v>
      </c>
      <c r="Q103" s="22">
        <f t="shared" si="107"/>
        <v>1.4960899118586383E-12</v>
      </c>
      <c r="R103" s="62">
        <f t="shared" si="55"/>
        <v>293.33333333333479</v>
      </c>
      <c r="S103" s="62">
        <f ca="1">AVERAGE(OFFSET($R$3,0,0,'Données projet'!$E$9+1,1))-AVERAGE(OFFSET($H$3,0,0,'Données projet'!$E$9+1,1))</f>
        <v>321.62968871874483</v>
      </c>
      <c r="T103" s="62">
        <f t="shared" si="88"/>
        <v>389.91636841473559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4.9658410716801891E-14</v>
      </c>
      <c r="P104" s="14">
        <f t="shared" si="87"/>
        <v>8.0934058173791862E-13</v>
      </c>
      <c r="Q104" s="22">
        <f t="shared" si="107"/>
        <v>1.4960899118586383E-12</v>
      </c>
      <c r="R104" s="62">
        <f t="shared" si="55"/>
        <v>293.33333333333479</v>
      </c>
      <c r="S104" s="62">
        <f ca="1">AVERAGE(OFFSET($R$3,0,0,'Données projet'!$E$9+1,1))-AVERAGE(OFFSET($H$3,0,0,'Données projet'!$E$9+1,1))</f>
        <v>321.62968871874483</v>
      </c>
      <c r="T104" s="62">
        <f t="shared" si="88"/>
        <v>389.91636841473559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4.9658410716801891E-14</v>
      </c>
      <c r="P105" s="14">
        <f t="shared" si="87"/>
        <v>8.0934058173791862E-13</v>
      </c>
      <c r="Q105" s="22">
        <f t="shared" si="107"/>
        <v>1.4960899118586383E-12</v>
      </c>
      <c r="R105" s="62">
        <f t="shared" si="55"/>
        <v>293.33333333333479</v>
      </c>
      <c r="S105" s="62">
        <f ca="1">AVERAGE(OFFSET($R$3,0,0,'Données projet'!$E$9+1,1))-AVERAGE(OFFSET($H$3,0,0,'Données projet'!$E$9+1,1))</f>
        <v>321.62968871874483</v>
      </c>
      <c r="T105" s="62">
        <f t="shared" si="88"/>
        <v>389.91636841473559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4.9658410716801891E-14</v>
      </c>
      <c r="P106" s="14">
        <f t="shared" si="87"/>
        <v>8.0934058173791862E-13</v>
      </c>
      <c r="Q106" s="22">
        <f t="shared" si="107"/>
        <v>1.4960899118586383E-12</v>
      </c>
      <c r="R106" s="62">
        <f t="shared" si="55"/>
        <v>293.33333333333479</v>
      </c>
      <c r="S106" s="62">
        <f ca="1">AVERAGE(OFFSET($R$3,0,0,'Données projet'!$E$9+1,1))-AVERAGE(OFFSET($H$3,0,0,'Données projet'!$E$9+1,1))</f>
        <v>321.62968871874483</v>
      </c>
      <c r="T106" s="62">
        <f t="shared" si="88"/>
        <v>389.91636841473559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4.9658410716801891E-14</v>
      </c>
      <c r="P107" s="14">
        <f t="shared" si="87"/>
        <v>8.0934058173791862E-13</v>
      </c>
      <c r="Q107" s="22">
        <f t="shared" si="107"/>
        <v>1.4960899118586383E-12</v>
      </c>
      <c r="R107" s="62">
        <f t="shared" si="55"/>
        <v>293.33333333333479</v>
      </c>
      <c r="S107" s="62">
        <f ca="1">AVERAGE(OFFSET($R$3,0,0,'Données projet'!$E$9+1,1))-AVERAGE(OFFSET($H$3,0,0,'Données projet'!$E$9+1,1))</f>
        <v>321.62968871874483</v>
      </c>
      <c r="T107" s="62">
        <f t="shared" si="88"/>
        <v>389.91636841473559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4.9658410716801891E-14</v>
      </c>
      <c r="P108" s="14">
        <f t="shared" si="87"/>
        <v>8.0934058173791862E-13</v>
      </c>
      <c r="Q108" s="22">
        <f t="shared" si="107"/>
        <v>1.4960899118586383E-12</v>
      </c>
      <c r="R108" s="62">
        <f t="shared" si="55"/>
        <v>293.33333333333479</v>
      </c>
      <c r="S108" s="62">
        <f ca="1">AVERAGE(OFFSET($R$3,0,0,'Données projet'!$E$9+1,1))-AVERAGE(OFFSET($H$3,0,0,'Données projet'!$E$9+1,1))</f>
        <v>321.62968871874483</v>
      </c>
      <c r="T108" s="62">
        <f t="shared" si="88"/>
        <v>389.91636841473559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4.9658410716801891E-14</v>
      </c>
      <c r="P109" s="14">
        <f t="shared" si="87"/>
        <v>8.0934058173791862E-13</v>
      </c>
      <c r="Q109" s="22">
        <f t="shared" si="107"/>
        <v>1.4960899118586383E-12</v>
      </c>
      <c r="R109" s="62">
        <f t="shared" si="55"/>
        <v>293.33333333333479</v>
      </c>
      <c r="S109" s="62">
        <f ca="1">AVERAGE(OFFSET($R$3,0,0,'Données projet'!$E$9+1,1))-AVERAGE(OFFSET($H$3,0,0,'Données projet'!$E$9+1,1))</f>
        <v>321.62968871874483</v>
      </c>
      <c r="T109" s="62">
        <f t="shared" si="88"/>
        <v>389.91636841473559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4.9658410716801891E-14</v>
      </c>
      <c r="P110" s="14">
        <f t="shared" si="87"/>
        <v>8.0934058173791862E-13</v>
      </c>
      <c r="Q110" s="22">
        <f t="shared" si="107"/>
        <v>1.4960899118586383E-12</v>
      </c>
      <c r="R110" s="62">
        <f t="shared" si="55"/>
        <v>293.33333333333479</v>
      </c>
      <c r="S110" s="62">
        <f ca="1">AVERAGE(OFFSET($R$3,0,0,'Données projet'!$E$9+1,1))-AVERAGE(OFFSET($H$3,0,0,'Données projet'!$E$9+1,1))</f>
        <v>321.62968871874483</v>
      </c>
      <c r="T110" s="62">
        <f t="shared" si="88"/>
        <v>389.91636841473559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4.9658410716801891E-14</v>
      </c>
      <c r="P111" s="14">
        <f t="shared" si="87"/>
        <v>8.0934058173791862E-13</v>
      </c>
      <c r="Q111" s="22">
        <f t="shared" si="107"/>
        <v>1.4960899118586383E-12</v>
      </c>
      <c r="R111" s="62">
        <f t="shared" si="55"/>
        <v>293.33333333333479</v>
      </c>
      <c r="S111" s="62">
        <f ca="1">AVERAGE(OFFSET($R$3,0,0,'Données projet'!$E$9+1,1))-AVERAGE(OFFSET($H$3,0,0,'Données projet'!$E$9+1,1))</f>
        <v>321.62968871874483</v>
      </c>
      <c r="T111" s="62">
        <f t="shared" si="88"/>
        <v>389.91636841473559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4.9658410716801891E-14</v>
      </c>
      <c r="P112" s="14">
        <f t="shared" si="87"/>
        <v>8.0934058173791862E-13</v>
      </c>
      <c r="Q112" s="22">
        <f t="shared" si="107"/>
        <v>1.4960899118586383E-12</v>
      </c>
      <c r="R112" s="62">
        <f t="shared" si="55"/>
        <v>293.33333333333479</v>
      </c>
      <c r="S112" s="62">
        <f ca="1">AVERAGE(OFFSET($R$3,0,0,'Données projet'!$E$9+1,1))-AVERAGE(OFFSET($H$3,0,0,'Données projet'!$E$9+1,1))</f>
        <v>321.62968871874483</v>
      </c>
      <c r="T112" s="62">
        <f t="shared" si="88"/>
        <v>389.91636841473559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4.9658410716801891E-14</v>
      </c>
      <c r="P113" s="14">
        <f t="shared" si="87"/>
        <v>8.0934058173791862E-13</v>
      </c>
      <c r="Q113" s="22">
        <f t="shared" si="107"/>
        <v>1.4960899118586383E-12</v>
      </c>
      <c r="R113" s="62">
        <f t="shared" si="55"/>
        <v>293.33333333333479</v>
      </c>
      <c r="S113" s="62">
        <f ca="1">AVERAGE(OFFSET($R$3,0,0,'Données projet'!$E$9+1,1))-AVERAGE(OFFSET($H$3,0,0,'Données projet'!$E$9+1,1))</f>
        <v>321.62968871874483</v>
      </c>
      <c r="T113" s="62">
        <f t="shared" si="88"/>
        <v>389.91636841473559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4.9658410716801891E-14</v>
      </c>
      <c r="P114" s="14">
        <f t="shared" si="87"/>
        <v>8.0934058173791862E-13</v>
      </c>
      <c r="Q114" s="22">
        <f t="shared" si="107"/>
        <v>1.4960899118586383E-12</v>
      </c>
      <c r="R114" s="62">
        <f t="shared" si="55"/>
        <v>293.33333333333479</v>
      </c>
      <c r="S114" s="62">
        <f ca="1">AVERAGE(OFFSET($R$3,0,0,'Données projet'!$E$9+1,1))-AVERAGE(OFFSET($H$3,0,0,'Données projet'!$E$9+1,1))</f>
        <v>321.62968871874483</v>
      </c>
      <c r="T114" s="62">
        <f t="shared" si="88"/>
        <v>389.91636841473559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4.9658410716801891E-14</v>
      </c>
      <c r="P115" s="14">
        <f t="shared" si="87"/>
        <v>8.0934058173791862E-13</v>
      </c>
      <c r="Q115" s="22">
        <f t="shared" si="107"/>
        <v>1.4960899118586383E-12</v>
      </c>
      <c r="R115" s="62">
        <f t="shared" si="55"/>
        <v>293.33333333333479</v>
      </c>
      <c r="S115" s="62">
        <f ca="1">AVERAGE(OFFSET($R$3,0,0,'Données projet'!$E$9+1,1))-AVERAGE(OFFSET($H$3,0,0,'Données projet'!$E$9+1,1))</f>
        <v>321.62968871874483</v>
      </c>
      <c r="T115" s="62">
        <f t="shared" si="88"/>
        <v>389.91636841473559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4.9658410716801891E-14</v>
      </c>
      <c r="P116" s="14">
        <f t="shared" si="87"/>
        <v>8.0934058173791862E-13</v>
      </c>
      <c r="Q116" s="22">
        <f t="shared" si="107"/>
        <v>1.4960899118586383E-12</v>
      </c>
      <c r="R116" s="62">
        <f t="shared" si="55"/>
        <v>293.33333333333479</v>
      </c>
      <c r="S116" s="62">
        <f ca="1">AVERAGE(OFFSET($R$3,0,0,'Données projet'!$E$9+1,1))-AVERAGE(OFFSET($H$3,0,0,'Données projet'!$E$9+1,1))</f>
        <v>321.62968871874483</v>
      </c>
      <c r="T116" s="62">
        <f t="shared" si="88"/>
        <v>389.91636841473559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4.9658410716801891E-14</v>
      </c>
      <c r="P117" s="14">
        <f t="shared" si="87"/>
        <v>8.0934058173791862E-13</v>
      </c>
      <c r="Q117" s="22">
        <f t="shared" si="107"/>
        <v>1.4960899118586383E-12</v>
      </c>
      <c r="R117" s="62">
        <f t="shared" si="55"/>
        <v>293.33333333333479</v>
      </c>
      <c r="S117" s="62">
        <f ca="1">AVERAGE(OFFSET($R$3,0,0,'Données projet'!$E$9+1,1))-AVERAGE(OFFSET($H$3,0,0,'Données projet'!$E$9+1,1))</f>
        <v>321.62968871874483</v>
      </c>
      <c r="T117" s="62">
        <f t="shared" si="88"/>
        <v>389.91636841473559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4.9658410716801891E-14</v>
      </c>
      <c r="P118" s="14">
        <f t="shared" si="87"/>
        <v>8.0934058173791862E-13</v>
      </c>
      <c r="Q118" s="22">
        <f t="shared" si="107"/>
        <v>1.4960899118586383E-12</v>
      </c>
      <c r="R118" s="62">
        <f t="shared" si="55"/>
        <v>293.33333333333479</v>
      </c>
      <c r="S118" s="62">
        <f ca="1">AVERAGE(OFFSET($R$3,0,0,'Données projet'!$E$9+1,1))-AVERAGE(OFFSET($H$3,0,0,'Données projet'!$E$9+1,1))</f>
        <v>321.62968871874483</v>
      </c>
      <c r="T118" s="62">
        <f t="shared" si="88"/>
        <v>389.91636841473559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4.9658410716801891E-14</v>
      </c>
      <c r="P119" s="14">
        <f t="shared" si="87"/>
        <v>8.0934058173791862E-13</v>
      </c>
      <c r="Q119" s="22">
        <f t="shared" si="107"/>
        <v>1.4960899118586383E-12</v>
      </c>
      <c r="R119" s="62">
        <f t="shared" si="55"/>
        <v>293.33333333333479</v>
      </c>
      <c r="S119" s="62">
        <f ca="1">AVERAGE(OFFSET($R$3,0,0,'Données projet'!$E$9+1,1))-AVERAGE(OFFSET($H$3,0,0,'Données projet'!$E$9+1,1))</f>
        <v>321.62968871874483</v>
      </c>
      <c r="T119" s="62">
        <f t="shared" si="88"/>
        <v>389.91636841473559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4.9658410716801891E-14</v>
      </c>
      <c r="P120" s="14">
        <f t="shared" si="87"/>
        <v>8.0934058173791862E-13</v>
      </c>
      <c r="Q120" s="22">
        <f t="shared" si="107"/>
        <v>1.4960899118586383E-12</v>
      </c>
      <c r="R120" s="62">
        <f t="shared" si="55"/>
        <v>293.33333333333479</v>
      </c>
      <c r="S120" s="62">
        <f ca="1">AVERAGE(OFFSET($R$3,0,0,'Données projet'!$E$9+1,1))-AVERAGE(OFFSET($H$3,0,0,'Données projet'!$E$9+1,1))</f>
        <v>321.62968871874483</v>
      </c>
      <c r="T120" s="62">
        <f t="shared" si="88"/>
        <v>389.91636841473559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4.9658410716801891E-14</v>
      </c>
      <c r="P121" s="14">
        <f t="shared" si="87"/>
        <v>8.0934058173791862E-13</v>
      </c>
      <c r="Q121" s="22">
        <f t="shared" si="107"/>
        <v>1.4960899118586383E-12</v>
      </c>
      <c r="R121" s="62">
        <f t="shared" si="55"/>
        <v>293.33333333333479</v>
      </c>
      <c r="S121" s="62">
        <f ca="1">AVERAGE(OFFSET($R$3,0,0,'Données projet'!$E$9+1,1))-AVERAGE(OFFSET($H$3,0,0,'Données projet'!$E$9+1,1))</f>
        <v>321.62968871874483</v>
      </c>
      <c r="T121" s="62">
        <f t="shared" si="88"/>
        <v>389.91636841473559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4.9658410716801891E-14</v>
      </c>
      <c r="P122" s="14">
        <f t="shared" si="87"/>
        <v>8.0934058173791862E-13</v>
      </c>
      <c r="Q122" s="22">
        <f t="shared" si="107"/>
        <v>1.4960899118586383E-12</v>
      </c>
      <c r="R122" s="62">
        <f t="shared" si="55"/>
        <v>293.33333333333479</v>
      </c>
      <c r="S122" s="62">
        <f ca="1">AVERAGE(OFFSET($R$3,0,0,'Données projet'!$E$9+1,1))-AVERAGE(OFFSET($H$3,0,0,'Données projet'!$E$9+1,1))</f>
        <v>321.62968871874483</v>
      </c>
      <c r="T122" s="62">
        <f t="shared" si="88"/>
        <v>389.91636841473559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4.9658410716801891E-14</v>
      </c>
      <c r="P123" s="14">
        <f t="shared" si="87"/>
        <v>8.0934058173791862E-13</v>
      </c>
      <c r="Q123" s="22">
        <f t="shared" si="107"/>
        <v>1.4960899118586383E-12</v>
      </c>
      <c r="R123" s="62">
        <f t="shared" si="55"/>
        <v>293.33333333333479</v>
      </c>
      <c r="S123" s="62">
        <f ca="1">AVERAGE(OFFSET($R$3,0,0,'Données projet'!$E$9+1,1))-AVERAGE(OFFSET($H$3,0,0,'Données projet'!$E$9+1,1))</f>
        <v>321.62968871874483</v>
      </c>
      <c r="T123" s="62">
        <f t="shared" si="88"/>
        <v>389.91636841473559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4.9658410716801891E-14</v>
      </c>
      <c r="P124" s="14">
        <f t="shared" si="87"/>
        <v>8.0934058173791862E-13</v>
      </c>
      <c r="Q124" s="22">
        <f t="shared" si="107"/>
        <v>1.4960899118586383E-12</v>
      </c>
      <c r="R124" s="62">
        <f t="shared" si="55"/>
        <v>293.33333333333479</v>
      </c>
      <c r="S124" s="62">
        <f ca="1">AVERAGE(OFFSET($R$3,0,0,'Données projet'!$E$9+1,1))-AVERAGE(OFFSET($H$3,0,0,'Données projet'!$E$9+1,1))</f>
        <v>321.62968871874483</v>
      </c>
      <c r="T124" s="62">
        <f t="shared" si="88"/>
        <v>389.91636841473559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4.9658410716801891E-14</v>
      </c>
      <c r="P125" s="14">
        <f t="shared" si="87"/>
        <v>8.0934058173791862E-13</v>
      </c>
      <c r="Q125" s="22">
        <f t="shared" si="107"/>
        <v>1.4960899118586383E-12</v>
      </c>
      <c r="R125" s="62">
        <f t="shared" si="55"/>
        <v>293.33333333333479</v>
      </c>
      <c r="S125" s="62">
        <f ca="1">AVERAGE(OFFSET($R$3,0,0,'Données projet'!$E$9+1,1))-AVERAGE(OFFSET($H$3,0,0,'Données projet'!$E$9+1,1))</f>
        <v>321.62968871874483</v>
      </c>
      <c r="T125" s="62">
        <f t="shared" si="88"/>
        <v>389.91636841473559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4.9658410716801891E-14</v>
      </c>
      <c r="P126" s="14">
        <f t="shared" si="87"/>
        <v>8.0934058173791862E-13</v>
      </c>
      <c r="Q126" s="22">
        <f t="shared" si="107"/>
        <v>1.4960899118586383E-12</v>
      </c>
      <c r="R126" s="62">
        <f t="shared" si="55"/>
        <v>293.33333333333479</v>
      </c>
      <c r="S126" s="62">
        <f ca="1">AVERAGE(OFFSET($R$3,0,0,'Données projet'!$E$9+1,1))-AVERAGE(OFFSET($H$3,0,0,'Données projet'!$E$9+1,1))</f>
        <v>321.62968871874483</v>
      </c>
      <c r="T126" s="62">
        <f t="shared" si="88"/>
        <v>389.91636841473559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4.9658410716801891E-14</v>
      </c>
      <c r="P127" s="14">
        <f t="shared" si="87"/>
        <v>8.0934058173791862E-13</v>
      </c>
      <c r="Q127" s="22">
        <f t="shared" si="107"/>
        <v>1.4960899118586383E-12</v>
      </c>
      <c r="R127" s="62">
        <f t="shared" si="55"/>
        <v>293.33333333333479</v>
      </c>
      <c r="S127" s="62">
        <f ca="1">AVERAGE(OFFSET($R$3,0,0,'Données projet'!$E$9+1,1))-AVERAGE(OFFSET($H$3,0,0,'Données projet'!$E$9+1,1))</f>
        <v>321.62968871874483</v>
      </c>
      <c r="T127" s="62">
        <f t="shared" si="88"/>
        <v>389.91636841473559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4.9658410716801891E-14</v>
      </c>
      <c r="P128" s="14">
        <f t="shared" si="87"/>
        <v>8.0934058173791862E-13</v>
      </c>
      <c r="Q128" s="22">
        <f t="shared" si="107"/>
        <v>1.4960899118586383E-12</v>
      </c>
      <c r="R128" s="62">
        <f t="shared" si="55"/>
        <v>293.33333333333479</v>
      </c>
      <c r="S128" s="62">
        <f ca="1">AVERAGE(OFFSET($R$3,0,0,'Données projet'!$E$9+1,1))-AVERAGE(OFFSET($H$3,0,0,'Données projet'!$E$9+1,1))</f>
        <v>321.62968871874483</v>
      </c>
      <c r="T128" s="62">
        <f t="shared" si="88"/>
        <v>389.91636841473559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4.9658410716801891E-14</v>
      </c>
      <c r="P129" s="14">
        <f t="shared" si="87"/>
        <v>8.0934058173791862E-13</v>
      </c>
      <c r="Q129" s="22">
        <f t="shared" si="107"/>
        <v>1.4960899118586383E-12</v>
      </c>
      <c r="R129" s="62">
        <f t="shared" si="55"/>
        <v>293.33333333333479</v>
      </c>
      <c r="S129" s="62">
        <f ca="1">AVERAGE(OFFSET($R$3,0,0,'Données projet'!$E$9+1,1))-AVERAGE(OFFSET($H$3,0,0,'Données projet'!$E$9+1,1))</f>
        <v>321.62968871874483</v>
      </c>
      <c r="T129" s="62">
        <f t="shared" si="88"/>
        <v>389.91636841473559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4.9658410716801891E-14</v>
      </c>
      <c r="P130" s="14">
        <f t="shared" si="87"/>
        <v>8.0934058173791862E-13</v>
      </c>
      <c r="Q130" s="22">
        <f t="shared" si="107"/>
        <v>1.4960899118586383E-12</v>
      </c>
      <c r="R130" s="62">
        <f t="shared" si="55"/>
        <v>293.33333333333479</v>
      </c>
      <c r="S130" s="62">
        <f ca="1">AVERAGE(OFFSET($R$3,0,0,'Données projet'!$E$9+1,1))-AVERAGE(OFFSET($H$3,0,0,'Données projet'!$E$9+1,1))</f>
        <v>321.62968871874483</v>
      </c>
      <c r="T130" s="62">
        <f t="shared" si="88"/>
        <v>389.91636841473559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4.9658410716801891E-14</v>
      </c>
      <c r="P131" s="14">
        <f t="shared" si="87"/>
        <v>8.0934058173791862E-13</v>
      </c>
      <c r="Q131" s="22">
        <f t="shared" ref="Q131:Q153" si="108">(O131+P131)*0.475*44/12</f>
        <v>1.4960899118586383E-12</v>
      </c>
      <c r="R131" s="62">
        <f t="shared" ref="R131:R194" si="109">Q131+(I131+J131)*44/12</f>
        <v>293.33333333333479</v>
      </c>
      <c r="S131" s="62">
        <f ca="1">AVERAGE(OFFSET($R$3,0,0,'Données projet'!$E$9+1,1))-AVERAGE(OFFSET($H$3,0,0,'Données projet'!$E$9+1,1))</f>
        <v>321.62968871874483</v>
      </c>
      <c r="T131" s="62">
        <f t="shared" si="88"/>
        <v>389.91636841473559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4.9658410716801891E-14</v>
      </c>
      <c r="P132" s="14">
        <f t="shared" si="87"/>
        <v>8.0934058173791862E-13</v>
      </c>
      <c r="Q132" s="22">
        <f t="shared" si="108"/>
        <v>1.4960899118586383E-12</v>
      </c>
      <c r="R132" s="62">
        <f t="shared" si="109"/>
        <v>293.33333333333479</v>
      </c>
      <c r="S132" s="62">
        <f ca="1">AVERAGE(OFFSET($R$3,0,0,'Données projet'!$E$9+1,1))-AVERAGE(OFFSET($H$3,0,0,'Données projet'!$E$9+1,1))</f>
        <v>321.62968871874483</v>
      </c>
      <c r="T132" s="62">
        <f t="shared" si="88"/>
        <v>389.91636841473559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4.9658410716801891E-14</v>
      </c>
      <c r="P133" s="14">
        <f t="shared" ref="P133:P196" si="141">EXP(-1.0587+0.8836*LN(O133)+0.284)</f>
        <v>8.0934058173791862E-13</v>
      </c>
      <c r="Q133" s="22">
        <f t="shared" si="108"/>
        <v>1.4960899118586383E-12</v>
      </c>
      <c r="R133" s="62">
        <f t="shared" si="109"/>
        <v>293.33333333333479</v>
      </c>
      <c r="S133" s="62">
        <f ca="1">AVERAGE(OFFSET($R$3,0,0,'Données projet'!$E$9+1,1))-AVERAGE(OFFSET($H$3,0,0,'Données projet'!$E$9+1,1))</f>
        <v>321.62968871874483</v>
      </c>
      <c r="T133" s="62">
        <f t="shared" ref="T133:T196" si="142">$T$3</f>
        <v>389.91636841473559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4.9658410716801891E-14</v>
      </c>
      <c r="P134" s="14">
        <f t="shared" si="141"/>
        <v>8.0934058173791862E-13</v>
      </c>
      <c r="Q134" s="22">
        <f t="shared" si="108"/>
        <v>1.4960899118586383E-12</v>
      </c>
      <c r="R134" s="62">
        <f t="shared" si="109"/>
        <v>293.33333333333479</v>
      </c>
      <c r="S134" s="62">
        <f ca="1">AVERAGE(OFFSET($R$3,0,0,'Données projet'!$E$9+1,1))-AVERAGE(OFFSET($H$3,0,0,'Données projet'!$E$9+1,1))</f>
        <v>321.62968871874483</v>
      </c>
      <c r="T134" s="62">
        <f t="shared" si="142"/>
        <v>389.91636841473559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4.9658410716801891E-14</v>
      </c>
      <c r="P135" s="14">
        <f t="shared" si="141"/>
        <v>8.0934058173791862E-13</v>
      </c>
      <c r="Q135" s="22">
        <f t="shared" si="108"/>
        <v>1.4960899118586383E-12</v>
      </c>
      <c r="R135" s="62">
        <f t="shared" si="109"/>
        <v>293.33333333333479</v>
      </c>
      <c r="S135" s="62">
        <f ca="1">AVERAGE(OFFSET($R$3,0,0,'Données projet'!$E$9+1,1))-AVERAGE(OFFSET($H$3,0,0,'Données projet'!$E$9+1,1))</f>
        <v>321.62968871874483</v>
      </c>
      <c r="T135" s="62">
        <f t="shared" si="142"/>
        <v>389.91636841473559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4.9658410716801891E-14</v>
      </c>
      <c r="P136" s="14">
        <f t="shared" si="141"/>
        <v>8.0934058173791862E-13</v>
      </c>
      <c r="Q136" s="22">
        <f t="shared" si="108"/>
        <v>1.4960899118586383E-12</v>
      </c>
      <c r="R136" s="62">
        <f t="shared" si="109"/>
        <v>293.33333333333479</v>
      </c>
      <c r="S136" s="62">
        <f ca="1">AVERAGE(OFFSET($R$3,0,0,'Données projet'!$E$9+1,1))-AVERAGE(OFFSET($H$3,0,0,'Données projet'!$E$9+1,1))</f>
        <v>321.62968871874483</v>
      </c>
      <c r="T136" s="62">
        <f t="shared" si="142"/>
        <v>389.91636841473559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4.9658410716801891E-14</v>
      </c>
      <c r="P137" s="14">
        <f t="shared" si="141"/>
        <v>8.0934058173791862E-13</v>
      </c>
      <c r="Q137" s="22">
        <f t="shared" si="108"/>
        <v>1.4960899118586383E-12</v>
      </c>
      <c r="R137" s="62">
        <f t="shared" si="109"/>
        <v>293.33333333333479</v>
      </c>
      <c r="S137" s="62">
        <f ca="1">AVERAGE(OFFSET($R$3,0,0,'Données projet'!$E$9+1,1))-AVERAGE(OFFSET($H$3,0,0,'Données projet'!$E$9+1,1))</f>
        <v>321.62968871874483</v>
      </c>
      <c r="T137" s="62">
        <f t="shared" si="142"/>
        <v>389.91636841473559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4.9658410716801891E-14</v>
      </c>
      <c r="P138" s="14">
        <f t="shared" si="141"/>
        <v>8.0934058173791862E-13</v>
      </c>
      <c r="Q138" s="22">
        <f t="shared" si="108"/>
        <v>1.4960899118586383E-12</v>
      </c>
      <c r="R138" s="62">
        <f t="shared" si="109"/>
        <v>293.33333333333479</v>
      </c>
      <c r="S138" s="62">
        <f ca="1">AVERAGE(OFFSET($R$3,0,0,'Données projet'!$E$9+1,1))-AVERAGE(OFFSET($H$3,0,0,'Données projet'!$E$9+1,1))</f>
        <v>321.62968871874483</v>
      </c>
      <c r="T138" s="62">
        <f t="shared" si="142"/>
        <v>389.91636841473559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4.9658410716801891E-14</v>
      </c>
      <c r="P139" s="14">
        <f t="shared" si="141"/>
        <v>8.0934058173791862E-13</v>
      </c>
      <c r="Q139" s="22">
        <f t="shared" si="108"/>
        <v>1.4960899118586383E-12</v>
      </c>
      <c r="R139" s="62">
        <f t="shared" si="109"/>
        <v>293.33333333333479</v>
      </c>
      <c r="S139" s="62">
        <f ca="1">AVERAGE(OFFSET($R$3,0,0,'Données projet'!$E$9+1,1))-AVERAGE(OFFSET($H$3,0,0,'Données projet'!$E$9+1,1))</f>
        <v>321.62968871874483</v>
      </c>
      <c r="T139" s="62">
        <f t="shared" si="142"/>
        <v>389.91636841473559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4.9658410716801891E-14</v>
      </c>
      <c r="P140" s="14">
        <f t="shared" si="141"/>
        <v>8.0934058173791862E-13</v>
      </c>
      <c r="Q140" s="22">
        <f t="shared" si="108"/>
        <v>1.4960899118586383E-12</v>
      </c>
      <c r="R140" s="62">
        <f t="shared" si="109"/>
        <v>293.33333333333479</v>
      </c>
      <c r="S140" s="62">
        <f ca="1">AVERAGE(OFFSET($R$3,0,0,'Données projet'!$E$9+1,1))-AVERAGE(OFFSET($H$3,0,0,'Données projet'!$E$9+1,1))</f>
        <v>321.62968871874483</v>
      </c>
      <c r="T140" s="62">
        <f t="shared" si="142"/>
        <v>389.91636841473559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4.9658410716801891E-14</v>
      </c>
      <c r="P141" s="14">
        <f t="shared" si="141"/>
        <v>8.0934058173791862E-13</v>
      </c>
      <c r="Q141" s="22">
        <f t="shared" si="108"/>
        <v>1.4960899118586383E-12</v>
      </c>
      <c r="R141" s="62">
        <f t="shared" si="109"/>
        <v>293.33333333333479</v>
      </c>
      <c r="S141" s="62">
        <f ca="1">AVERAGE(OFFSET($R$3,0,0,'Données projet'!$E$9+1,1))-AVERAGE(OFFSET($H$3,0,0,'Données projet'!$E$9+1,1))</f>
        <v>321.62968871874483</v>
      </c>
      <c r="T141" s="62">
        <f t="shared" si="142"/>
        <v>389.91636841473559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4.9658410716801891E-14</v>
      </c>
      <c r="P142" s="14">
        <f t="shared" si="141"/>
        <v>8.0934058173791862E-13</v>
      </c>
      <c r="Q142" s="22">
        <f t="shared" si="108"/>
        <v>1.4960899118586383E-12</v>
      </c>
      <c r="R142" s="62">
        <f t="shared" si="109"/>
        <v>293.33333333333479</v>
      </c>
      <c r="S142" s="62">
        <f ca="1">AVERAGE(OFFSET($R$3,0,0,'Données projet'!$E$9+1,1))-AVERAGE(OFFSET($H$3,0,0,'Données projet'!$E$9+1,1))</f>
        <v>321.62968871874483</v>
      </c>
      <c r="T142" s="62">
        <f t="shared" si="142"/>
        <v>389.91636841473559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4.9658410716801891E-14</v>
      </c>
      <c r="P143" s="14">
        <f t="shared" si="141"/>
        <v>8.0934058173791862E-13</v>
      </c>
      <c r="Q143" s="22">
        <f t="shared" si="108"/>
        <v>1.4960899118586383E-12</v>
      </c>
      <c r="R143" s="62">
        <f t="shared" si="109"/>
        <v>293.33333333333479</v>
      </c>
      <c r="S143" s="62">
        <f ca="1">AVERAGE(OFFSET($R$3,0,0,'Données projet'!$E$9+1,1))-AVERAGE(OFFSET($H$3,0,0,'Données projet'!$E$9+1,1))</f>
        <v>321.62968871874483</v>
      </c>
      <c r="T143" s="62">
        <f t="shared" si="142"/>
        <v>389.91636841473559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4.9658410716801891E-14</v>
      </c>
      <c r="P144" s="14">
        <f t="shared" si="141"/>
        <v>8.0934058173791862E-13</v>
      </c>
      <c r="Q144" s="22">
        <f t="shared" si="108"/>
        <v>1.4960899118586383E-12</v>
      </c>
      <c r="R144" s="62">
        <f t="shared" si="109"/>
        <v>293.33333333333479</v>
      </c>
      <c r="S144" s="62">
        <f ca="1">AVERAGE(OFFSET($R$3,0,0,'Données projet'!$E$9+1,1))-AVERAGE(OFFSET($H$3,0,0,'Données projet'!$E$9+1,1))</f>
        <v>321.62968871874483</v>
      </c>
      <c r="T144" s="62">
        <f t="shared" si="142"/>
        <v>389.91636841473559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4.9658410716801891E-14</v>
      </c>
      <c r="P145" s="14">
        <f t="shared" si="141"/>
        <v>8.0934058173791862E-13</v>
      </c>
      <c r="Q145" s="22">
        <f t="shared" si="108"/>
        <v>1.4960899118586383E-12</v>
      </c>
      <c r="R145" s="62">
        <f t="shared" si="109"/>
        <v>293.33333333333479</v>
      </c>
      <c r="S145" s="62">
        <f ca="1">AVERAGE(OFFSET($R$3,0,0,'Données projet'!$E$9+1,1))-AVERAGE(OFFSET($H$3,0,0,'Données projet'!$E$9+1,1))</f>
        <v>321.62968871874483</v>
      </c>
      <c r="T145" s="62">
        <f t="shared" si="142"/>
        <v>389.91636841473559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4.9658410716801891E-14</v>
      </c>
      <c r="P146" s="14">
        <f t="shared" si="141"/>
        <v>8.0934058173791862E-13</v>
      </c>
      <c r="Q146" s="22">
        <f t="shared" si="108"/>
        <v>1.4960899118586383E-12</v>
      </c>
      <c r="R146" s="62">
        <f t="shared" si="109"/>
        <v>293.33333333333479</v>
      </c>
      <c r="S146" s="62">
        <f ca="1">AVERAGE(OFFSET($R$3,0,0,'Données projet'!$E$9+1,1))-AVERAGE(OFFSET($H$3,0,0,'Données projet'!$E$9+1,1))</f>
        <v>321.62968871874483</v>
      </c>
      <c r="T146" s="62">
        <f t="shared" si="142"/>
        <v>389.91636841473559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4.9658410716801891E-14</v>
      </c>
      <c r="P147" s="14">
        <f t="shared" si="141"/>
        <v>8.0934058173791862E-13</v>
      </c>
      <c r="Q147" s="22">
        <f t="shared" si="108"/>
        <v>1.4960899118586383E-12</v>
      </c>
      <c r="R147" s="62">
        <f t="shared" si="109"/>
        <v>293.33333333333479</v>
      </c>
      <c r="S147" s="62">
        <f ca="1">AVERAGE(OFFSET($R$3,0,0,'Données projet'!$E$9+1,1))-AVERAGE(OFFSET($H$3,0,0,'Données projet'!$E$9+1,1))</f>
        <v>321.62968871874483</v>
      </c>
      <c r="T147" s="62">
        <f t="shared" si="142"/>
        <v>389.91636841473559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4.9658410716801891E-14</v>
      </c>
      <c r="P148" s="14">
        <f t="shared" si="141"/>
        <v>8.0934058173791862E-13</v>
      </c>
      <c r="Q148" s="22">
        <f t="shared" si="108"/>
        <v>1.4960899118586383E-12</v>
      </c>
      <c r="R148" s="62">
        <f t="shared" si="109"/>
        <v>293.33333333333479</v>
      </c>
      <c r="S148" s="62">
        <f ca="1">AVERAGE(OFFSET($R$3,0,0,'Données projet'!$E$9+1,1))-AVERAGE(OFFSET($H$3,0,0,'Données projet'!$E$9+1,1))</f>
        <v>321.62968871874483</v>
      </c>
      <c r="T148" s="62">
        <f t="shared" si="142"/>
        <v>389.91636841473559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4.9658410716801891E-14</v>
      </c>
      <c r="P149" s="14">
        <f t="shared" si="141"/>
        <v>8.0934058173791862E-13</v>
      </c>
      <c r="Q149" s="22">
        <f t="shared" si="108"/>
        <v>1.4960899118586383E-12</v>
      </c>
      <c r="R149" s="62">
        <f t="shared" si="109"/>
        <v>293.33333333333479</v>
      </c>
      <c r="S149" s="62">
        <f ca="1">AVERAGE(OFFSET($R$3,0,0,'Données projet'!$E$9+1,1))-AVERAGE(OFFSET($H$3,0,0,'Données projet'!$E$9+1,1))</f>
        <v>321.62968871874483</v>
      </c>
      <c r="T149" s="62">
        <f t="shared" si="142"/>
        <v>389.91636841473559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4.9658410716801891E-14</v>
      </c>
      <c r="P150" s="14">
        <f t="shared" si="141"/>
        <v>8.0934058173791862E-13</v>
      </c>
      <c r="Q150" s="22">
        <f t="shared" si="108"/>
        <v>1.4960899118586383E-12</v>
      </c>
      <c r="R150" s="62">
        <f t="shared" si="109"/>
        <v>293.33333333333479</v>
      </c>
      <c r="S150" s="62">
        <f ca="1">AVERAGE(OFFSET($R$3,0,0,'Données projet'!$E$9+1,1))-AVERAGE(OFFSET($H$3,0,0,'Données projet'!$E$9+1,1))</f>
        <v>321.62968871874483</v>
      </c>
      <c r="T150" s="62">
        <f t="shared" si="142"/>
        <v>389.91636841473559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4.9658410716801891E-14</v>
      </c>
      <c r="P151" s="14">
        <f t="shared" si="141"/>
        <v>8.0934058173791862E-13</v>
      </c>
      <c r="Q151" s="22">
        <f t="shared" si="108"/>
        <v>1.4960899118586383E-12</v>
      </c>
      <c r="R151" s="62">
        <f t="shared" si="109"/>
        <v>293.33333333333479</v>
      </c>
      <c r="S151" s="62">
        <f ca="1">AVERAGE(OFFSET($R$3,0,0,'Données projet'!$E$9+1,1))-AVERAGE(OFFSET($H$3,0,0,'Données projet'!$E$9+1,1))</f>
        <v>321.62968871874483</v>
      </c>
      <c r="T151" s="62">
        <f t="shared" si="142"/>
        <v>389.91636841473559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4.9658410716801891E-14</v>
      </c>
      <c r="P152" s="14">
        <f t="shared" si="141"/>
        <v>8.0934058173791862E-13</v>
      </c>
      <c r="Q152" s="22">
        <f t="shared" si="108"/>
        <v>1.4960899118586383E-12</v>
      </c>
      <c r="R152" s="62">
        <f t="shared" si="109"/>
        <v>293.33333333333479</v>
      </c>
      <c r="S152" s="62">
        <f ca="1">AVERAGE(OFFSET($R$3,0,0,'Données projet'!$E$9+1,1))-AVERAGE(OFFSET($H$3,0,0,'Données projet'!$E$9+1,1))</f>
        <v>321.62968871874483</v>
      </c>
      <c r="T152" s="62">
        <f t="shared" si="142"/>
        <v>389.91636841473559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4.9658410716801891E-14</v>
      </c>
      <c r="P153" s="14">
        <f t="shared" si="141"/>
        <v>8.0934058173791862E-13</v>
      </c>
      <c r="Q153" s="22">
        <f t="shared" si="108"/>
        <v>1.4960899118586383E-12</v>
      </c>
      <c r="R153" s="62">
        <f t="shared" si="109"/>
        <v>293.33333333333479</v>
      </c>
      <c r="S153" s="62">
        <f ca="1">AVERAGE(OFFSET($R$3,0,0,'Données projet'!$E$9+1,1))-AVERAGE(OFFSET($H$3,0,0,'Données projet'!$E$9+1,1))</f>
        <v>321.62968871874483</v>
      </c>
      <c r="T153" s="62">
        <f t="shared" si="142"/>
        <v>389.91636841473559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4.9658410716801891E-14</v>
      </c>
      <c r="P154" s="14">
        <f t="shared" si="141"/>
        <v>8.0934058173791862E-13</v>
      </c>
      <c r="Q154" s="22">
        <f t="shared" ref="Q154:Q203" si="162">(O154+P154)*0.475*44/12</f>
        <v>1.4960899118586383E-12</v>
      </c>
      <c r="R154" s="62">
        <f t="shared" si="109"/>
        <v>293.33333333333479</v>
      </c>
      <c r="S154" s="62">
        <f ca="1">AVERAGE(OFFSET($R$3,0,0,'Données projet'!$E$9+1,1))-AVERAGE(OFFSET($H$3,0,0,'Données projet'!$E$9+1,1))</f>
        <v>321.62968871874483</v>
      </c>
      <c r="T154" s="62">
        <f t="shared" si="142"/>
        <v>389.91636841473559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4.9658410716801891E-14</v>
      </c>
      <c r="P155" s="14">
        <f t="shared" si="141"/>
        <v>8.0934058173791862E-13</v>
      </c>
      <c r="Q155" s="22">
        <f t="shared" si="162"/>
        <v>1.4960899118586383E-12</v>
      </c>
      <c r="R155" s="62">
        <f t="shared" si="109"/>
        <v>293.33333333333479</v>
      </c>
      <c r="S155" s="62">
        <f ca="1">AVERAGE(OFFSET($R$3,0,0,'Données projet'!$E$9+1,1))-AVERAGE(OFFSET($H$3,0,0,'Données projet'!$E$9+1,1))</f>
        <v>321.62968871874483</v>
      </c>
      <c r="T155" s="62">
        <f t="shared" si="142"/>
        <v>389.91636841473559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4.9658410716801891E-14</v>
      </c>
      <c r="P156" s="14">
        <f t="shared" si="141"/>
        <v>8.0934058173791862E-13</v>
      </c>
      <c r="Q156" s="22">
        <f t="shared" si="162"/>
        <v>1.4960899118586383E-12</v>
      </c>
      <c r="R156" s="62">
        <f t="shared" si="109"/>
        <v>293.33333333333479</v>
      </c>
      <c r="S156" s="62">
        <f ca="1">AVERAGE(OFFSET($R$3,0,0,'Données projet'!$E$9+1,1))-AVERAGE(OFFSET($H$3,0,0,'Données projet'!$E$9+1,1))</f>
        <v>321.62968871874483</v>
      </c>
      <c r="T156" s="62">
        <f t="shared" si="142"/>
        <v>389.91636841473559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4.9658410716801891E-14</v>
      </c>
      <c r="P157" s="14">
        <f t="shared" si="141"/>
        <v>8.0934058173791862E-13</v>
      </c>
      <c r="Q157" s="22">
        <f t="shared" si="162"/>
        <v>1.4960899118586383E-12</v>
      </c>
      <c r="R157" s="62">
        <f t="shared" si="109"/>
        <v>293.33333333333479</v>
      </c>
      <c r="S157" s="62">
        <f ca="1">AVERAGE(OFFSET($R$3,0,0,'Données projet'!$E$9+1,1))-AVERAGE(OFFSET($H$3,0,0,'Données projet'!$E$9+1,1))</f>
        <v>321.62968871874483</v>
      </c>
      <c r="T157" s="62">
        <f t="shared" si="142"/>
        <v>389.91636841473559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4.9658410716801891E-14</v>
      </c>
      <c r="P158" s="14">
        <f t="shared" si="141"/>
        <v>8.0934058173791862E-13</v>
      </c>
      <c r="Q158" s="22">
        <f t="shared" si="162"/>
        <v>1.4960899118586383E-12</v>
      </c>
      <c r="R158" s="62">
        <f t="shared" si="109"/>
        <v>293.33333333333479</v>
      </c>
      <c r="S158" s="62">
        <f ca="1">AVERAGE(OFFSET($R$3,0,0,'Données projet'!$E$9+1,1))-AVERAGE(OFFSET($H$3,0,0,'Données projet'!$E$9+1,1))</f>
        <v>321.62968871874483</v>
      </c>
      <c r="T158" s="62">
        <f t="shared" si="142"/>
        <v>389.91636841473559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4.9658410716801891E-14</v>
      </c>
      <c r="P159" s="14">
        <f t="shared" si="141"/>
        <v>8.0934058173791862E-13</v>
      </c>
      <c r="Q159" s="22">
        <f t="shared" si="162"/>
        <v>1.4960899118586383E-12</v>
      </c>
      <c r="R159" s="62">
        <f t="shared" si="109"/>
        <v>293.33333333333479</v>
      </c>
      <c r="S159" s="62">
        <f ca="1">AVERAGE(OFFSET($R$3,0,0,'Données projet'!$E$9+1,1))-AVERAGE(OFFSET($H$3,0,0,'Données projet'!$E$9+1,1))</f>
        <v>321.62968871874483</v>
      </c>
      <c r="T159" s="62">
        <f t="shared" si="142"/>
        <v>389.91636841473559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4.9658410716801891E-14</v>
      </c>
      <c r="P160" s="14">
        <f t="shared" si="141"/>
        <v>8.0934058173791862E-13</v>
      </c>
      <c r="Q160" s="22">
        <f t="shared" si="162"/>
        <v>1.4960899118586383E-12</v>
      </c>
      <c r="R160" s="62">
        <f t="shared" si="109"/>
        <v>293.33333333333479</v>
      </c>
      <c r="S160" s="62">
        <f ca="1">AVERAGE(OFFSET($R$3,0,0,'Données projet'!$E$9+1,1))-AVERAGE(OFFSET($H$3,0,0,'Données projet'!$E$9+1,1))</f>
        <v>321.62968871874483</v>
      </c>
      <c r="T160" s="62">
        <f t="shared" si="142"/>
        <v>389.91636841473559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4.9658410716801891E-14</v>
      </c>
      <c r="P161" s="14">
        <f t="shared" si="141"/>
        <v>8.0934058173791862E-13</v>
      </c>
      <c r="Q161" s="22">
        <f t="shared" si="162"/>
        <v>1.4960899118586383E-12</v>
      </c>
      <c r="R161" s="62">
        <f t="shared" si="109"/>
        <v>293.33333333333479</v>
      </c>
      <c r="S161" s="62">
        <f ca="1">AVERAGE(OFFSET($R$3,0,0,'Données projet'!$E$9+1,1))-AVERAGE(OFFSET($H$3,0,0,'Données projet'!$E$9+1,1))</f>
        <v>321.62968871874483</v>
      </c>
      <c r="T161" s="62">
        <f t="shared" si="142"/>
        <v>389.91636841473559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4.9658410716801891E-14</v>
      </c>
      <c r="P162" s="14">
        <f t="shared" si="141"/>
        <v>8.0934058173791862E-13</v>
      </c>
      <c r="Q162" s="22">
        <f t="shared" si="162"/>
        <v>1.4960899118586383E-12</v>
      </c>
      <c r="R162" s="62">
        <f t="shared" si="109"/>
        <v>293.33333333333479</v>
      </c>
      <c r="S162" s="62">
        <f ca="1">AVERAGE(OFFSET($R$3,0,0,'Données projet'!$E$9+1,1))-AVERAGE(OFFSET($H$3,0,0,'Données projet'!$E$9+1,1))</f>
        <v>321.62968871874483</v>
      </c>
      <c r="T162" s="62">
        <f t="shared" si="142"/>
        <v>389.91636841473559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4.9658410716801891E-14</v>
      </c>
      <c r="P163" s="14">
        <f t="shared" si="141"/>
        <v>8.0934058173791862E-13</v>
      </c>
      <c r="Q163" s="22">
        <f t="shared" si="162"/>
        <v>1.4960899118586383E-12</v>
      </c>
      <c r="R163" s="62">
        <f t="shared" si="109"/>
        <v>293.33333333333479</v>
      </c>
      <c r="S163" s="62">
        <f ca="1">AVERAGE(OFFSET($R$3,0,0,'Données projet'!$E$9+1,1))-AVERAGE(OFFSET($H$3,0,0,'Données projet'!$E$9+1,1))</f>
        <v>321.62968871874483</v>
      </c>
      <c r="T163" s="62">
        <f t="shared" si="142"/>
        <v>389.91636841473559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4.9658410716801891E-14</v>
      </c>
      <c r="P164" s="14">
        <f t="shared" si="141"/>
        <v>8.0934058173791862E-13</v>
      </c>
      <c r="Q164" s="22">
        <f t="shared" si="162"/>
        <v>1.4960899118586383E-12</v>
      </c>
      <c r="R164" s="62">
        <f t="shared" si="109"/>
        <v>293.33333333333479</v>
      </c>
      <c r="S164" s="62">
        <f ca="1">AVERAGE(OFFSET($R$3,0,0,'Données projet'!$E$9+1,1))-AVERAGE(OFFSET($H$3,0,0,'Données projet'!$E$9+1,1))</f>
        <v>321.62968871874483</v>
      </c>
      <c r="T164" s="62">
        <f t="shared" si="142"/>
        <v>389.91636841473559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4.9658410716801891E-14</v>
      </c>
      <c r="P165" s="14">
        <f t="shared" si="141"/>
        <v>8.0934058173791862E-13</v>
      </c>
      <c r="Q165" s="22">
        <f t="shared" si="162"/>
        <v>1.4960899118586383E-12</v>
      </c>
      <c r="R165" s="62">
        <f t="shared" si="109"/>
        <v>293.33333333333479</v>
      </c>
      <c r="S165" s="62">
        <f ca="1">AVERAGE(OFFSET($R$3,0,0,'Données projet'!$E$9+1,1))-AVERAGE(OFFSET($H$3,0,0,'Données projet'!$E$9+1,1))</f>
        <v>321.62968871874483</v>
      </c>
      <c r="T165" s="62">
        <f t="shared" si="142"/>
        <v>389.91636841473559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4.9658410716801891E-14</v>
      </c>
      <c r="P166" s="14">
        <f t="shared" si="141"/>
        <v>8.0934058173791862E-13</v>
      </c>
      <c r="Q166" s="22">
        <f t="shared" si="162"/>
        <v>1.4960899118586383E-12</v>
      </c>
      <c r="R166" s="62">
        <f t="shared" si="109"/>
        <v>293.33333333333479</v>
      </c>
      <c r="S166" s="62">
        <f ca="1">AVERAGE(OFFSET($R$3,0,0,'Données projet'!$E$9+1,1))-AVERAGE(OFFSET($H$3,0,0,'Données projet'!$E$9+1,1))</f>
        <v>321.62968871874483</v>
      </c>
      <c r="T166" s="62">
        <f t="shared" si="142"/>
        <v>389.91636841473559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4.9658410716801891E-14</v>
      </c>
      <c r="P167" s="14">
        <f t="shared" si="141"/>
        <v>8.0934058173791862E-13</v>
      </c>
      <c r="Q167" s="22">
        <f t="shared" si="162"/>
        <v>1.4960899118586383E-12</v>
      </c>
      <c r="R167" s="62">
        <f t="shared" si="109"/>
        <v>293.33333333333479</v>
      </c>
      <c r="S167" s="62">
        <f ca="1">AVERAGE(OFFSET($R$3,0,0,'Données projet'!$E$9+1,1))-AVERAGE(OFFSET($H$3,0,0,'Données projet'!$E$9+1,1))</f>
        <v>321.62968871874483</v>
      </c>
      <c r="T167" s="62">
        <f t="shared" si="142"/>
        <v>389.91636841473559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4.9658410716801891E-14</v>
      </c>
      <c r="P168" s="14">
        <f t="shared" si="141"/>
        <v>8.0934058173791862E-13</v>
      </c>
      <c r="Q168" s="22">
        <f t="shared" si="162"/>
        <v>1.4960899118586383E-12</v>
      </c>
      <c r="R168" s="62">
        <f t="shared" si="109"/>
        <v>293.33333333333479</v>
      </c>
      <c r="S168" s="62">
        <f ca="1">AVERAGE(OFFSET($R$3,0,0,'Données projet'!$E$9+1,1))-AVERAGE(OFFSET($H$3,0,0,'Données projet'!$E$9+1,1))</f>
        <v>321.62968871874483</v>
      </c>
      <c r="T168" s="62">
        <f t="shared" si="142"/>
        <v>389.91636841473559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4.9658410716801891E-14</v>
      </c>
      <c r="P169" s="14">
        <f t="shared" si="141"/>
        <v>8.0934058173791862E-13</v>
      </c>
      <c r="Q169" s="22">
        <f t="shared" si="162"/>
        <v>1.4960899118586383E-12</v>
      </c>
      <c r="R169" s="62">
        <f t="shared" si="109"/>
        <v>293.33333333333479</v>
      </c>
      <c r="S169" s="62">
        <f ca="1">AVERAGE(OFFSET($R$3,0,0,'Données projet'!$E$9+1,1))-AVERAGE(OFFSET($H$3,0,0,'Données projet'!$E$9+1,1))</f>
        <v>321.62968871874483</v>
      </c>
      <c r="T169" s="62">
        <f t="shared" si="142"/>
        <v>389.91636841473559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4.9658410716801891E-14</v>
      </c>
      <c r="P170" s="14">
        <f t="shared" si="141"/>
        <v>8.0934058173791862E-13</v>
      </c>
      <c r="Q170" s="22">
        <f t="shared" si="162"/>
        <v>1.4960899118586383E-12</v>
      </c>
      <c r="R170" s="62">
        <f t="shared" si="109"/>
        <v>293.33333333333479</v>
      </c>
      <c r="S170" s="62">
        <f ca="1">AVERAGE(OFFSET($R$3,0,0,'Données projet'!$E$9+1,1))-AVERAGE(OFFSET($H$3,0,0,'Données projet'!$E$9+1,1))</f>
        <v>321.62968871874483</v>
      </c>
      <c r="T170" s="62">
        <f t="shared" si="142"/>
        <v>389.91636841473559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4.9658410716801891E-14</v>
      </c>
      <c r="P171" s="14">
        <f t="shared" si="141"/>
        <v>8.0934058173791862E-13</v>
      </c>
      <c r="Q171" s="22">
        <f t="shared" si="162"/>
        <v>1.4960899118586383E-12</v>
      </c>
      <c r="R171" s="62">
        <f t="shared" si="109"/>
        <v>293.33333333333479</v>
      </c>
      <c r="S171" s="62">
        <f ca="1">AVERAGE(OFFSET($R$3,0,0,'Données projet'!$E$9+1,1))-AVERAGE(OFFSET($H$3,0,0,'Données projet'!$E$9+1,1))</f>
        <v>321.62968871874483</v>
      </c>
      <c r="T171" s="62">
        <f t="shared" si="142"/>
        <v>389.91636841473559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4.9658410716801891E-14</v>
      </c>
      <c r="P172" s="14">
        <f t="shared" si="141"/>
        <v>8.0934058173791862E-13</v>
      </c>
      <c r="Q172" s="22">
        <f t="shared" si="162"/>
        <v>1.4960899118586383E-12</v>
      </c>
      <c r="R172" s="62">
        <f t="shared" si="109"/>
        <v>293.33333333333479</v>
      </c>
      <c r="S172" s="62">
        <f ca="1">AVERAGE(OFFSET($R$3,0,0,'Données projet'!$E$9+1,1))-AVERAGE(OFFSET($H$3,0,0,'Données projet'!$E$9+1,1))</f>
        <v>321.62968871874483</v>
      </c>
      <c r="T172" s="62">
        <f t="shared" si="142"/>
        <v>389.91636841473559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4.9658410716801891E-14</v>
      </c>
      <c r="P173" s="14">
        <f t="shared" si="141"/>
        <v>8.0934058173791862E-13</v>
      </c>
      <c r="Q173" s="22">
        <f t="shared" si="162"/>
        <v>1.4960899118586383E-12</v>
      </c>
      <c r="R173" s="62">
        <f t="shared" si="109"/>
        <v>293.33333333333479</v>
      </c>
      <c r="S173" s="62">
        <f ca="1">AVERAGE(OFFSET($R$3,0,0,'Données projet'!$E$9+1,1))-AVERAGE(OFFSET($H$3,0,0,'Données projet'!$E$9+1,1))</f>
        <v>321.62968871874483</v>
      </c>
      <c r="T173" s="62">
        <f t="shared" si="142"/>
        <v>389.91636841473559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4.9658410716801891E-14</v>
      </c>
      <c r="P174" s="14">
        <f t="shared" si="141"/>
        <v>8.0934058173791862E-13</v>
      </c>
      <c r="Q174" s="22">
        <f t="shared" si="162"/>
        <v>1.4960899118586383E-12</v>
      </c>
      <c r="R174" s="62">
        <f t="shared" si="109"/>
        <v>293.33333333333479</v>
      </c>
      <c r="S174" s="62">
        <f ca="1">AVERAGE(OFFSET($R$3,0,0,'Données projet'!$E$9+1,1))-AVERAGE(OFFSET($H$3,0,0,'Données projet'!$E$9+1,1))</f>
        <v>321.62968871874483</v>
      </c>
      <c r="T174" s="62">
        <f t="shared" si="142"/>
        <v>389.91636841473559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4.9658410716801891E-14</v>
      </c>
      <c r="P175" s="14">
        <f t="shared" si="141"/>
        <v>8.0934058173791862E-13</v>
      </c>
      <c r="Q175" s="22">
        <f t="shared" si="162"/>
        <v>1.4960899118586383E-12</v>
      </c>
      <c r="R175" s="62">
        <f t="shared" si="109"/>
        <v>293.33333333333479</v>
      </c>
      <c r="S175" s="62">
        <f ca="1">AVERAGE(OFFSET($R$3,0,0,'Données projet'!$E$9+1,1))-AVERAGE(OFFSET($H$3,0,0,'Données projet'!$E$9+1,1))</f>
        <v>321.62968871874483</v>
      </c>
      <c r="T175" s="62">
        <f t="shared" si="142"/>
        <v>389.91636841473559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4.9658410716801891E-14</v>
      </c>
      <c r="P176" s="14">
        <f t="shared" si="141"/>
        <v>8.0934058173791862E-13</v>
      </c>
      <c r="Q176" s="22">
        <f t="shared" si="162"/>
        <v>1.4960899118586383E-12</v>
      </c>
      <c r="R176" s="62">
        <f t="shared" si="109"/>
        <v>293.33333333333479</v>
      </c>
      <c r="S176" s="62">
        <f ca="1">AVERAGE(OFFSET($R$3,0,0,'Données projet'!$E$9+1,1))-AVERAGE(OFFSET($H$3,0,0,'Données projet'!$E$9+1,1))</f>
        <v>321.62968871874483</v>
      </c>
      <c r="T176" s="62">
        <f t="shared" si="142"/>
        <v>389.91636841473559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4.9658410716801891E-14</v>
      </c>
      <c r="P177" s="14">
        <f t="shared" si="141"/>
        <v>8.0934058173791862E-13</v>
      </c>
      <c r="Q177" s="22">
        <f t="shared" si="162"/>
        <v>1.4960899118586383E-12</v>
      </c>
      <c r="R177" s="62">
        <f t="shared" si="109"/>
        <v>293.33333333333479</v>
      </c>
      <c r="S177" s="62">
        <f ca="1">AVERAGE(OFFSET($R$3,0,0,'Données projet'!$E$9+1,1))-AVERAGE(OFFSET($H$3,0,0,'Données projet'!$E$9+1,1))</f>
        <v>321.62968871874483</v>
      </c>
      <c r="T177" s="62">
        <f t="shared" si="142"/>
        <v>389.91636841473559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4.9658410716801891E-14</v>
      </c>
      <c r="P178" s="14">
        <f t="shared" si="141"/>
        <v>8.0934058173791862E-13</v>
      </c>
      <c r="Q178" s="22">
        <f t="shared" si="162"/>
        <v>1.4960899118586383E-12</v>
      </c>
      <c r="R178" s="62">
        <f t="shared" si="109"/>
        <v>293.33333333333479</v>
      </c>
      <c r="S178" s="62">
        <f ca="1">AVERAGE(OFFSET($R$3,0,0,'Données projet'!$E$9+1,1))-AVERAGE(OFFSET($H$3,0,0,'Données projet'!$E$9+1,1))</f>
        <v>321.62968871874483</v>
      </c>
      <c r="T178" s="62">
        <f t="shared" si="142"/>
        <v>389.91636841473559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4.9658410716801891E-14</v>
      </c>
      <c r="P179" s="14">
        <f t="shared" si="141"/>
        <v>8.0934058173791862E-13</v>
      </c>
      <c r="Q179" s="22">
        <f t="shared" si="162"/>
        <v>1.4960899118586383E-12</v>
      </c>
      <c r="R179" s="62">
        <f t="shared" si="109"/>
        <v>293.33333333333479</v>
      </c>
      <c r="S179" s="62">
        <f ca="1">AVERAGE(OFFSET($R$3,0,0,'Données projet'!$E$9+1,1))-AVERAGE(OFFSET($H$3,0,0,'Données projet'!$E$9+1,1))</f>
        <v>321.62968871874483</v>
      </c>
      <c r="T179" s="62">
        <f t="shared" si="142"/>
        <v>389.91636841473559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4.9658410716801891E-14</v>
      </c>
      <c r="P180" s="14">
        <f t="shared" si="141"/>
        <v>8.0934058173791862E-13</v>
      </c>
      <c r="Q180" s="22">
        <f t="shared" si="162"/>
        <v>1.4960899118586383E-12</v>
      </c>
      <c r="R180" s="62">
        <f t="shared" si="109"/>
        <v>293.33333333333479</v>
      </c>
      <c r="S180" s="62">
        <f ca="1">AVERAGE(OFFSET($R$3,0,0,'Données projet'!$E$9+1,1))-AVERAGE(OFFSET($H$3,0,0,'Données projet'!$E$9+1,1))</f>
        <v>321.62968871874483</v>
      </c>
      <c r="T180" s="62">
        <f t="shared" si="142"/>
        <v>389.91636841473559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4.9658410716801891E-14</v>
      </c>
      <c r="P181" s="14">
        <f t="shared" si="141"/>
        <v>8.0934058173791862E-13</v>
      </c>
      <c r="Q181" s="22">
        <f t="shared" si="162"/>
        <v>1.4960899118586383E-12</v>
      </c>
      <c r="R181" s="62">
        <f t="shared" si="109"/>
        <v>293.33333333333479</v>
      </c>
      <c r="S181" s="62">
        <f ca="1">AVERAGE(OFFSET($R$3,0,0,'Données projet'!$E$9+1,1))-AVERAGE(OFFSET($H$3,0,0,'Données projet'!$E$9+1,1))</f>
        <v>321.62968871874483</v>
      </c>
      <c r="T181" s="62">
        <f t="shared" si="142"/>
        <v>389.91636841473559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4.9658410716801891E-14</v>
      </c>
      <c r="P182" s="14">
        <f t="shared" si="141"/>
        <v>8.0934058173791862E-13</v>
      </c>
      <c r="Q182" s="22">
        <f t="shared" si="162"/>
        <v>1.4960899118586383E-12</v>
      </c>
      <c r="R182" s="62">
        <f t="shared" si="109"/>
        <v>293.33333333333479</v>
      </c>
      <c r="S182" s="62">
        <f ca="1">AVERAGE(OFFSET($R$3,0,0,'Données projet'!$E$9+1,1))-AVERAGE(OFFSET($H$3,0,0,'Données projet'!$E$9+1,1))</f>
        <v>321.62968871874483</v>
      </c>
      <c r="T182" s="62">
        <f t="shared" si="142"/>
        <v>389.91636841473559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4.9658410716801891E-14</v>
      </c>
      <c r="P183" s="14">
        <f t="shared" si="141"/>
        <v>8.0934058173791862E-13</v>
      </c>
      <c r="Q183" s="22">
        <f t="shared" si="162"/>
        <v>1.4960899118586383E-12</v>
      </c>
      <c r="R183" s="62">
        <f t="shared" si="109"/>
        <v>293.33333333333479</v>
      </c>
      <c r="S183" s="62">
        <f ca="1">AVERAGE(OFFSET($R$3,0,0,'Données projet'!$E$9+1,1))-AVERAGE(OFFSET($H$3,0,0,'Données projet'!$E$9+1,1))</f>
        <v>321.62968871874483</v>
      </c>
      <c r="T183" s="62">
        <f t="shared" si="142"/>
        <v>389.91636841473559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4.9658410716801891E-14</v>
      </c>
      <c r="P184" s="14">
        <f t="shared" si="141"/>
        <v>8.0934058173791862E-13</v>
      </c>
      <c r="Q184" s="22">
        <f t="shared" si="162"/>
        <v>1.4960899118586383E-12</v>
      </c>
      <c r="R184" s="62">
        <f t="shared" si="109"/>
        <v>293.33333333333479</v>
      </c>
      <c r="S184" s="62">
        <f ca="1">AVERAGE(OFFSET($R$3,0,0,'Données projet'!$E$9+1,1))-AVERAGE(OFFSET($H$3,0,0,'Données projet'!$E$9+1,1))</f>
        <v>321.62968871874483</v>
      </c>
      <c r="T184" s="62">
        <f t="shared" si="142"/>
        <v>389.91636841473559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4.9658410716801891E-14</v>
      </c>
      <c r="P185" s="14">
        <f t="shared" si="141"/>
        <v>8.0934058173791862E-13</v>
      </c>
      <c r="Q185" s="22">
        <f t="shared" si="162"/>
        <v>1.4960899118586383E-12</v>
      </c>
      <c r="R185" s="62">
        <f t="shared" si="109"/>
        <v>293.33333333333479</v>
      </c>
      <c r="S185" s="62">
        <f ca="1">AVERAGE(OFFSET($R$3,0,0,'Données projet'!$E$9+1,1))-AVERAGE(OFFSET($H$3,0,0,'Données projet'!$E$9+1,1))</f>
        <v>321.62968871874483</v>
      </c>
      <c r="T185" s="62">
        <f t="shared" si="142"/>
        <v>389.91636841473559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4.9658410716801891E-14</v>
      </c>
      <c r="P186" s="14">
        <f t="shared" si="141"/>
        <v>8.0934058173791862E-13</v>
      </c>
      <c r="Q186" s="22">
        <f t="shared" si="162"/>
        <v>1.4960899118586383E-12</v>
      </c>
      <c r="R186" s="62">
        <f t="shared" si="109"/>
        <v>293.33333333333479</v>
      </c>
      <c r="S186" s="62">
        <f ca="1">AVERAGE(OFFSET($R$3,0,0,'Données projet'!$E$9+1,1))-AVERAGE(OFFSET($H$3,0,0,'Données projet'!$E$9+1,1))</f>
        <v>321.62968871874483</v>
      </c>
      <c r="T186" s="62">
        <f t="shared" si="142"/>
        <v>389.91636841473559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4.9658410716801891E-14</v>
      </c>
      <c r="P187" s="14">
        <f t="shared" si="141"/>
        <v>8.0934058173791862E-13</v>
      </c>
      <c r="Q187" s="22">
        <f t="shared" si="162"/>
        <v>1.4960899118586383E-12</v>
      </c>
      <c r="R187" s="62">
        <f t="shared" si="109"/>
        <v>293.33333333333479</v>
      </c>
      <c r="S187" s="62">
        <f ca="1">AVERAGE(OFFSET($R$3,0,0,'Données projet'!$E$9+1,1))-AVERAGE(OFFSET($H$3,0,0,'Données projet'!$E$9+1,1))</f>
        <v>321.62968871874483</v>
      </c>
      <c r="T187" s="62">
        <f t="shared" si="142"/>
        <v>389.91636841473559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4.9658410716801891E-14</v>
      </c>
      <c r="P188" s="14">
        <f t="shared" si="141"/>
        <v>8.0934058173791862E-13</v>
      </c>
      <c r="Q188" s="22">
        <f t="shared" si="162"/>
        <v>1.4960899118586383E-12</v>
      </c>
      <c r="R188" s="62">
        <f t="shared" si="109"/>
        <v>293.33333333333479</v>
      </c>
      <c r="S188" s="62">
        <f ca="1">AVERAGE(OFFSET($R$3,0,0,'Données projet'!$E$9+1,1))-AVERAGE(OFFSET($H$3,0,0,'Données projet'!$E$9+1,1))</f>
        <v>321.62968871874483</v>
      </c>
      <c r="T188" s="62">
        <f t="shared" si="142"/>
        <v>389.91636841473559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4.9658410716801891E-14</v>
      </c>
      <c r="P189" s="14">
        <f t="shared" si="141"/>
        <v>8.0934058173791862E-13</v>
      </c>
      <c r="Q189" s="22">
        <f t="shared" si="162"/>
        <v>1.4960899118586383E-12</v>
      </c>
      <c r="R189" s="62">
        <f t="shared" si="109"/>
        <v>293.33333333333479</v>
      </c>
      <c r="S189" s="62">
        <f ca="1">AVERAGE(OFFSET($R$3,0,0,'Données projet'!$E$9+1,1))-AVERAGE(OFFSET($H$3,0,0,'Données projet'!$E$9+1,1))</f>
        <v>321.62968871874483</v>
      </c>
      <c r="T189" s="62">
        <f t="shared" si="142"/>
        <v>389.91636841473559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4.9658410716801891E-14</v>
      </c>
      <c r="P190" s="14">
        <f t="shared" si="141"/>
        <v>8.0934058173791862E-13</v>
      </c>
      <c r="Q190" s="22">
        <f t="shared" si="162"/>
        <v>1.4960899118586383E-12</v>
      </c>
      <c r="R190" s="62">
        <f t="shared" si="109"/>
        <v>293.33333333333479</v>
      </c>
      <c r="S190" s="62">
        <f ca="1">AVERAGE(OFFSET($R$3,0,0,'Données projet'!$E$9+1,1))-AVERAGE(OFFSET($H$3,0,0,'Données projet'!$E$9+1,1))</f>
        <v>321.62968871874483</v>
      </c>
      <c r="T190" s="62">
        <f t="shared" si="142"/>
        <v>389.91636841473559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4.9658410716801891E-14</v>
      </c>
      <c r="P191" s="14">
        <f t="shared" si="141"/>
        <v>8.0934058173791862E-13</v>
      </c>
      <c r="Q191" s="22">
        <f t="shared" si="162"/>
        <v>1.4960899118586383E-12</v>
      </c>
      <c r="R191" s="62">
        <f t="shared" si="109"/>
        <v>293.33333333333479</v>
      </c>
      <c r="S191" s="62">
        <f ca="1">AVERAGE(OFFSET($R$3,0,0,'Données projet'!$E$9+1,1))-AVERAGE(OFFSET($H$3,0,0,'Données projet'!$E$9+1,1))</f>
        <v>321.62968871874483</v>
      </c>
      <c r="T191" s="62">
        <f t="shared" si="142"/>
        <v>389.91636841473559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4.9658410716801891E-14</v>
      </c>
      <c r="P192" s="14">
        <f t="shared" si="141"/>
        <v>8.0934058173791862E-13</v>
      </c>
      <c r="Q192" s="22">
        <f t="shared" si="162"/>
        <v>1.4960899118586383E-12</v>
      </c>
      <c r="R192" s="62">
        <f t="shared" si="109"/>
        <v>293.33333333333479</v>
      </c>
      <c r="S192" s="62">
        <f ca="1">AVERAGE(OFFSET($R$3,0,0,'Données projet'!$E$9+1,1))-AVERAGE(OFFSET($H$3,0,0,'Données projet'!$E$9+1,1))</f>
        <v>321.62968871874483</v>
      </c>
      <c r="T192" s="62">
        <f t="shared" si="142"/>
        <v>389.91636841473559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4.9658410716801891E-14</v>
      </c>
      <c r="P193" s="14">
        <f t="shared" si="141"/>
        <v>8.0934058173791862E-13</v>
      </c>
      <c r="Q193" s="22">
        <f t="shared" si="162"/>
        <v>1.4960899118586383E-12</v>
      </c>
      <c r="R193" s="62">
        <f t="shared" si="109"/>
        <v>293.33333333333479</v>
      </c>
      <c r="S193" s="62">
        <f ca="1">AVERAGE(OFFSET($R$3,0,0,'Données projet'!$E$9+1,1))-AVERAGE(OFFSET($H$3,0,0,'Données projet'!$E$9+1,1))</f>
        <v>321.62968871874483</v>
      </c>
      <c r="T193" s="62">
        <f t="shared" si="142"/>
        <v>389.91636841473559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4.9658410716801891E-14</v>
      </c>
      <c r="P194" s="14">
        <f t="shared" si="141"/>
        <v>8.0934058173791862E-13</v>
      </c>
      <c r="Q194" s="22">
        <f t="shared" si="162"/>
        <v>1.4960899118586383E-12</v>
      </c>
      <c r="R194" s="62">
        <f t="shared" si="109"/>
        <v>293.33333333333479</v>
      </c>
      <c r="S194" s="62">
        <f ca="1">AVERAGE(OFFSET($R$3,0,0,'Données projet'!$E$9+1,1))-AVERAGE(OFFSET($H$3,0,0,'Données projet'!$E$9+1,1))</f>
        <v>321.62968871874483</v>
      </c>
      <c r="T194" s="62">
        <f t="shared" si="142"/>
        <v>389.91636841473559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4.9658410716801891E-14</v>
      </c>
      <c r="P195" s="14">
        <f t="shared" si="141"/>
        <v>8.0934058173791862E-13</v>
      </c>
      <c r="Q195" s="22">
        <f t="shared" si="162"/>
        <v>1.4960899118586383E-12</v>
      </c>
      <c r="R195" s="62">
        <f t="shared" ref="R195:R203" si="191">Q195+(I195+J195)*44/12</f>
        <v>293.33333333333479</v>
      </c>
      <c r="S195" s="62">
        <f ca="1">AVERAGE(OFFSET($R$3,0,0,'Données projet'!$E$9+1,1))-AVERAGE(OFFSET($H$3,0,0,'Données projet'!$E$9+1,1))</f>
        <v>321.62968871874483</v>
      </c>
      <c r="T195" s="62">
        <f t="shared" si="142"/>
        <v>389.91636841473559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4.9658410716801891E-14</v>
      </c>
      <c r="P196" s="14">
        <f t="shared" si="141"/>
        <v>8.0934058173791862E-13</v>
      </c>
      <c r="Q196" s="22">
        <f t="shared" si="162"/>
        <v>1.4960899118586383E-12</v>
      </c>
      <c r="R196" s="62">
        <f t="shared" si="191"/>
        <v>293.33333333333479</v>
      </c>
      <c r="S196" s="62">
        <f ca="1">AVERAGE(OFFSET($R$3,0,0,'Données projet'!$E$9+1,1))-AVERAGE(OFFSET($H$3,0,0,'Données projet'!$E$9+1,1))</f>
        <v>321.62968871874483</v>
      </c>
      <c r="T196" s="62">
        <f t="shared" si="142"/>
        <v>389.91636841473559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4.9658410716801891E-14</v>
      </c>
      <c r="P197" s="14">
        <f t="shared" ref="P197:P203" si="203">EXP(-1.0587+0.8836*LN(O197)+0.284)</f>
        <v>8.0934058173791862E-13</v>
      </c>
      <c r="Q197" s="22">
        <f t="shared" si="162"/>
        <v>1.4960899118586383E-12</v>
      </c>
      <c r="R197" s="62">
        <f t="shared" si="191"/>
        <v>293.33333333333479</v>
      </c>
      <c r="S197" s="62">
        <f ca="1">AVERAGE(OFFSET($R$3,0,0,'Données projet'!$E$9+1,1))-AVERAGE(OFFSET($H$3,0,0,'Données projet'!$E$9+1,1))</f>
        <v>321.62968871874483</v>
      </c>
      <c r="T197" s="62">
        <f t="shared" ref="T197:T203" si="204">$T$3</f>
        <v>389.91636841473559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4.9658410716801891E-14</v>
      </c>
      <c r="P198" s="14">
        <f t="shared" si="203"/>
        <v>8.0934058173791862E-13</v>
      </c>
      <c r="Q198" s="22">
        <f t="shared" si="162"/>
        <v>1.4960899118586383E-12</v>
      </c>
      <c r="R198" s="62">
        <f t="shared" si="191"/>
        <v>293.33333333333479</v>
      </c>
      <c r="S198" s="62">
        <f ca="1">AVERAGE(OFFSET($R$3,0,0,'Données projet'!$E$9+1,1))-AVERAGE(OFFSET($H$3,0,0,'Données projet'!$E$9+1,1))</f>
        <v>321.62968871874483</v>
      </c>
      <c r="T198" s="62">
        <f t="shared" si="204"/>
        <v>389.91636841473559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4.9658410716801891E-14</v>
      </c>
      <c r="P199" s="14">
        <f t="shared" si="203"/>
        <v>8.0934058173791862E-13</v>
      </c>
      <c r="Q199" s="22">
        <f t="shared" si="162"/>
        <v>1.4960899118586383E-12</v>
      </c>
      <c r="R199" s="62">
        <f t="shared" si="191"/>
        <v>293.33333333333479</v>
      </c>
      <c r="S199" s="62">
        <f ca="1">AVERAGE(OFFSET($R$3,0,0,'Données projet'!$E$9+1,1))-AVERAGE(OFFSET($H$3,0,0,'Données projet'!$E$9+1,1))</f>
        <v>321.62968871874483</v>
      </c>
      <c r="T199" s="62">
        <f t="shared" si="204"/>
        <v>389.91636841473559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4.9658410716801891E-14</v>
      </c>
      <c r="P200" s="14">
        <f t="shared" si="203"/>
        <v>8.0934058173791862E-13</v>
      </c>
      <c r="Q200" s="22">
        <f t="shared" si="162"/>
        <v>1.4960899118586383E-12</v>
      </c>
      <c r="R200" s="62">
        <f t="shared" si="191"/>
        <v>293.33333333333479</v>
      </c>
      <c r="S200" s="62">
        <f ca="1">AVERAGE(OFFSET($R$3,0,0,'Données projet'!$E$9+1,1))-AVERAGE(OFFSET($H$3,0,0,'Données projet'!$E$9+1,1))</f>
        <v>321.62968871874483</v>
      </c>
      <c r="T200" s="62">
        <f t="shared" si="204"/>
        <v>389.91636841473559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4.9658410716801891E-14</v>
      </c>
      <c r="P201" s="14">
        <f t="shared" si="203"/>
        <v>8.0934058173791862E-13</v>
      </c>
      <c r="Q201" s="22">
        <f t="shared" si="162"/>
        <v>1.4960899118586383E-12</v>
      </c>
      <c r="R201" s="62">
        <f t="shared" si="191"/>
        <v>293.33333333333479</v>
      </c>
      <c r="S201" s="62">
        <f ca="1">AVERAGE(OFFSET($R$3,0,0,'Données projet'!$E$9+1,1))-AVERAGE(OFFSET($H$3,0,0,'Données projet'!$E$9+1,1))</f>
        <v>321.62968871874483</v>
      </c>
      <c r="T201" s="62">
        <f t="shared" si="204"/>
        <v>389.91636841473559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4.9658410716801891E-14</v>
      </c>
      <c r="P202" s="14">
        <f t="shared" si="203"/>
        <v>8.0934058173791862E-13</v>
      </c>
      <c r="Q202" s="22">
        <f t="shared" si="162"/>
        <v>1.4960899118586383E-12</v>
      </c>
      <c r="R202" s="62">
        <f t="shared" si="191"/>
        <v>293.33333333333479</v>
      </c>
      <c r="S202" s="62">
        <f ca="1">AVERAGE(OFFSET($R$3,0,0,'Données projet'!$E$9+1,1))-AVERAGE(OFFSET($H$3,0,0,'Données projet'!$E$9+1,1))</f>
        <v>321.62968871874483</v>
      </c>
      <c r="T202" s="62">
        <f t="shared" si="204"/>
        <v>389.91636841473559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4.9658410716801891E-14</v>
      </c>
      <c r="P203" s="14">
        <f t="shared" si="203"/>
        <v>8.0934058173791862E-13</v>
      </c>
      <c r="Q203" s="22">
        <f t="shared" si="162"/>
        <v>1.4960899118586383E-12</v>
      </c>
      <c r="R203" s="62">
        <f t="shared" si="191"/>
        <v>293.33333333333479</v>
      </c>
      <c r="S203" s="62">
        <f ca="1">AVERAGE(OFFSET($R$3,0,0,'Données projet'!$E$9+1,1))-AVERAGE(OFFSET($H$3,0,0,'Données projet'!$E$9+1,1))</f>
        <v>321.62968871874483</v>
      </c>
      <c r="T203" s="62">
        <f t="shared" si="204"/>
        <v>389.91636841473559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1.3467943429205997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N24" sqref="N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rouge d'Amérique</v>
      </c>
      <c r="B6" s="155">
        <f>'Données projet'!D9</f>
        <v>1</v>
      </c>
      <c r="C6" s="156">
        <f ca="1">IF(OR('Données projet'!B9="",'Données projet'!C9="",'Données projet'!C9=0%),0,Calculateur!S3)</f>
        <v>321.62968871874483</v>
      </c>
      <c r="D6" s="156">
        <f>IF(OR('Données projet'!B9="",'Données projet'!C9="",'Données projet'!C9=0%),0,Calculateur!T3)</f>
        <v>389.91636841473559</v>
      </c>
      <c r="E6" s="156">
        <f ca="1">MIN(C6,D6)</f>
        <v>321.62968871874483</v>
      </c>
      <c r="F6" s="156">
        <f ca="1">E6*B6</f>
        <v>321.62968871874483</v>
      </c>
      <c r="G6" s="156">
        <f ca="1">F6*(100%-'Données projet'!$C$24)*(100%-'Données projet'!$C$25)*(100%-'Données projet'!$C$26)*(100%-'Données projet'!$C$27)</f>
        <v>260.52004786218333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38</v>
      </c>
      <c r="K6" s="160">
        <f>J6*(100%-'Données projet'!$C$24)*(100%-'Données projet'!$C$25)*(100%-'Données projet'!$C$26)*(100%-'Données projet'!$C$27)</f>
        <v>30.780000000000005</v>
      </c>
      <c r="L6" s="161">
        <f ca="1">G6+I6+K6</f>
        <v>291.30004786218336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321.62968871874483</v>
      </c>
      <c r="G16" s="175">
        <f t="shared" ca="1" si="3"/>
        <v>260.52004786218333</v>
      </c>
      <c r="H16" s="176">
        <f t="shared" si="3"/>
        <v>0</v>
      </c>
      <c r="I16" s="176">
        <f t="shared" si="3"/>
        <v>0</v>
      </c>
      <c r="J16" s="177">
        <f t="shared" si="3"/>
        <v>38</v>
      </c>
      <c r="K16" s="177">
        <f t="shared" si="3"/>
        <v>30.780000000000005</v>
      </c>
      <c r="L16" s="178">
        <f t="shared" ca="1" si="3"/>
        <v>291.30004786218336</v>
      </c>
      <c r="M16" s="25">
        <f ca="1">(L16/B6)</f>
        <v>291.30004786218336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1" zoomScale="90" zoomScaleNormal="90" workbookViewId="0">
      <selection activeCell="I41" sqref="I4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5142.9226411482496</v>
      </c>
      <c r="U10" s="190">
        <f>'Données projet'!D9</f>
        <v>1</v>
      </c>
      <c r="V10" s="189">
        <f>U10*T10</f>
        <v>5142.9226411482496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5436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350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21</v>
      </c>
      <c r="C23" s="206">
        <v>10</v>
      </c>
      <c r="D23" s="194">
        <f>B23*C23</f>
        <v>210</v>
      </c>
      <c r="E23" s="206"/>
      <c r="F23" s="261"/>
      <c r="H23" s="203">
        <v>3</v>
      </c>
      <c r="I23" s="204">
        <v>350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-2345.0235187234075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43</v>
      </c>
      <c r="C24" s="206">
        <v>20</v>
      </c>
      <c r="D24" s="194">
        <f t="shared" ref="D24:D42" si="2">B24*C24</f>
        <v>860</v>
      </c>
      <c r="E24" s="206"/>
      <c r="F24" s="264"/>
      <c r="H24" s="203">
        <v>4</v>
      </c>
      <c r="I24" s="204">
        <v>350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44</v>
      </c>
      <c r="C25" s="206">
        <v>30</v>
      </c>
      <c r="D25" s="194">
        <f t="shared" si="2"/>
        <v>1320</v>
      </c>
      <c r="E25" s="206"/>
      <c r="F25" s="264"/>
      <c r="G25" s="1"/>
      <c r="H25" s="203">
        <v>5</v>
      </c>
      <c r="I25" s="204">
        <v>650</v>
      </c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-2345.0235187234075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44</v>
      </c>
      <c r="C26" s="206">
        <v>40</v>
      </c>
      <c r="D26" s="194">
        <f t="shared" si="2"/>
        <v>1760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42</v>
      </c>
      <c r="C27" s="206">
        <v>50</v>
      </c>
      <c r="D27" s="194">
        <f t="shared" si="2"/>
        <v>2100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39</v>
      </c>
      <c r="C28" s="206">
        <v>60</v>
      </c>
      <c r="D28" s="194">
        <f t="shared" si="2"/>
        <v>2340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36</v>
      </c>
      <c r="C29" s="206">
        <v>70</v>
      </c>
      <c r="D29" s="194">
        <f t="shared" si="2"/>
        <v>2520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33</v>
      </c>
      <c r="C30" s="206">
        <v>80</v>
      </c>
      <c r="D30" s="194">
        <f t="shared" si="2"/>
        <v>2640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29</v>
      </c>
      <c r="C31" s="206">
        <v>90</v>
      </c>
      <c r="D31" s="194">
        <f t="shared" si="2"/>
        <v>2610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60</v>
      </c>
      <c r="B32" s="193">
        <f>'Données projet'!D45</f>
        <v>26</v>
      </c>
      <c r="C32" s="206">
        <v>100</v>
      </c>
      <c r="D32" s="194">
        <f t="shared" si="2"/>
        <v>2600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65</v>
      </c>
      <c r="B33" s="193">
        <f>'Données projet'!D46</f>
        <v>23</v>
      </c>
      <c r="C33" s="206">
        <v>110</v>
      </c>
      <c r="D33" s="194">
        <f t="shared" si="2"/>
        <v>2530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70</v>
      </c>
      <c r="B34" s="193">
        <f>'Données projet'!D47</f>
        <v>249</v>
      </c>
      <c r="C34" s="206">
        <v>150</v>
      </c>
      <c r="D34" s="194">
        <f t="shared" si="2"/>
        <v>37350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2024-08-01T09:16:05Z</dcterms:modified>
</cp:coreProperties>
</file>