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ARABOS - LOUPIAC (33)\LBC\Doc fin\"/>
    </mc:Choice>
  </mc:AlternateContent>
  <xr:revisionPtr revIDLastSave="0" documentId="13_ncr:1_{EEDD281D-5E3F-4C6A-BC7D-4C354F4E4A2B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77" i="2" l="1" a="1"/>
  <c r="CS77" i="2" s="1"/>
  <c r="CS120" i="2" a="1"/>
  <c r="CS120" i="2" s="1"/>
  <c r="CS137" i="2" a="1"/>
  <c r="CS137" i="2" s="1"/>
  <c r="CS56" i="2" a="1"/>
  <c r="CS56" i="2" s="1"/>
  <c r="CS185" i="2" a="1"/>
  <c r="CS185" i="2" s="1"/>
  <c r="CS116" i="2" a="1"/>
  <c r="CS116" i="2" s="1"/>
  <c r="BC151" i="2" a="1"/>
  <c r="BC151" i="2" s="1"/>
  <c r="CS129" i="2" a="1"/>
  <c r="CS129" i="2" s="1"/>
  <c r="CS52" i="2" a="1"/>
  <c r="CS52" i="2" s="1"/>
  <c r="CS66" i="2" a="1"/>
  <c r="CS66" i="2" s="1"/>
  <c r="CS38" i="2" a="1"/>
  <c r="CS38" i="2" s="1"/>
  <c r="CS105" i="2" a="1"/>
  <c r="CS105" i="2" s="1"/>
  <c r="CS161" i="2" a="1"/>
  <c r="CS161" i="2" s="1"/>
  <c r="BC117" i="2" a="1"/>
  <c r="BC117" i="2" s="1"/>
  <c r="BC130" i="2" a="1"/>
  <c r="BC130" i="2" s="1"/>
  <c r="BC181" i="2" a="1"/>
  <c r="BC181" i="2" s="1"/>
  <c r="BC18" i="2" a="1"/>
  <c r="BC18" i="2" s="1"/>
  <c r="BC38" i="2" a="1"/>
  <c r="BC38" i="2" s="1"/>
  <c r="BC83" i="2" a="1"/>
  <c r="BC83" i="2" s="1"/>
  <c r="BC32" i="2" a="1"/>
  <c r="BC32" i="2" s="1"/>
  <c r="BC65" i="2" a="1"/>
  <c r="BC65" i="2" s="1"/>
  <c r="BC164" i="2" a="1"/>
  <c r="BC164" i="2" s="1"/>
  <c r="BC55" i="2" a="1"/>
  <c r="BC55" i="2" s="1"/>
  <c r="BC47" i="2" a="1"/>
  <c r="BC47" i="2" s="1"/>
  <c r="BC68" i="2" a="1"/>
  <c r="BC68" i="2" s="1"/>
  <c r="BC192" i="2" a="1"/>
  <c r="BC192" i="2" s="1"/>
  <c r="BC114" i="2" a="1"/>
  <c r="BC114" i="2" s="1"/>
  <c r="BC126" i="2" a="1"/>
  <c r="BC126" i="2" s="1"/>
  <c r="BC82" i="2" a="1"/>
  <c r="BC82" i="2" s="1"/>
  <c r="BC58" i="2" a="1"/>
  <c r="BC58" i="2" s="1"/>
  <c r="BC7" i="2" a="1"/>
  <c r="BC7" i="2" s="1"/>
  <c r="BC34" i="2" a="1"/>
  <c r="BC34" i="2" s="1"/>
  <c r="BC185" i="2" a="1"/>
  <c r="BC185" i="2" s="1"/>
  <c r="BC143" i="2" a="1"/>
  <c r="BC143" i="2" s="1"/>
  <c r="BC31" i="2" a="1"/>
  <c r="BC31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60" i="2"/>
  <c r="CY162" i="2"/>
  <c r="CY117" i="2"/>
  <c r="CY66" i="2"/>
  <c r="CY131" i="2"/>
  <c r="CY181" i="2"/>
  <c r="CY86" i="2"/>
  <c r="CY95" i="2"/>
  <c r="CY8" i="2"/>
  <c r="CY179" i="2"/>
  <c r="CY177" i="2"/>
  <c r="CY155" i="2"/>
  <c r="CY183" i="2"/>
  <c r="CY121" i="2"/>
  <c r="CY28" i="2"/>
  <c r="CY180" i="2"/>
  <c r="CY64" i="2"/>
  <c r="CY104" i="2"/>
  <c r="CY118" i="2"/>
  <c r="CY26" i="2"/>
  <c r="CY189" i="2"/>
  <c r="CY190" i="2"/>
  <c r="CY17" i="2"/>
  <c r="CY57" i="2"/>
  <c r="CY54" i="2"/>
  <c r="CY34" i="2"/>
  <c r="CY149" i="2"/>
  <c r="CY96" i="2"/>
  <c r="CY175" i="2"/>
  <c r="CY40" i="2"/>
  <c r="CY145" i="2"/>
  <c r="CY84" i="2"/>
  <c r="CY119" i="2"/>
  <c r="CY61" i="2"/>
  <c r="CY185" i="2"/>
  <c r="CY154" i="2"/>
  <c r="CY43" i="2"/>
  <c r="CY85" i="2"/>
  <c r="CY102" i="2"/>
  <c r="CY9" i="2"/>
  <c r="CY125" i="2"/>
  <c r="CY33" i="2"/>
  <c r="CY165" i="2"/>
  <c r="CY65" i="2"/>
  <c r="CY42" i="2"/>
  <c r="CY199" i="2"/>
  <c r="CY35" i="2"/>
  <c r="CY3" i="2"/>
  <c r="C10" i="4" s="1"/>
  <c r="E10" i="4" s="1"/>
  <c r="F10" i="4" s="1"/>
  <c r="G10" i="4" s="1"/>
  <c r="L10" i="4" s="1"/>
  <c r="CY195" i="2"/>
  <c r="CY88" i="2"/>
  <c r="CY55" i="2"/>
  <c r="CY120" i="2"/>
  <c r="CY168" i="2"/>
  <c r="CY56" i="2"/>
  <c r="CY132" i="2"/>
  <c r="CY70" i="2"/>
  <c r="CY73" i="2"/>
  <c r="CY166" i="2"/>
  <c r="CY47" i="2"/>
  <c r="CY202" i="2"/>
  <c r="CY171" i="2"/>
  <c r="CY150" i="2"/>
  <c r="CY197" i="2"/>
  <c r="CY203" i="2"/>
  <c r="CY21" i="2"/>
  <c r="CY152" i="2"/>
  <c r="CY92" i="2"/>
  <c r="CY44" i="2"/>
  <c r="CY163" i="2"/>
  <c r="CY37" i="2"/>
  <c r="CY100" i="2"/>
  <c r="CY142" i="2"/>
  <c r="CY58" i="2"/>
  <c r="CY188" i="2"/>
  <c r="CY169" i="2"/>
  <c r="CY82" i="2"/>
  <c r="CY156" i="2"/>
  <c r="CY22" i="2"/>
  <c r="CY192" i="2"/>
  <c r="CY72" i="2"/>
  <c r="CY105" i="2"/>
  <c r="CY194" i="2"/>
  <c r="CY193" i="2"/>
  <c r="CY115" i="2"/>
  <c r="CY48" i="2"/>
  <c r="CY198" i="2"/>
  <c r="CY103" i="2"/>
  <c r="CY69" i="2"/>
  <c r="CY129" i="2"/>
  <c r="CY112" i="2"/>
  <c r="CY147" i="2"/>
  <c r="CY49" i="2"/>
  <c r="CY89" i="2"/>
  <c r="CY187" i="2"/>
  <c r="CY98" i="2"/>
  <c r="CY160" i="2"/>
  <c r="CY128" i="2"/>
  <c r="CY106" i="2"/>
  <c r="CY164" i="2"/>
  <c r="CY76" i="2"/>
  <c r="CY93" i="2"/>
  <c r="CY83" i="2"/>
  <c r="CY38" i="2"/>
  <c r="CY146" i="2"/>
  <c r="CY176" i="2"/>
  <c r="CY101" i="2"/>
  <c r="CY143" i="2"/>
  <c r="CY99" i="2"/>
  <c r="CY136" i="2"/>
  <c r="CY20" i="2"/>
  <c r="CY31" i="2"/>
  <c r="CY137" i="2"/>
  <c r="CY114" i="2"/>
  <c r="CY123" i="2"/>
  <c r="CY18" i="2"/>
  <c r="CY133" i="2"/>
  <c r="CY141" i="2"/>
  <c r="CY46" i="2"/>
  <c r="CY140" i="2"/>
  <c r="CY148" i="2"/>
  <c r="CY196" i="2"/>
  <c r="CY111" i="2"/>
  <c r="CY87" i="2"/>
  <c r="CY108" i="2"/>
  <c r="CY6" i="2"/>
  <c r="CY27" i="2"/>
  <c r="CY144" i="2"/>
  <c r="CY178" i="2"/>
  <c r="CY15" i="2"/>
  <c r="CY126" i="2"/>
  <c r="CY30" i="2"/>
  <c r="CY68" i="2"/>
  <c r="CY90" i="2"/>
  <c r="CY139" i="2"/>
  <c r="CY201" i="2"/>
  <c r="CY16" i="2"/>
  <c r="CY186" i="2"/>
  <c r="CY191" i="2"/>
  <c r="CY124" i="2"/>
  <c r="CY97" i="2"/>
  <c r="CY53" i="2"/>
  <c r="CY62" i="2"/>
  <c r="CY91" i="2"/>
  <c r="CY52" i="2"/>
  <c r="CY75" i="2"/>
  <c r="CY80" i="2"/>
  <c r="CY32" i="2"/>
  <c r="CY81" i="2"/>
  <c r="CY130" i="2"/>
  <c r="CY13" i="2"/>
  <c r="CY78" i="2"/>
  <c r="CY67" i="2"/>
  <c r="CY122" i="2"/>
  <c r="CY134" i="2"/>
  <c r="CY135" i="2"/>
  <c r="CY153" i="2"/>
  <c r="CY167" i="2"/>
  <c r="CY151" i="2"/>
  <c r="CY23" i="2"/>
  <c r="CY29" i="2"/>
  <c r="CY11" i="2"/>
  <c r="CY113" i="2"/>
  <c r="CY74" i="2"/>
  <c r="CY39" i="2"/>
  <c r="CY45" i="2"/>
  <c r="CY59" i="2"/>
  <c r="CY127" i="2"/>
  <c r="CY51" i="2"/>
  <c r="CY200" i="2"/>
  <c r="CY25" i="2"/>
  <c r="CY159" i="2"/>
  <c r="CY19" i="2"/>
  <c r="CY182" i="2"/>
  <c r="CY158" i="2"/>
  <c r="CY116" i="2"/>
  <c r="CY170" i="2"/>
  <c r="CY5" i="2"/>
  <c r="CY50" i="2"/>
  <c r="CY4" i="2"/>
  <c r="CY138" i="2"/>
  <c r="CY157" i="2"/>
  <c r="CY174" i="2"/>
  <c r="CY94" i="2"/>
  <c r="CY172" i="2"/>
  <c r="CY14" i="2"/>
  <c r="CY10" i="2"/>
  <c r="CY107" i="2"/>
  <c r="CY7" i="2"/>
  <c r="CY36" i="2"/>
  <c r="CY109" i="2"/>
  <c r="CY63" i="2"/>
  <c r="CY79" i="2"/>
  <c r="CY110" i="2"/>
  <c r="CY184" i="2"/>
  <c r="CY77" i="2"/>
  <c r="CY173" i="2"/>
  <c r="CY71" i="2"/>
  <c r="CY12" i="2"/>
  <c r="CY161" i="2"/>
  <c r="CY41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<sst xmlns="http://schemas.openxmlformats.org/spreadsheetml/2006/main" count="1174" uniqueCount="324">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</sst>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196.1267190058785</c:v>
                </c:pt>
                <c:pt idx="42">
                  <c:v>208.77529065102974</c:v>
                </c:pt>
                <c:pt idx="43">
                  <c:v>221.40617734460454</c:v>
                </c:pt>
                <c:pt idx="44">
                  <c:v>234.02053062563991</c:v>
                </c:pt>
                <c:pt idx="45">
                  <c:v>246.61936765788826</c:v>
                </c:pt>
                <c:pt idx="46">
                  <c:v>227.71535422111776</c:v>
                </c:pt>
                <c:pt idx="47">
                  <c:v>240.32182971689394</c:v>
                </c:pt>
                <c:pt idx="48">
                  <c:v>252.91325418581553</c:v>
                </c:pt>
                <c:pt idx="49">
                  <c:v>265.49048283078872</c:v>
                </c:pt>
                <c:pt idx="50">
                  <c:v>278.05428316466646</c:v>
                </c:pt>
                <c:pt idx="51">
                  <c:v>259.20359312218585</c:v>
                </c:pt>
                <c:pt idx="52">
                  <c:v>271.77401662995698</c:v>
                </c:pt>
                <c:pt idx="53">
                  <c:v>284.33136674322265</c:v>
                </c:pt>
                <c:pt idx="54">
                  <c:v>296.87630238617851</c:v>
                </c:pt>
                <c:pt idx="55">
                  <c:v>309.4094222256216</c:v>
                </c:pt>
                <c:pt idx="56">
                  <c:v>290.60534764262889</c:v>
                </c:pt>
                <c:pt idx="57">
                  <c:v>303.14430399634108</c:v>
                </c:pt>
                <c:pt idx="58">
                  <c:v>315.67172376772379</c:v>
                </c:pt>
                <c:pt idx="59">
                  <c:v>328.18812941645922</c:v>
                </c:pt>
                <c:pt idx="60">
                  <c:v>340.69400028602269</c:v>
                </c:pt>
                <c:pt idx="61">
                  <c:v>321.03721740761074</c:v>
                </c:pt>
                <c:pt idx="62">
                  <c:v>332.65569753778607</c:v>
                </c:pt>
                <c:pt idx="63">
                  <c:v>344.26523391935984</c:v>
                </c:pt>
                <c:pt idx="64">
                  <c:v>355.86617076016728</c:v>
                </c:pt>
                <c:pt idx="65">
                  <c:v>367.4588279876163</c:v>
                </c:pt>
                <c:pt idx="66">
                  <c:v>347.83565356807134</c:v>
                </c:pt>
                <c:pt idx="67">
                  <c:v>359.43400981924492</c:v>
                </c:pt>
                <c:pt idx="68">
                  <c:v>371.024180398108</c:v>
                </c:pt>
                <c:pt idx="69">
                  <c:v>382.60645711400434</c:v>
                </c:pt>
                <c:pt idx="70">
                  <c:v>394.18111266295483</c:v>
                </c:pt>
                <c:pt idx="71">
                  <c:v>373.69770390114451</c:v>
                </c:pt>
                <c:pt idx="72">
                  <c:v>384.38766281972374</c:v>
                </c:pt>
                <c:pt idx="73">
                  <c:v>395.07116254333505</c:v>
                </c:pt>
                <c:pt idx="74">
                  <c:v>405.74840241601038</c:v>
                </c:pt>
                <c:pt idx="75">
                  <c:v>416.41957043134585</c:v>
                </c:pt>
                <c:pt idx="76">
                  <c:v>395.51617117728125</c:v>
                </c:pt>
                <c:pt idx="77">
                  <c:v>405.74840241601038</c:v>
                </c:pt>
                <c:pt idx="78">
                  <c:v>415.97505730912479</c:v>
                </c:pt>
                <c:pt idx="79">
                  <c:v>426.19629231830891</c:v>
                </c:pt>
                <c:pt idx="80">
                  <c:v>436.41225578619856</c:v>
                </c:pt>
                <c:pt idx="81">
                  <c:v>415.08600031939903</c:v>
                </c:pt>
                <c:pt idx="82">
                  <c:v>424.86338979756607</c:v>
                </c:pt>
                <c:pt idx="83">
                  <c:v>434.63593891144501</c:v>
                </c:pt>
                <c:pt idx="84">
                  <c:v>444.40377187162176</c:v>
                </c:pt>
                <c:pt idx="85">
                  <c:v>454.16700698147952</c:v>
                </c:pt>
                <c:pt idx="86">
                  <c:v>432.41532351185737</c:v>
                </c:pt>
                <c:pt idx="87">
                  <c:v>441.74027828737388</c:v>
                </c:pt>
                <c:pt idx="88">
                  <c:v>451.06101485112231</c:v>
                </c:pt>
                <c:pt idx="89">
                  <c:v>460.37763268617778</c:v>
                </c:pt>
                <c:pt idx="90">
                  <c:v>469.6902269195129</c:v>
                </c:pt>
                <c:pt idx="91">
                  <c:v>447.0669234985462</c:v>
                </c:pt>
                <c:pt idx="92">
                  <c:v>455.49800727179513</c:v>
                </c:pt>
                <c:pt idx="93">
                  <c:v>463.92575704181382</c:v>
                </c:pt>
                <c:pt idx="94">
                  <c:v>472.35024193902149</c:v>
                </c:pt>
                <c:pt idx="95">
                  <c:v>480.77152842586787</c:v>
                </c:pt>
                <c:pt idx="96">
                  <c:v>457.71615652908662</c:v>
                </c:pt>
                <c:pt idx="97">
                  <c:v>465.69960186105874</c:v>
                </c:pt>
                <c:pt idx="98">
                  <c:v>473.68012971962634</c:v>
                </c:pt>
                <c:pt idx="99">
                  <c:v>481.6577962104127</c:v>
                </c:pt>
                <c:pt idx="100">
                  <c:v>489.63265542816185</c:v>
                </c:pt>
                <c:pt idx="101">
                  <c:v>468.36009916440685</c:v>
                </c:pt>
                <c:pt idx="102">
                  <c:v>475.89643286197116</c:v>
                </c:pt>
                <c:pt idx="103">
                  <c:v>483.43022788495273</c:v>
                </c:pt>
                <c:pt idx="104">
                  <c:v>490.96152939321701</c:v>
                </c:pt>
                <c:pt idx="105">
                  <c:v>498.49038104754004</c:v>
                </c:pt>
                <c:pt idx="106">
                  <c:v>476.33966710128726</c:v>
                </c:pt>
                <c:pt idx="107">
                  <c:v>482.98713293042357</c:v>
                </c:pt>
                <c:pt idx="108">
                  <c:v>489.63265542816202</c:v>
                </c:pt>
                <c:pt idx="109">
                  <c:v>496.27626470453941</c:v>
                </c:pt>
                <c:pt idx="110">
                  <c:v>502.91798999726421</c:v>
                </c:pt>
                <c:pt idx="111">
                  <c:v>480.32838151488369</c:v>
                </c:pt>
                <c:pt idx="112">
                  <c:v>486.53165149675254</c:v>
                </c:pt>
                <c:pt idx="113">
                  <c:v>492.73324271485473</c:v>
                </c:pt>
                <c:pt idx="114">
                  <c:v>498.93317929081496</c:v>
                </c:pt>
                <c:pt idx="115">
                  <c:v>505.13148469753651</c:v>
                </c:pt>
                <c:pt idx="116">
                  <c:v>481.65779621041276</c:v>
                </c:pt>
                <c:pt idx="117">
                  <c:v>486.97467768184441</c:v>
                </c:pt>
                <c:pt idx="118">
                  <c:v>492.29032706882913</c:v>
                </c:pt>
                <c:pt idx="119">
                  <c:v>497.60475956110264</c:v>
                </c:pt>
                <c:pt idx="120">
                  <c:v>502.91798999726444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4.1554022559585615</c:v>
                </c:pt>
                <c:pt idx="2">
                  <c:v>7.4810756129266176</c:v>
                </c:pt>
                <c:pt idx="3">
                  <c:v>13.482250649907614</c:v>
                </c:pt>
                <c:pt idx="4">
                  <c:v>24.32172942966254</c:v>
                </c:pt>
                <c:pt idx="5">
                  <c:v>43.918360080877228</c:v>
                </c:pt>
                <c:pt idx="6">
                  <c:v>57.275799293597693</c:v>
                </c:pt>
                <c:pt idx="7">
                  <c:v>74.560798331558132</c:v>
                </c:pt>
                <c:pt idx="8">
                  <c:v>91.742969984406344</c:v>
                </c:pt>
                <c:pt idx="9">
                  <c:v>108.84441147194677</c:v>
                </c:pt>
                <c:pt idx="10">
                  <c:v>125.87964006712117</c:v>
                </c:pt>
                <c:pt idx="11">
                  <c:v>112.81157172284345</c:v>
                </c:pt>
                <c:pt idx="12">
                  <c:v>129.43778416851515</c:v>
                </c:pt>
                <c:pt idx="13">
                  <c:v>146.01229748017053</c:v>
                </c:pt>
                <c:pt idx="14">
                  <c:v>162.54181354343532</c:v>
                </c:pt>
                <c:pt idx="15">
                  <c:v>179.03155609796647</c:v>
                </c:pt>
                <c:pt idx="16">
                  <c:v>168.43533711884822</c:v>
                </c:pt>
                <c:pt idx="17">
                  <c:v>183.34426585713672</c:v>
                </c:pt>
                <c:pt idx="18">
                  <c:v>198.2248532935146</c:v>
                </c:pt>
                <c:pt idx="19">
                  <c:v>213.07952740360665</c:v>
                </c:pt>
                <c:pt idx="20">
                  <c:v>227.91034965501251</c:v>
                </c:pt>
                <c:pt idx="21">
                  <c:v>220.88807818771133</c:v>
                </c:pt>
                <c:pt idx="22">
                  <c:v>233.36868457739772</c:v>
                </c:pt>
                <c:pt idx="23">
                  <c:v>245.83405537221128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E31" sqref="E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0.23</v>
      </c>
      <c r="D9" s="36">
        <f t="shared" ref="D9:D18" si="0">C9*$C$5</f>
        <v>0.8165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0.27</v>
      </c>
      <c r="D10" s="36">
        <f t="shared" si="0"/>
        <v>0.95850000000000002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44</v>
      </c>
      <c r="C11" s="35">
        <v>0.12</v>
      </c>
      <c r="D11" s="36">
        <f t="shared" si="0"/>
        <v>0.42599999999999999</v>
      </c>
      <c r="E11" s="37">
        <v>45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0.11</v>
      </c>
      <c r="D12" s="36">
        <f t="shared" si="0"/>
        <v>0.39049999999999996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</v>
      </c>
      <c r="C13" s="35">
        <v>0.27</v>
      </c>
      <c r="D13" s="36">
        <f t="shared" si="0"/>
        <v>0.95850000000000002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>
        <v>1</v>
      </c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>
        <v>1</v>
      </c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Robinier faux-acacia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5</v>
      </c>
      <c r="B88" s="63">
        <v>21</v>
      </c>
      <c r="C88" s="63">
        <v>1</v>
      </c>
      <c r="D88" s="63">
        <v>2</v>
      </c>
      <c r="E88" s="54"/>
      <c r="F88" s="54"/>
      <c r="G88" s="54"/>
      <c r="H88" s="93">
        <v>1</v>
      </c>
      <c r="I88" s="56">
        <f>IFERROR(B88/A88,"")</f>
        <v>4.2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10</v>
      </c>
      <c r="B89" s="63">
        <v>62</v>
      </c>
      <c r="C89" s="63">
        <v>2</v>
      </c>
      <c r="D89" s="63">
        <v>15</v>
      </c>
      <c r="E89" s="54"/>
      <c r="F89" s="54"/>
      <c r="G89" s="54"/>
      <c r="H89" s="93">
        <v>1</v>
      </c>
      <c r="I89" s="56">
        <f t="shared" ref="I89:I107" si="3"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15</v>
      </c>
      <c r="B90" s="63">
        <v>89</v>
      </c>
      <c r="C90" s="63">
        <v>3</v>
      </c>
      <c r="D90" s="63">
        <v>13</v>
      </c>
      <c r="E90" s="93"/>
      <c r="F90" s="93"/>
      <c r="G90" s="93"/>
      <c r="H90" s="93">
        <v>1</v>
      </c>
      <c r="I90" s="56">
        <f t="shared" si="3"/>
        <v>8.4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20</v>
      </c>
      <c r="B91" s="63">
        <v>114</v>
      </c>
      <c r="C91" s="63">
        <v>4</v>
      </c>
      <c r="D91" s="63">
        <v>10</v>
      </c>
      <c r="E91" s="93"/>
      <c r="F91" s="93">
        <v>0.5</v>
      </c>
      <c r="G91" s="93"/>
      <c r="H91" s="93">
        <v>0.5</v>
      </c>
      <c r="I91" s="56">
        <f t="shared" si="3"/>
        <v>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25</v>
      </c>
      <c r="B92" s="63">
        <v>136</v>
      </c>
      <c r="C92" s="63">
        <v>5</v>
      </c>
      <c r="D92" s="63">
        <v>8</v>
      </c>
      <c r="E92" s="93"/>
      <c r="F92" s="93">
        <v>0.5</v>
      </c>
      <c r="G92" s="93"/>
      <c r="H92" s="93">
        <v>0.5</v>
      </c>
      <c r="I92" s="56">
        <f t="shared" si="3"/>
        <v>6.4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30</v>
      </c>
      <c r="B93" s="63">
        <v>154</v>
      </c>
      <c r="C93" s="63">
        <v>6</v>
      </c>
      <c r="D93" s="63">
        <v>6</v>
      </c>
      <c r="E93" s="93"/>
      <c r="F93" s="93">
        <v>0.8</v>
      </c>
      <c r="G93" s="93"/>
      <c r="H93" s="93">
        <v>0.2</v>
      </c>
      <c r="I93" s="56">
        <f t="shared" si="3"/>
        <v>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35</v>
      </c>
      <c r="B94" s="63">
        <v>169</v>
      </c>
      <c r="C94" s="63">
        <v>7</v>
      </c>
      <c r="D94" s="63">
        <v>5</v>
      </c>
      <c r="E94" s="93"/>
      <c r="F94" s="93"/>
      <c r="G94" s="93"/>
      <c r="H94" s="93"/>
      <c r="I94" s="56">
        <f t="shared" si="3"/>
        <v>4.2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40</v>
      </c>
      <c r="B95" s="63">
        <v>183</v>
      </c>
      <c r="C95" s="63">
        <v>8</v>
      </c>
      <c r="D95" s="63">
        <v>4</v>
      </c>
      <c r="E95" s="93"/>
      <c r="F95" s="93"/>
      <c r="G95" s="93"/>
      <c r="H95" s="93"/>
      <c r="I95" s="56">
        <f t="shared" si="3"/>
        <v>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45</v>
      </c>
      <c r="B96" s="63">
        <v>198</v>
      </c>
      <c r="C96" s="63">
        <v>9</v>
      </c>
      <c r="D96" s="63">
        <v>198</v>
      </c>
      <c r="E96" s="93"/>
      <c r="F96" s="93"/>
      <c r="G96" s="93"/>
      <c r="H96" s="93"/>
      <c r="I96" s="56">
        <f t="shared" si="3"/>
        <v>3.8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115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5.75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180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6.5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250</v>
      </c>
      <c r="C116" s="53">
        <v>3</v>
      </c>
      <c r="D116" s="63">
        <v>63</v>
      </c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257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337</v>
      </c>
      <c r="C118" s="53">
        <v>5</v>
      </c>
      <c r="D118" s="63">
        <v>67</v>
      </c>
      <c r="E118" s="54"/>
      <c r="F118" s="54"/>
      <c r="G118" s="54"/>
      <c r="H118" s="54"/>
      <c r="I118" s="56">
        <f t="shared" si="4"/>
        <v>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345</v>
      </c>
      <c r="C119" s="53">
        <v>6</v>
      </c>
      <c r="D119" s="63">
        <v>69</v>
      </c>
      <c r="E119" s="54"/>
      <c r="F119" s="54"/>
      <c r="G119" s="54"/>
      <c r="H119" s="54"/>
      <c r="I119" s="56">
        <f t="shared" si="4"/>
        <v>7.5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353</v>
      </c>
      <c r="C120" s="63">
        <v>7</v>
      </c>
      <c r="D120" s="63">
        <v>71</v>
      </c>
      <c r="E120" s="93"/>
      <c r="F120" s="93"/>
      <c r="G120" s="93"/>
      <c r="H120" s="93"/>
      <c r="I120" s="56">
        <f t="shared" si="4"/>
        <v>7.7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365</v>
      </c>
      <c r="C121" s="63">
        <v>8</v>
      </c>
      <c r="D121" s="63">
        <v>73</v>
      </c>
      <c r="E121" s="93"/>
      <c r="F121" s="93"/>
      <c r="G121" s="93"/>
      <c r="H121" s="93"/>
      <c r="I121" s="56">
        <f t="shared" si="4"/>
        <v>8.3000000000000007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375</v>
      </c>
      <c r="C122" s="63">
        <v>9</v>
      </c>
      <c r="D122" s="63">
        <v>375</v>
      </c>
      <c r="E122" s="93"/>
      <c r="F122" s="93"/>
      <c r="G122" s="93"/>
      <c r="H122" s="93"/>
      <c r="I122" s="56">
        <f t="shared" si="4"/>
        <v>8.3000000000000007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pubescent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30</v>
      </c>
      <c r="C140" s="53">
        <v>1</v>
      </c>
      <c r="D140" s="63">
        <v>0</v>
      </c>
      <c r="E140" s="54"/>
      <c r="F140" s="54"/>
      <c r="G140" s="54"/>
      <c r="H140" s="54">
        <v>1</v>
      </c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54</v>
      </c>
      <c r="C141" s="53">
        <v>2</v>
      </c>
      <c r="D141" s="63">
        <v>0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79</v>
      </c>
      <c r="C142" s="53">
        <v>3</v>
      </c>
      <c r="D142" s="63">
        <v>13</v>
      </c>
      <c r="E142" s="54"/>
      <c r="F142" s="54"/>
      <c r="G142" s="54"/>
      <c r="H142" s="54"/>
      <c r="I142" s="60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93</v>
      </c>
      <c r="C143" s="53">
        <v>4</v>
      </c>
      <c r="D143" s="63">
        <v>14</v>
      </c>
      <c r="E143" s="54"/>
      <c r="F143" s="54"/>
      <c r="G143" s="54"/>
      <c r="H143" s="54"/>
      <c r="I143" s="60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107</v>
      </c>
      <c r="C144" s="53">
        <v>5</v>
      </c>
      <c r="D144" s="63">
        <v>14</v>
      </c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121</v>
      </c>
      <c r="C145" s="53">
        <v>6</v>
      </c>
      <c r="D145" s="63">
        <v>14</v>
      </c>
      <c r="E145" s="54"/>
      <c r="F145" s="54"/>
      <c r="G145" s="54"/>
      <c r="H145" s="54"/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135</v>
      </c>
      <c r="C146" s="53">
        <v>7</v>
      </c>
      <c r="D146" s="63">
        <v>14</v>
      </c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149</v>
      </c>
      <c r="C147" s="53">
        <v>8</v>
      </c>
      <c r="D147" s="63">
        <v>14</v>
      </c>
      <c r="E147" s="54"/>
      <c r="F147" s="54"/>
      <c r="G147" s="54"/>
      <c r="H147" s="54"/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v>161</v>
      </c>
      <c r="C148" s="53">
        <v>9</v>
      </c>
      <c r="D148" s="63">
        <v>14</v>
      </c>
      <c r="E148" s="54"/>
      <c r="F148" s="54"/>
      <c r="G148" s="54"/>
      <c r="H148" s="54"/>
      <c r="I148" s="60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173</v>
      </c>
      <c r="C149" s="53">
        <v>10</v>
      </c>
      <c r="D149" s="63">
        <v>14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v>183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4.8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v>192</v>
      </c>
      <c r="C151" s="53">
        <v>12</v>
      </c>
      <c r="D151" s="63">
        <v>14</v>
      </c>
      <c r="E151" s="54"/>
      <c r="F151" s="54"/>
      <c r="G151" s="54"/>
      <c r="H151" s="54"/>
      <c r="I151" s="60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200</v>
      </c>
      <c r="C152" s="53">
        <v>13</v>
      </c>
      <c r="D152" s="63">
        <v>14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v>207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95</v>
      </c>
      <c r="B154" s="59">
        <v>212</v>
      </c>
      <c r="C154" s="53">
        <v>15</v>
      </c>
      <c r="D154" s="53">
        <v>14</v>
      </c>
      <c r="E154" s="57"/>
      <c r="F154" s="57"/>
      <c r="G154" s="57"/>
      <c r="H154" s="57"/>
      <c r="I154" s="60">
        <f t="shared" si="5"/>
        <v>3.8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100</v>
      </c>
      <c r="B155" s="59">
        <v>216</v>
      </c>
      <c r="C155" s="53">
        <v>16</v>
      </c>
      <c r="D155" s="53">
        <v>13</v>
      </c>
      <c r="E155" s="57"/>
      <c r="F155" s="57"/>
      <c r="G155" s="57"/>
      <c r="H155" s="57"/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105</v>
      </c>
      <c r="B156" s="59">
        <v>220</v>
      </c>
      <c r="C156" s="53">
        <v>17</v>
      </c>
      <c r="D156" s="53">
        <v>13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v>222</v>
      </c>
      <c r="C157" s="53">
        <v>18</v>
      </c>
      <c r="D157" s="53">
        <v>13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115</v>
      </c>
      <c r="B158" s="59">
        <v>223</v>
      </c>
      <c r="C158" s="53">
        <v>19</v>
      </c>
      <c r="D158" s="53">
        <v>13</v>
      </c>
      <c r="E158" s="57"/>
      <c r="F158" s="57"/>
      <c r="G158" s="57"/>
      <c r="H158" s="57"/>
      <c r="I158" s="60">
        <f t="shared" si="5"/>
        <v>2.8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222</v>
      </c>
      <c r="C159" s="53">
        <v>20</v>
      </c>
      <c r="D159" s="61">
        <v>222</v>
      </c>
      <c r="E159" s="57"/>
      <c r="F159" s="57"/>
      <c r="G159" s="57"/>
      <c r="H159" s="57"/>
      <c r="I159" s="60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chevelu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Robinier faux-acacia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pubescent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319.13113305617463</v>
      </c>
      <c r="AO3" s="62">
        <f>IF('Données projet'!E10&gt;30,$AM$33-$H$33,LOOKUP('Données projet'!$E$10,$A$3:$A$203,AM3:AM203)-LOOKUP('Données projet'!$E$10,$A$3:$A$203,$H$3:$H$203))</f>
        <v>163.29630772916113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244.65912742088932</v>
      </c>
      <c r="BJ3" s="62">
        <f>IF('Données projet'!E11&gt;30,$BH$33-$H$33,LOOKUP('Données projet'!$E$11,$A$3:$A$203,BH3:BH203)-LOOKUP('Données projet'!$E$11,$A$3:$A$203,$H$3:$H$203))</f>
        <v>342.30266518164211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259.74478933784656</v>
      </c>
      <c r="CE3" s="62">
        <f>IF('Données projet'!E12&gt;30,$CC$33-$H$33,LOOKUP('Données projet'!$E$12,$A$3:$A$203,CC3:CC203)-LOOKUP('Données projet'!$E$12,$A$3:$A$203,$H$3:$H$203))</f>
        <v>223.74038909289646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310.75846525561843</v>
      </c>
      <c r="CZ3" s="62">
        <f>IF('Données projet'!E13&gt;30,$CX$33-$H$33,LOOKUP('Données projet'!$E$13,$A$3:$A$203,CX3:CX203)-LOOKUP('Données projet'!$E$13,$A$3:$A$203,$H$3:$H$203))</f>
        <v>159.6134369231965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1.1975240695462721</v>
      </c>
      <c r="AK4" s="14">
        <f>EXP(-1.0587+0.8836*LN(AJ4)+0.284)</f>
        <v>0.54041081187742124</v>
      </c>
      <c r="AL4" s="22">
        <f t="shared" ref="AL4:AL67" si="4">(AJ4+AK4)*0.475*44/12</f>
        <v>3.0269032518129322</v>
      </c>
      <c r="AM4" s="62">
        <f t="shared" ref="AM4:AM67" si="5">AL4+(AD4+AE4)*44/12</f>
        <v>260.9157921407018</v>
      </c>
      <c r="AN4" s="62">
        <f ca="1">AVERAGE(OFFSET($AM$3,0,0,'Données projet'!$E$10+1,1))-AVERAGE(OFFSET($H$3,0,0,'Données projet'!$E$10+1,1))</f>
        <v>319.13113305617463</v>
      </c>
      <c r="AO4" s="62">
        <f>$AO$3</f>
        <v>163.29630772916113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4.2</v>
      </c>
      <c r="BD4" s="13">
        <f>IF('Données projet'!$A$88&gt;35,BD3+BC4-BL3,IF(A4&lt;'Données projet'!$A$88,$BA$205^A4,IF(A4='Données projet'!$A$88,'Données projet'!$B$88,BD3+BC4-BL3)))</f>
        <v>1.838416287252544</v>
      </c>
      <c r="BE4" s="14">
        <f>BD4*VLOOKUP('Données projet'!$B$11,Paramètres!$A$1:$I$89,3,0)*VLOOKUP('Données projet'!$B$11,Paramètres!$A$1:$I$89,5,0)</f>
        <v>1.6633990567061017</v>
      </c>
      <c r="BF4" s="14">
        <f>EXP(-1.0587+0.8836*LN(BE4)+0.284)</f>
        <v>0.7224778366672352</v>
      </c>
      <c r="BG4" s="22">
        <f t="shared" ref="BG4:BG67" si="7">(BE4+BF4)*0.475*44/12</f>
        <v>4.1554022559585615</v>
      </c>
      <c r="BH4" s="62">
        <f t="shared" ref="BH4:BH67" si="8">BG4+(AY4+AZ4)*44/12</f>
        <v>262.04429114484742</v>
      </c>
      <c r="BI4" s="62">
        <f ca="1">AVERAGE(OFFSET($BH$3,0,0,'Données projet'!$E$11+1,1))-AVERAGE(OFFSET($H$3,0,0,'Données projet'!$E$11+1,1))</f>
        <v>244.65912742088932</v>
      </c>
      <c r="BJ4" s="62">
        <f>$BJ$3</f>
        <v>342.30266518164211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5.75</v>
      </c>
      <c r="BY4" s="13">
        <f>IF('Données projet'!$A$114&gt;35,BY3+BX4-CG3,IF(A4&lt;'Données projet'!$A$114,$BV$205^A4,IF(A4='Données projet'!$A$114,'Données projet'!$B$114,BY3+BX4-CG3)))</f>
        <v>1.2677537154322802</v>
      </c>
      <c r="BZ4" s="14">
        <f>BY4*VLOOKUP('Données projet'!$B$12,Paramètres!$A$1:$I$89,3,0)*VLOOKUP('Données projet'!$B$12,Paramètres!$A$1:$I$89,5,0)</f>
        <v>0.59330873882230706</v>
      </c>
      <c r="CA4" s="14">
        <f>EXP(-1.0587+0.8836*LN(BZ4)+0.284)</f>
        <v>0.29055137246158741</v>
      </c>
      <c r="CB4" s="22">
        <f t="shared" ref="CB4:CB67" si="10">(BZ4+CA4)*0.475*44/12</f>
        <v>1.5393896938194491</v>
      </c>
      <c r="CC4" s="62">
        <f t="shared" ref="CC4:CC67" si="11">CB4+(BT4+BU4)*44/12</f>
        <v>259.42827858270829</v>
      </c>
      <c r="CD4" s="62">
        <f ca="1">AVERAGE(OFFSET($CC$3,0,0,'Données projet'!$E$12+1,1))-AVERAGE(OFFSET($H$3,0,0,'Données projet'!$E$12+1,1))</f>
        <v>259.74478933784656</v>
      </c>
      <c r="CE4" s="62">
        <f>$CE$3</f>
        <v>223.74038909289646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1.161777082395637</v>
      </c>
      <c r="CV4" s="14">
        <f>EXP(-1.0587+0.8836*LN(CU4)+0.284)</f>
        <v>0.52613182870286601</v>
      </c>
      <c r="CW4" s="22">
        <f t="shared" ref="CW4:CW67" si="13">(CU4+CV4)*0.475*44/12</f>
        <v>2.9397746868298928</v>
      </c>
      <c r="CX4" s="62">
        <f t="shared" ref="CX4:CX67" si="14">CW4+(CO4+CP4)*44/12</f>
        <v>260.82866357571874</v>
      </c>
      <c r="CY4" s="62">
        <f ca="1">AVERAGE(OFFSET($CX$3,0,0,'Données projet'!$E$13+1,1))-AVERAGE(OFFSET($H$3,0,0,'Données projet'!$E$13+1,1))</f>
        <v>310.75846525561843</v>
      </c>
      <c r="CZ4" s="62">
        <f>$CZ$3</f>
        <v>159.6134369231965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1.3720473566232918</v>
      </c>
      <c r="AK5" s="14">
        <f t="shared" ref="AK5:AK68" si="35">EXP(-1.0587+0.8836*LN(AJ5)+0.284)</f>
        <v>0.60944062808197874</v>
      </c>
      <c r="AL5" s="22">
        <f t="shared" si="4"/>
        <v>3.4510915733616798</v>
      </c>
      <c r="AM5" s="62">
        <f t="shared" si="5"/>
        <v>262.56220268447282</v>
      </c>
      <c r="AN5" s="62">
        <f ca="1">AVERAGE(OFFSET($AM$3,0,0,'Données projet'!$E$10+1,1))-AVERAGE(OFFSET($H$3,0,0,'Données projet'!$E$10+1,1))</f>
        <v>319.13113305617463</v>
      </c>
      <c r="AO5" s="62">
        <f t="shared" ref="AO5:AO68" si="36">$AO$3</f>
        <v>163.29630772916113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4.2</v>
      </c>
      <c r="BD5" s="13">
        <f>IF('Données projet'!$A$88&gt;35,BD4+BC5-BL4,IF(A5&lt;'Données projet'!$A$88,$BA$205^A5,IF(A5='Données projet'!$A$88,'Données projet'!$B$88,BD4+BC5-BL4)))</f>
        <v>3.3797744452354284</v>
      </c>
      <c r="BE5" s="14">
        <f>BD5*VLOOKUP('Données projet'!$B$11,Paramètres!$A$1:$I$89,3,0)*VLOOKUP('Données projet'!$B$11,Paramètres!$A$1:$I$89,5,0)</f>
        <v>3.0580199180490153</v>
      </c>
      <c r="BF5" s="14">
        <f t="shared" ref="BF5:BF68" si="37">EXP(-1.0587+0.8836*LN(BE5)+0.284)</f>
        <v>1.2373345008562202</v>
      </c>
      <c r="BG5" s="22">
        <f t="shared" si="7"/>
        <v>7.4810756129266176</v>
      </c>
      <c r="BH5" s="62">
        <f t="shared" si="8"/>
        <v>266.59218672403779</v>
      </c>
      <c r="BI5" s="62">
        <f ca="1">AVERAGE(OFFSET($BH$3,0,0,'Données projet'!$E$11+1,1))-AVERAGE(OFFSET($H$3,0,0,'Données projet'!$E$11+1,1))</f>
        <v>244.65912742088932</v>
      </c>
      <c r="BJ5" s="62">
        <f t="shared" ref="BJ5:BJ68" si="38">$BJ$3</f>
        <v>342.30266518164211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5.75</v>
      </c>
      <c r="BY5" s="13">
        <f>IF('Données projet'!$A$114&gt;35,BY4+BX5-CG4,IF(A5&lt;'Données projet'!$A$114,$BV$205^A5,IF(A5='Données projet'!$A$114,'Données projet'!$B$114,BY4+BX5-CG4)))</f>
        <v>1.6071994829923508</v>
      </c>
      <c r="BZ5" s="14">
        <f>BY5*VLOOKUP('Données projet'!$B$12,Paramètres!$A$1:$I$89,3,0)*VLOOKUP('Données projet'!$B$12,Paramètres!$A$1:$I$89,5,0)</f>
        <v>0.75216935804042018</v>
      </c>
      <c r="CA5" s="14">
        <f t="shared" ref="CA5:CA68" si="39">EXP(-1.0587+0.8836*LN(BZ5)+0.284)</f>
        <v>0.35831464735172275</v>
      </c>
      <c r="CB5" s="22">
        <f t="shared" si="10"/>
        <v>1.9340929760579824</v>
      </c>
      <c r="CC5" s="62">
        <f t="shared" si="11"/>
        <v>261.04520408716911</v>
      </c>
      <c r="CD5" s="62">
        <f ca="1">AVERAGE(OFFSET($CC$3,0,0,'Données projet'!$E$12+1,1))-AVERAGE(OFFSET($H$3,0,0,'Données projet'!$E$12+1,1))</f>
        <v>259.74478933784656</v>
      </c>
      <c r="CE5" s="62">
        <f t="shared" ref="CE5:CE68" si="40">$CE$3</f>
        <v>223.74038909289646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1.3310907191121488</v>
      </c>
      <c r="CV5" s="14">
        <f t="shared" ref="CV5:CV68" si="41">EXP(-1.0587+0.8836*LN(CU5)+0.284)</f>
        <v>0.59333770733536928</v>
      </c>
      <c r="CW5" s="22">
        <f t="shared" si="13"/>
        <v>3.3517128427294267</v>
      </c>
      <c r="CX5" s="62">
        <f t="shared" si="14"/>
        <v>262.4628239538406</v>
      </c>
      <c r="CY5" s="62">
        <f ca="1">AVERAGE(OFFSET($CX$3,0,0,'Données projet'!$E$13+1,1))-AVERAGE(OFFSET($H$3,0,0,'Données projet'!$E$13+1,1))</f>
        <v>310.75846525561843</v>
      </c>
      <c r="CZ5" s="62">
        <f t="shared" ref="CZ5:CZ68" si="42">$CZ$3</f>
        <v>159.6134369231965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1.5720051034383178</v>
      </c>
      <c r="AK6" s="14">
        <f t="shared" si="35"/>
        <v>0.68728802421000335</v>
      </c>
      <c r="AL6" s="22">
        <f t="shared" si="4"/>
        <v>3.9349355306541596</v>
      </c>
      <c r="AM6" s="62">
        <f t="shared" si="5"/>
        <v>264.26826886398749</v>
      </c>
      <c r="AN6" s="62">
        <f ca="1">AVERAGE(OFFSET($AM$3,0,0,'Données projet'!$E$10+1,1))-AVERAGE(OFFSET($H$3,0,0,'Données projet'!$E$10+1,1))</f>
        <v>319.13113305617463</v>
      </c>
      <c r="AO6" s="62">
        <f t="shared" si="36"/>
        <v>163.29630772916113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4.2</v>
      </c>
      <c r="BD6" s="13">
        <f>IF('Données projet'!$A$88&gt;35,BD5+BC6-BL5,IF(A6&lt;'Données projet'!$A$88,$BA$205^A6,IF(A6='Données projet'!$A$88,'Données projet'!$B$88,BD5+BC6-BL5)))</f>
        <v>6.2134323873607427</v>
      </c>
      <c r="BE6" s="14">
        <f>BD6*VLOOKUP('Données projet'!$B$11,Paramètres!$A$1:$I$89,3,0)*VLOOKUP('Données projet'!$B$11,Paramètres!$A$1:$I$89,5,0)</f>
        <v>5.6219136240839997</v>
      </c>
      <c r="BF6" s="14">
        <f t="shared" si="37"/>
        <v>2.1190915337576928</v>
      </c>
      <c r="BG6" s="22">
        <f t="shared" si="7"/>
        <v>13.482250649907614</v>
      </c>
      <c r="BH6" s="62">
        <f t="shared" si="8"/>
        <v>273.81558398324091</v>
      </c>
      <c r="BI6" s="62">
        <f ca="1">AVERAGE(OFFSET($BH$3,0,0,'Données projet'!$E$11+1,1))-AVERAGE(OFFSET($H$3,0,0,'Données projet'!$E$11+1,1))</f>
        <v>244.65912742088932</v>
      </c>
      <c r="BJ6" s="62">
        <f t="shared" si="38"/>
        <v>342.30266518164211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5.75</v>
      </c>
      <c r="BY6" s="13">
        <f>IF('Données projet'!$A$114&gt;35,BY5+BX6-CG5,IF(A6&lt;'Données projet'!$A$114,$BV$205^A6,IF(A6='Données projet'!$A$114,'Données projet'!$B$114,BY5+BX6-CG5)))</f>
        <v>2.0375331160043926</v>
      </c>
      <c r="BZ6" s="14">
        <f>BY6*VLOOKUP('Données projet'!$B$12,Paramètres!$A$1:$I$89,3,0)*VLOOKUP('Données projet'!$B$12,Paramètres!$A$1:$I$89,5,0)</f>
        <v>0.95356549829005577</v>
      </c>
      <c r="CA6" s="14">
        <f t="shared" si="39"/>
        <v>0.44188187933534279</v>
      </c>
      <c r="CB6" s="22">
        <f t="shared" si="10"/>
        <v>2.4304041826975693</v>
      </c>
      <c r="CC6" s="62">
        <f t="shared" si="11"/>
        <v>262.76373751603086</v>
      </c>
      <c r="CD6" s="62">
        <f ca="1">AVERAGE(OFFSET($CC$3,0,0,'Données projet'!$E$12+1,1))-AVERAGE(OFFSET($H$3,0,0,'Données projet'!$E$12+1,1))</f>
        <v>259.74478933784656</v>
      </c>
      <c r="CE6" s="62">
        <f t="shared" si="40"/>
        <v>223.74038909289646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1.525079577962547</v>
      </c>
      <c r="CV6" s="14">
        <f t="shared" si="41"/>
        <v>0.6691281837366525</v>
      </c>
      <c r="CW6" s="22">
        <f t="shared" si="13"/>
        <v>3.8215785182927724</v>
      </c>
      <c r="CX6" s="62">
        <f t="shared" si="14"/>
        <v>264.15491185162608</v>
      </c>
      <c r="CY6" s="62">
        <f ca="1">AVERAGE(OFFSET($CX$3,0,0,'Données projet'!$E$13+1,1))-AVERAGE(OFFSET($H$3,0,0,'Données projet'!$E$13+1,1))</f>
        <v>310.75846525561843</v>
      </c>
      <c r="CZ6" s="62">
        <f t="shared" si="42"/>
        <v>159.6134369231965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1.8011040459404539</v>
      </c>
      <c r="AK7" s="14">
        <f t="shared" si="35"/>
        <v>0.77507932103100641</v>
      </c>
      <c r="AL7" s="22">
        <f t="shared" si="4"/>
        <v>4.4868526974752925</v>
      </c>
      <c r="AM7" s="62">
        <f t="shared" si="5"/>
        <v>266.04240825303083</v>
      </c>
      <c r="AN7" s="62">
        <f ca="1">AVERAGE(OFFSET($AM$3,0,0,'Données projet'!$E$10+1,1))-AVERAGE(OFFSET($H$3,0,0,'Données projet'!$E$10+1,1))</f>
        <v>319.13113305617463</v>
      </c>
      <c r="AO7" s="62">
        <f t="shared" si="36"/>
        <v>163.29630772916113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4.2</v>
      </c>
      <c r="BD7" s="13">
        <f>IF('Données projet'!$A$88&gt;35,BD6+BC7-BL6,IF(A7&lt;'Données projet'!$A$88,$BA$205^A7,IF(A7='Données projet'!$A$88,'Données projet'!$B$88,BD6+BC7-BL6)))</f>
        <v>11.422875300666448</v>
      </c>
      <c r="BE7" s="14">
        <f>BD7*VLOOKUP('Données projet'!$B$11,Paramètres!$A$1:$I$89,3,0)*VLOOKUP('Données projet'!$B$11,Paramètres!$A$1:$I$89,5,0)</f>
        <v>10.335417572043003</v>
      </c>
      <c r="BF7" s="14">
        <f t="shared" si="37"/>
        <v>3.6292117655622862</v>
      </c>
      <c r="BG7" s="22">
        <f t="shared" si="7"/>
        <v>24.32172942966254</v>
      </c>
      <c r="BH7" s="62">
        <f t="shared" si="8"/>
        <v>285.87728498521807</v>
      </c>
      <c r="BI7" s="62">
        <f ca="1">AVERAGE(OFFSET($BH$3,0,0,'Données projet'!$E$11+1,1))-AVERAGE(OFFSET($H$3,0,0,'Données projet'!$E$11+1,1))</f>
        <v>244.65912742088932</v>
      </c>
      <c r="BJ7" s="62">
        <f t="shared" si="38"/>
        <v>342.30266518164211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5.75</v>
      </c>
      <c r="BY7" s="13">
        <f>IF('Données projet'!$A$114&gt;35,BY6+BX7-CG6,IF(A7&lt;'Données projet'!$A$114,$BV$205^A7,IF(A7='Données projet'!$A$114,'Données projet'!$B$114,BY6+BX7-CG6)))</f>
        <v>2.5830901781308797</v>
      </c>
      <c r="BZ7" s="14">
        <f>BY7*VLOOKUP('Données projet'!$B$12,Paramètres!$A$1:$I$89,3,0)*VLOOKUP('Données projet'!$B$12,Paramètres!$A$1:$I$89,5,0)</f>
        <v>1.2088862033652517</v>
      </c>
      <c r="CA7" s="14">
        <f t="shared" si="39"/>
        <v>0.54493891535856476</v>
      </c>
      <c r="CB7" s="22">
        <f t="shared" si="10"/>
        <v>3.0545787484439804</v>
      </c>
      <c r="CC7" s="62">
        <f t="shared" si="11"/>
        <v>264.61013430399953</v>
      </c>
      <c r="CD7" s="62">
        <f ca="1">AVERAGE(OFFSET($CC$3,0,0,'Données projet'!$E$12+1,1))-AVERAGE(OFFSET($H$3,0,0,'Données projet'!$E$12+1,1))</f>
        <v>259.74478933784656</v>
      </c>
      <c r="CE7" s="62">
        <f t="shared" si="40"/>
        <v>223.74038909289646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1.7473397460616347</v>
      </c>
      <c r="CV7" s="14">
        <f t="shared" si="41"/>
        <v>0.7545998185105095</v>
      </c>
      <c r="CW7" s="22">
        <f t="shared" si="13"/>
        <v>4.3575447416298188</v>
      </c>
      <c r="CX7" s="62">
        <f t="shared" si="14"/>
        <v>265.91310029718534</v>
      </c>
      <c r="CY7" s="62">
        <f ca="1">AVERAGE(OFFSET($CX$3,0,0,'Données projet'!$E$13+1,1))-AVERAGE(OFFSET($H$3,0,0,'Données projet'!$E$13+1,1))</f>
        <v>310.75846525561843</v>
      </c>
      <c r="CZ7" s="62">
        <f t="shared" si="42"/>
        <v>159.6134369231965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2.0635911277945542</v>
      </c>
      <c r="AK8" s="14">
        <f t="shared" si="35"/>
        <v>0.87408471081743333</v>
      </c>
      <c r="AL8" s="22">
        <f t="shared" si="4"/>
        <v>5.1164520855825444</v>
      </c>
      <c r="AM8" s="62">
        <f t="shared" si="5"/>
        <v>267.89422986336029</v>
      </c>
      <c r="AN8" s="62">
        <f ca="1">AVERAGE(OFFSET($AM$3,0,0,'Données projet'!$E$10+1,1))-AVERAGE(OFFSET($H$3,0,0,'Données projet'!$E$10+1,1))</f>
        <v>319.13113305617463</v>
      </c>
      <c r="AO8" s="62">
        <f t="shared" si="36"/>
        <v>163.29630772916113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>
        <f>VLOOKUP(A8,'Données projet'!$A$87:$I$107,2,0)</f>
        <v>21</v>
      </c>
      <c r="BB8" s="13">
        <f>VLOOKUP(A8,'Données projet'!$A$87:$I$107,9,0)</f>
        <v>4.2</v>
      </c>
      <c r="BC8" s="13">
        <f t="array" ref="BC8">INDEX(BB:BB,MIN(IF(ISNUMBER(BB8:BB204),ROW(BB8:BB204),"")))</f>
        <v>4.2</v>
      </c>
      <c r="BD8" s="13">
        <f>IF('Données projet'!$A$88&gt;35,BD7+BC8-BL7,IF(A8&lt;'Données projet'!$A$88,$BA$205^A8,IF(A8='Données projet'!$A$88,'Données projet'!$B$88,BD7+BC8-BL7)))</f>
        <v>21</v>
      </c>
      <c r="BE8" s="14">
        <f>BD8*VLOOKUP('Données projet'!$B$11,Paramètres!$A$1:$I$89,3,0)*VLOOKUP('Données projet'!$B$11,Paramètres!$A$1:$I$89,5,0)</f>
        <v>19.000800000000002</v>
      </c>
      <c r="BF8" s="14">
        <f t="shared" si="37"/>
        <v>6.2154833000252001</v>
      </c>
      <c r="BG8" s="22">
        <f t="shared" si="7"/>
        <v>43.918360080877228</v>
      </c>
      <c r="BH8" s="62">
        <f t="shared" si="8"/>
        <v>306.69613785865499</v>
      </c>
      <c r="BI8" s="62">
        <f ca="1">AVERAGE(OFFSET($BH$3,0,0,'Données projet'!$E$11+1,1))-AVERAGE(OFFSET($H$3,0,0,'Données projet'!$E$11+1,1))</f>
        <v>244.65912742088932</v>
      </c>
      <c r="BJ8" s="62">
        <f t="shared" si="38"/>
        <v>342.30266518164211</v>
      </c>
      <c r="BK8" s="16">
        <f>IF(ISNA(VLOOKUP(A8,'Données projet'!$A$87:$I$107,3,0)),0,VLOOKUP(A8,'Données projet'!$A$87:$I$107,3,0))</f>
        <v>1</v>
      </c>
      <c r="BL8" s="16">
        <f>IF(ISNA(VLOOKUP(A8,'Données projet'!$A$87:$I$107,4,0)),0,VLOOKUP(A8,'Données projet'!$A$87:$I$107,4,0))</f>
        <v>2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5.75</v>
      </c>
      <c r="BY8" s="13">
        <f>IF('Données projet'!$A$114&gt;35,BY7+BX8-CG7,IF(A8&lt;'Données projet'!$A$114,$BV$205^A8,IF(A8='Données projet'!$A$114,'Données projet'!$B$114,BY7+BX8-CG7)))</f>
        <v>3.2747221706220535</v>
      </c>
      <c r="BZ8" s="14">
        <f>BY8*VLOOKUP('Données projet'!$B$12,Paramètres!$A$1:$I$89,3,0)*VLOOKUP('Données projet'!$B$12,Paramètres!$A$1:$I$89,5,0)</f>
        <v>1.5325699758511209</v>
      </c>
      <c r="CA8" s="14">
        <f t="shared" si="39"/>
        <v>0.67203122680395833</v>
      </c>
      <c r="CB8" s="22">
        <f t="shared" si="10"/>
        <v>3.839680427957596</v>
      </c>
      <c r="CC8" s="62">
        <f t="shared" si="11"/>
        <v>266.61745820573537</v>
      </c>
      <c r="CD8" s="62">
        <f ca="1">AVERAGE(OFFSET($CC$3,0,0,'Données projet'!$E$12+1,1))-AVERAGE(OFFSET($H$3,0,0,'Données projet'!$E$12+1,1))</f>
        <v>259.74478933784656</v>
      </c>
      <c r="CE8" s="62">
        <f t="shared" si="40"/>
        <v>223.74038909289646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2.0019913926365076</v>
      </c>
      <c r="CV8" s="14">
        <f t="shared" si="41"/>
        <v>0.85098924232460604</v>
      </c>
      <c r="CW8" s="22">
        <f t="shared" si="13"/>
        <v>4.9689412725572728</v>
      </c>
      <c r="CX8" s="62">
        <f t="shared" si="14"/>
        <v>267.74671905033506</v>
      </c>
      <c r="CY8" s="62">
        <f ca="1">AVERAGE(OFFSET($CX$3,0,0,'Données projet'!$E$13+1,1))-AVERAGE(OFFSET($H$3,0,0,'Données projet'!$E$13+1,1))</f>
        <v>310.75846525561843</v>
      </c>
      <c r="CZ8" s="62">
        <f t="shared" si="42"/>
        <v>159.6134369231965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2.3643322285075734</v>
      </c>
      <c r="AK9" s="14">
        <f t="shared" si="35"/>
        <v>0.98573663488853658</v>
      </c>
      <c r="AL9" s="22">
        <f t="shared" si="4"/>
        <v>5.8347032704148916</v>
      </c>
      <c r="AM9" s="62">
        <f t="shared" si="5"/>
        <v>269.83470327041488</v>
      </c>
      <c r="AN9" s="62">
        <f ca="1">AVERAGE(OFFSET($AM$3,0,0,'Données projet'!$E$10+1,1))-AVERAGE(OFFSET($H$3,0,0,'Données projet'!$E$10+1,1))</f>
        <v>319.13113305617463</v>
      </c>
      <c r="AO9" s="62">
        <f t="shared" si="36"/>
        <v>163.29630772916113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8.6</v>
      </c>
      <c r="BD9" s="13">
        <f>IF('Données projet'!$A$88&gt;35,BD8+BC9-BL8,IF(A9&lt;'Données projet'!$A$88,$BA$205^A9,IF(A9='Données projet'!$A$88,'Données projet'!$B$88,BD8+BC9-BL8)))</f>
        <v>27.6</v>
      </c>
      <c r="BE9" s="14">
        <f>BD9*VLOOKUP('Données projet'!$B$11,Paramètres!$A$1:$I$89,3,0)*VLOOKUP('Données projet'!$B$11,Paramètres!$A$1:$I$89,5,0)</f>
        <v>24.972480000000001</v>
      </c>
      <c r="BF9" s="14">
        <f t="shared" si="37"/>
        <v>7.9131463886685314</v>
      </c>
      <c r="BG9" s="22">
        <f t="shared" si="7"/>
        <v>57.275799293597693</v>
      </c>
      <c r="BH9" s="62">
        <f t="shared" si="8"/>
        <v>321.27579929359769</v>
      </c>
      <c r="BI9" s="62">
        <f ca="1">AVERAGE(OFFSET($BH$3,0,0,'Données projet'!$E$11+1,1))-AVERAGE(OFFSET($H$3,0,0,'Données projet'!$E$11+1,1))</f>
        <v>244.65912742088932</v>
      </c>
      <c r="BJ9" s="62">
        <f t="shared" si="38"/>
        <v>342.30266518164211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5.75</v>
      </c>
      <c r="BY9" s="13">
        <f>IF('Données projet'!$A$114&gt;35,BY8+BX9-CG8,IF(A9&lt;'Données projet'!$A$114,$BV$205^A9,IF(A9='Données projet'!$A$114,'Données projet'!$B$114,BY8+BX9-CG8)))</f>
        <v>4.1515411988145692</v>
      </c>
      <c r="BZ9" s="14">
        <f>BY9*VLOOKUP('Données projet'!$B$12,Paramètres!$A$1:$I$89,3,0)*VLOOKUP('Données projet'!$B$12,Paramètres!$A$1:$I$89,5,0)</f>
        <v>1.9429212810452183</v>
      </c>
      <c r="CA9" s="14">
        <f t="shared" si="39"/>
        <v>0.82876439371643607</v>
      </c>
      <c r="CB9" s="22">
        <f t="shared" si="10"/>
        <v>4.8273525502098815</v>
      </c>
      <c r="CC9" s="62">
        <f t="shared" si="11"/>
        <v>268.82735255020987</v>
      </c>
      <c r="CD9" s="62">
        <f ca="1">AVERAGE(OFFSET($CC$3,0,0,'Données projet'!$E$12+1,1))-AVERAGE(OFFSET($H$3,0,0,'Données projet'!$E$12+1,1))</f>
        <v>259.74478933784656</v>
      </c>
      <c r="CE9" s="62">
        <f t="shared" si="40"/>
        <v>223.74038909289646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2.2937551470595863</v>
      </c>
      <c r="CV9" s="14">
        <f t="shared" si="41"/>
        <v>0.95969104787443238</v>
      </c>
      <c r="CW9" s="22">
        <f t="shared" si="13"/>
        <v>5.6664187895100824</v>
      </c>
      <c r="CX9" s="62">
        <f t="shared" si="14"/>
        <v>269.66641878951009</v>
      </c>
      <c r="CY9" s="62">
        <f ca="1">AVERAGE(OFFSET($CX$3,0,0,'Données projet'!$E$13+1,1))-AVERAGE(OFFSET($H$3,0,0,'Données projet'!$E$13+1,1))</f>
        <v>310.75846525561843</v>
      </c>
      <c r="CZ9" s="62">
        <f t="shared" si="42"/>
        <v>159.6134369231965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2.7089023651375772</v>
      </c>
      <c r="AK10" s="14">
        <f t="shared" si="35"/>
        <v>1.1116505086248174</v>
      </c>
      <c r="AL10" s="22">
        <f t="shared" si="4"/>
        <v>6.6541295884695044</v>
      </c>
      <c r="AM10" s="62">
        <f t="shared" si="5"/>
        <v>271.87635181069174</v>
      </c>
      <c r="AN10" s="62">
        <f ca="1">AVERAGE(OFFSET($AM$3,0,0,'Données projet'!$E$10+1,1))-AVERAGE(OFFSET($H$3,0,0,'Données projet'!$E$10+1,1))</f>
        <v>319.13113305617463</v>
      </c>
      <c r="AO10" s="62">
        <f t="shared" si="36"/>
        <v>163.29630772916113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8.6</v>
      </c>
      <c r="BD10" s="13">
        <f>IF('Données projet'!$A$88&gt;35,BD9+BC10-BL9,IF(A10&lt;'Données projet'!$A$88,$BA$205^A10,IF(A10='Données projet'!$A$88,'Données projet'!$B$88,BD9+BC10-BL9)))</f>
        <v>36.200000000000003</v>
      </c>
      <c r="BE10" s="14">
        <f>BD10*VLOOKUP('Données projet'!$B$11,Paramètres!$A$1:$I$89,3,0)*VLOOKUP('Données projet'!$B$11,Paramètres!$A$1:$I$89,5,0)</f>
        <v>32.75376</v>
      </c>
      <c r="BF10" s="14">
        <f t="shared" si="37"/>
        <v>10.056267750176922</v>
      </c>
      <c r="BG10" s="22">
        <f t="shared" si="7"/>
        <v>74.560798331558132</v>
      </c>
      <c r="BH10" s="62">
        <f t="shared" si="8"/>
        <v>339.78302055378037</v>
      </c>
      <c r="BI10" s="62">
        <f ca="1">AVERAGE(OFFSET($BH$3,0,0,'Données projet'!$E$11+1,1))-AVERAGE(OFFSET($H$3,0,0,'Données projet'!$E$11+1,1))</f>
        <v>244.65912742088932</v>
      </c>
      <c r="BJ10" s="62">
        <f t="shared" si="38"/>
        <v>342.30266518164211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5.75</v>
      </c>
      <c r="BY10" s="13">
        <f>IF('Données projet'!$A$114&gt;35,BY9+BX10-CG9,IF(A10&lt;'Données projet'!$A$114,$BV$205^A10,IF(A10='Données projet'!$A$114,'Données projet'!$B$114,BY9+BX10-CG9)))</f>
        <v>5.2631317795673525</v>
      </c>
      <c r="BZ10" s="14">
        <f>BY10*VLOOKUP('Données projet'!$B$12,Paramètres!$A$1:$I$89,3,0)*VLOOKUP('Données projet'!$B$12,Paramètres!$A$1:$I$89,5,0)</f>
        <v>2.4631456728375212</v>
      </c>
      <c r="CA10" s="14">
        <f t="shared" si="39"/>
        <v>1.0220513465701448</v>
      </c>
      <c r="CB10" s="22">
        <f t="shared" si="10"/>
        <v>6.0700514754683512</v>
      </c>
      <c r="CC10" s="62">
        <f t="shared" si="11"/>
        <v>271.29227369769058</v>
      </c>
      <c r="CD10" s="62">
        <f ca="1">AVERAGE(OFFSET($CC$3,0,0,'Données projet'!$E$12+1,1))-AVERAGE(OFFSET($H$3,0,0,'Données projet'!$E$12+1,1))</f>
        <v>259.74478933784656</v>
      </c>
      <c r="CE10" s="62">
        <f t="shared" si="40"/>
        <v>223.74038909289646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2.6280396079692911</v>
      </c>
      <c r="CV10" s="14">
        <f t="shared" si="41"/>
        <v>1.082277967291873</v>
      </c>
      <c r="CW10" s="22">
        <f t="shared" si="13"/>
        <v>6.4621364435798609</v>
      </c>
      <c r="CX10" s="62">
        <f t="shared" si="14"/>
        <v>271.68435866580211</v>
      </c>
      <c r="CY10" s="62">
        <f ca="1">AVERAGE(OFFSET($CX$3,0,0,'Données projet'!$E$13+1,1))-AVERAGE(OFFSET($H$3,0,0,'Données projet'!$E$13+1,1))</f>
        <v>310.75846525561843</v>
      </c>
      <c r="CZ10" s="62">
        <f t="shared" si="42"/>
        <v>159.6134369231965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3.1036890397082595</v>
      </c>
      <c r="AK11" s="14">
        <f t="shared" si="35"/>
        <v>1.2536480938091046</v>
      </c>
      <c r="AL11" s="22">
        <f t="shared" si="4"/>
        <v>7.5890288408760744</v>
      </c>
      <c r="AM11" s="62">
        <f t="shared" si="5"/>
        <v>274.03347328532055</v>
      </c>
      <c r="AN11" s="62">
        <f ca="1">AVERAGE(OFFSET($AM$3,0,0,'Données projet'!$E$10+1,1))-AVERAGE(OFFSET($H$3,0,0,'Données projet'!$E$10+1,1))</f>
        <v>319.13113305617463</v>
      </c>
      <c r="AO11" s="62">
        <f t="shared" si="36"/>
        <v>163.29630772916113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8.6</v>
      </c>
      <c r="BD11" s="13">
        <f>IF('Données projet'!$A$88&gt;35,BD10+BC11-BL10,IF(A11&lt;'Données projet'!$A$88,$BA$205^A11,IF(A11='Données projet'!$A$88,'Données projet'!$B$88,BD10+BC11-BL10)))</f>
        <v>44.800000000000004</v>
      </c>
      <c r="BE11" s="14">
        <f>BD11*VLOOKUP('Données projet'!$B$11,Paramètres!$A$1:$I$89,3,0)*VLOOKUP('Données projet'!$B$11,Paramètres!$A$1:$I$89,5,0)</f>
        <v>40.535040000000002</v>
      </c>
      <c r="BF11" s="14">
        <f t="shared" si="37"/>
        <v>12.140349464730919</v>
      </c>
      <c r="BG11" s="22">
        <f t="shared" si="7"/>
        <v>91.742969984406344</v>
      </c>
      <c r="BH11" s="62">
        <f t="shared" si="8"/>
        <v>358.18741442885079</v>
      </c>
      <c r="BI11" s="62">
        <f ca="1">AVERAGE(OFFSET($BH$3,0,0,'Données projet'!$E$11+1,1))-AVERAGE(OFFSET($H$3,0,0,'Données projet'!$E$11+1,1))</f>
        <v>244.65912742088932</v>
      </c>
      <c r="BJ11" s="62">
        <f t="shared" si="38"/>
        <v>342.30266518164211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5.75</v>
      </c>
      <c r="BY11" s="13">
        <f>IF('Données projet'!$A$114&gt;35,BY10+BX11-CG10,IF(A11&lt;'Données projet'!$A$114,$BV$205^A11,IF(A11='Données projet'!$A$114,'Données projet'!$B$114,BY10+BX11-CG10)))</f>
        <v>6.6723548683562202</v>
      </c>
      <c r="BZ11" s="14">
        <f>BY11*VLOOKUP('Données projet'!$B$12,Paramètres!$A$1:$I$89,3,0)*VLOOKUP('Données projet'!$B$12,Paramètres!$A$1:$I$89,5,0)</f>
        <v>3.1226620783907113</v>
      </c>
      <c r="CA11" s="14">
        <f t="shared" si="39"/>
        <v>1.2604172705122936</v>
      </c>
      <c r="CB11" s="22">
        <f t="shared" si="10"/>
        <v>7.6338631993393991</v>
      </c>
      <c r="CC11" s="62">
        <f t="shared" si="11"/>
        <v>274.07830764378383</v>
      </c>
      <c r="CD11" s="62">
        <f ca="1">AVERAGE(OFFSET($CC$3,0,0,'Données projet'!$E$12+1,1))-AVERAGE(OFFSET($H$3,0,0,'Données projet'!$E$12+1,1))</f>
        <v>259.74478933784656</v>
      </c>
      <c r="CE11" s="62">
        <f t="shared" si="40"/>
        <v>223.74038909289646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3.0110416056871174</v>
      </c>
      <c r="CV11" s="14">
        <f t="shared" si="41"/>
        <v>1.2205236269315363</v>
      </c>
      <c r="CW11" s="22">
        <f t="shared" si="13"/>
        <v>7.3699761134774882</v>
      </c>
      <c r="CX11" s="62">
        <f t="shared" si="14"/>
        <v>273.81442055792195</v>
      </c>
      <c r="CY11" s="62">
        <f ca="1">AVERAGE(OFFSET($CX$3,0,0,'Données projet'!$E$13+1,1))-AVERAGE(OFFSET($H$3,0,0,'Données projet'!$E$13+1,1))</f>
        <v>310.75846525561843</v>
      </c>
      <c r="CZ11" s="62">
        <f t="shared" si="42"/>
        <v>159.6134369231965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3.5560106481415956</v>
      </c>
      <c r="AK12" s="14">
        <f t="shared" si="35"/>
        <v>1.4137838564527014</v>
      </c>
      <c r="AL12" s="22">
        <f t="shared" si="4"/>
        <v>8.6557254288350673</v>
      </c>
      <c r="AM12" s="62">
        <f t="shared" si="5"/>
        <v>276.32239209550175</v>
      </c>
      <c r="AN12" s="62">
        <f ca="1">AVERAGE(OFFSET($AM$3,0,0,'Données projet'!$E$10+1,1))-AVERAGE(OFFSET($H$3,0,0,'Données projet'!$E$10+1,1))</f>
        <v>319.13113305617463</v>
      </c>
      <c r="AO12" s="62">
        <f t="shared" si="36"/>
        <v>163.29630772916113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8.6</v>
      </c>
      <c r="BD12" s="13">
        <f>IF('Données projet'!$A$88&gt;35,BD11+BC12-BL11,IF(A12&lt;'Données projet'!$A$88,$BA$205^A12,IF(A12='Données projet'!$A$88,'Données projet'!$B$88,BD11+BC12-BL11)))</f>
        <v>53.400000000000006</v>
      </c>
      <c r="BE12" s="14">
        <f>BD12*VLOOKUP('Données projet'!$B$11,Paramètres!$A$1:$I$89,3,0)*VLOOKUP('Données projet'!$B$11,Paramètres!$A$1:$I$89,5,0)</f>
        <v>48.316320000000005</v>
      </c>
      <c r="BF12" s="14">
        <f t="shared" si="37"/>
        <v>14.178078931261293</v>
      </c>
      <c r="BG12" s="22">
        <f t="shared" si="7"/>
        <v>108.84441147194677</v>
      </c>
      <c r="BH12" s="62">
        <f t="shared" si="8"/>
        <v>376.51107813861347</v>
      </c>
      <c r="BI12" s="62">
        <f ca="1">AVERAGE(OFFSET($BH$3,0,0,'Données projet'!$E$11+1,1))-AVERAGE(OFFSET($H$3,0,0,'Données projet'!$E$11+1,1))</f>
        <v>244.65912742088932</v>
      </c>
      <c r="BJ12" s="62">
        <f t="shared" si="38"/>
        <v>342.30266518164211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5.75</v>
      </c>
      <c r="BY12" s="13">
        <f>IF('Données projet'!$A$114&gt;35,BY11+BX12-CG11,IF(A12&lt;'Données projet'!$A$114,$BV$205^A12,IF(A12='Données projet'!$A$114,'Données projet'!$B$114,BY11+BX12-CG11)))</f>
        <v>8.4589026750412604</v>
      </c>
      <c r="BZ12" s="14">
        <f>BY12*VLOOKUP('Données projet'!$B$12,Paramètres!$A$1:$I$89,3,0)*VLOOKUP('Données projet'!$B$12,Paramètres!$A$1:$I$89,5,0)</f>
        <v>3.9587664519193098</v>
      </c>
      <c r="CA12" s="14">
        <f t="shared" si="39"/>
        <v>1.5543756203021926</v>
      </c>
      <c r="CB12" s="22">
        <f t="shared" si="10"/>
        <v>9.6020557757857823</v>
      </c>
      <c r="CC12" s="62">
        <f t="shared" si="11"/>
        <v>277.26872244245249</v>
      </c>
      <c r="CD12" s="62">
        <f ca="1">AVERAGE(OFFSET($CC$3,0,0,'Données projet'!$E$12+1,1))-AVERAGE(OFFSET($H$3,0,0,'Données projet'!$E$12+1,1))</f>
        <v>259.74478933784656</v>
      </c>
      <c r="CE12" s="62">
        <f t="shared" si="40"/>
        <v>223.74038909289646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3.4498610765552797</v>
      </c>
      <c r="CV12" s="14">
        <f t="shared" si="41"/>
        <v>1.3764282087582862</v>
      </c>
      <c r="CW12" s="22">
        <f t="shared" si="13"/>
        <v>8.4057871719211263</v>
      </c>
      <c r="CX12" s="62">
        <f t="shared" si="14"/>
        <v>276.07245383858782</v>
      </c>
      <c r="CY12" s="62">
        <f ca="1">AVERAGE(OFFSET($CX$3,0,0,'Données projet'!$E$13+1,1))-AVERAGE(OFFSET($H$3,0,0,'Données projet'!$E$13+1,1))</f>
        <v>310.75846525561843</v>
      </c>
      <c r="CZ12" s="62">
        <f t="shared" si="42"/>
        <v>159.6134369231965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4.0742521457256036</v>
      </c>
      <c r="AK13" s="14">
        <f t="shared" si="35"/>
        <v>1.5943746914599719</v>
      </c>
      <c r="AL13" s="22">
        <f t="shared" si="4"/>
        <v>9.8728584080982102</v>
      </c>
      <c r="AM13" s="62">
        <f t="shared" si="5"/>
        <v>278.7617472969871</v>
      </c>
      <c r="AN13" s="62">
        <f ca="1">AVERAGE(OFFSET($AM$3,0,0,'Données projet'!$E$10+1,1))-AVERAGE(OFFSET($H$3,0,0,'Données projet'!$E$10+1,1))</f>
        <v>319.13113305617463</v>
      </c>
      <c r="AO13" s="62">
        <f t="shared" si="36"/>
        <v>163.29630772916113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62</v>
      </c>
      <c r="BB13" s="13">
        <f>VLOOKUP(A13,'Données projet'!$A$87:$I$107,9,0)</f>
        <v>8.6</v>
      </c>
      <c r="BC13" s="13">
        <f t="array" ref="BC13">INDEX(BB:BB,MIN(IF(ISNUMBER(BB13:BB209),ROW(BB13:BB209),"")))</f>
        <v>8.6</v>
      </c>
      <c r="BD13" s="13">
        <f>IF('Données projet'!$A$88&gt;35,BD12+BC13-BL12,IF(A13&lt;'Données projet'!$A$88,$BA$205^A13,IF(A13='Données projet'!$A$88,'Données projet'!$B$88,BD12+BC13-BL12)))</f>
        <v>62.000000000000007</v>
      </c>
      <c r="BE13" s="14">
        <f>BD13*VLOOKUP('Données projet'!$B$11,Paramètres!$A$1:$I$89,3,0)*VLOOKUP('Données projet'!$B$11,Paramètres!$A$1:$I$89,5,0)</f>
        <v>56.0976</v>
      </c>
      <c r="BF13" s="14">
        <f t="shared" si="37"/>
        <v>16.177791426098278</v>
      </c>
      <c r="BG13" s="22">
        <f t="shared" si="7"/>
        <v>125.87964006712117</v>
      </c>
      <c r="BH13" s="62">
        <f t="shared" si="8"/>
        <v>394.76852895601002</v>
      </c>
      <c r="BI13" s="62">
        <f ca="1">AVERAGE(OFFSET($BH$3,0,0,'Données projet'!$E$11+1,1))-AVERAGE(OFFSET($H$3,0,0,'Données projet'!$E$11+1,1))</f>
        <v>244.65912742088932</v>
      </c>
      <c r="BJ13" s="62">
        <f t="shared" si="38"/>
        <v>342.30266518164211</v>
      </c>
      <c r="BK13" s="16">
        <f>IF(ISNA(VLOOKUP(A13,'Données projet'!$A$87:$I$107,3,0)),0,VLOOKUP(A13,'Données projet'!$A$87:$I$107,3,0))</f>
        <v>2</v>
      </c>
      <c r="BL13" s="16">
        <f>IF(ISNA(VLOOKUP(A13,'Données projet'!$A$87:$I$107,4,0)),0,VLOOKUP(A13,'Données projet'!$A$87:$I$107,4,0))</f>
        <v>15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5.75</v>
      </c>
      <c r="BY13" s="13">
        <f>IF('Données projet'!$A$114&gt;35,BY12+BX13-CG12,IF(A13&lt;'Données projet'!$A$114,$BV$205^A13,IF(A13='Données projet'!$A$114,'Données projet'!$B$114,BY12+BX13-CG12)))</f>
        <v>10.723805294763611</v>
      </c>
      <c r="BZ13" s="14">
        <f>BY13*VLOOKUP('Données projet'!$B$12,Paramètres!$A$1:$I$89,3,0)*VLOOKUP('Données projet'!$B$12,Paramètres!$A$1:$I$89,5,0)</f>
        <v>5.0187408779493703</v>
      </c>
      <c r="CA13" s="14">
        <f t="shared" si="39"/>
        <v>1.9168918305981435</v>
      </c>
      <c r="CB13" s="22">
        <f t="shared" si="10"/>
        <v>12.079560300720253</v>
      </c>
      <c r="CC13" s="62">
        <f t="shared" si="11"/>
        <v>280.96844918960909</v>
      </c>
      <c r="CD13" s="62">
        <f ca="1">AVERAGE(OFFSET($CC$3,0,0,'Données projet'!$E$12+1,1))-AVERAGE(OFFSET($H$3,0,0,'Données projet'!$E$12+1,1))</f>
        <v>259.74478933784656</v>
      </c>
      <c r="CE13" s="62">
        <f t="shared" si="40"/>
        <v>223.74038909289646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3.9526326786890178</v>
      </c>
      <c r="CV13" s="14">
        <f t="shared" si="41"/>
        <v>1.552247389613062</v>
      </c>
      <c r="CW13" s="22">
        <f t="shared" si="13"/>
        <v>9.5876661189594543</v>
      </c>
      <c r="CX13" s="62">
        <f t="shared" si="14"/>
        <v>278.47655500784833</v>
      </c>
      <c r="CY13" s="62">
        <f ca="1">AVERAGE(OFFSET($CX$3,0,0,'Données projet'!$E$13+1,1))-AVERAGE(OFFSET($H$3,0,0,'Données projet'!$E$13+1,1))</f>
        <v>310.75846525561843</v>
      </c>
      <c r="CZ13" s="62">
        <f t="shared" si="42"/>
        <v>159.6134369231965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4.6680204840288511</v>
      </c>
      <c r="AK14" s="14">
        <f t="shared" si="35"/>
        <v>1.798033444197221</v>
      </c>
      <c r="AL14" s="22">
        <f t="shared" si="4"/>
        <v>11.26171059166041</v>
      </c>
      <c r="AM14" s="62">
        <f t="shared" si="5"/>
        <v>281.37282170277155</v>
      </c>
      <c r="AN14" s="62">
        <f ca="1">AVERAGE(OFFSET($AM$3,0,0,'Données projet'!$E$10+1,1))-AVERAGE(OFFSET($H$3,0,0,'Données projet'!$E$10+1,1))</f>
        <v>319.13113305617463</v>
      </c>
      <c r="AO14" s="62">
        <f t="shared" si="36"/>
        <v>163.29630772916113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8.4</v>
      </c>
      <c r="BD14" s="13">
        <f>IF('Données projet'!$A$88&gt;35,BD13+BC14-BL13,IF(A14&lt;'Données projet'!$A$88,$BA$205^A14,IF(A14='Données projet'!$A$88,'Données projet'!$B$88,BD13+BC14-BL13)))</f>
        <v>55.400000000000006</v>
      </c>
      <c r="BE14" s="14">
        <f>BD14*VLOOKUP('Données projet'!$B$11,Paramètres!$A$1:$I$89,3,0)*VLOOKUP('Données projet'!$B$11,Paramètres!$A$1:$I$89,5,0)</f>
        <v>50.125920000000001</v>
      </c>
      <c r="BF14" s="14">
        <f t="shared" si="37"/>
        <v>14.646274290627822</v>
      </c>
      <c r="BG14" s="22">
        <f t="shared" si="7"/>
        <v>112.81157172284345</v>
      </c>
      <c r="BH14" s="62">
        <f t="shared" si="8"/>
        <v>382.92268283395458</v>
      </c>
      <c r="BI14" s="62">
        <f ca="1">AVERAGE(OFFSET($BH$3,0,0,'Données projet'!$E$11+1,1))-AVERAGE(OFFSET($H$3,0,0,'Données projet'!$E$11+1,1))</f>
        <v>244.65912742088932</v>
      </c>
      <c r="BJ14" s="62">
        <f t="shared" si="38"/>
        <v>342.30266518164211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5.75</v>
      </c>
      <c r="BY14" s="13">
        <f>IF('Données projet'!$A$114&gt;35,BY13+BX14-CG13,IF(A14&lt;'Données projet'!$A$114,$BV$205^A14,IF(A14='Données projet'!$A$114,'Données projet'!$B$114,BY13+BX14-CG13)))</f>
        <v>13.595144006008928</v>
      </c>
      <c r="BZ14" s="14">
        <f>BY14*VLOOKUP('Données projet'!$B$12,Paramètres!$A$1:$I$89,3,0)*VLOOKUP('Données projet'!$B$12,Paramètres!$A$1:$I$89,5,0)</f>
        <v>6.3625273948121777</v>
      </c>
      <c r="CA14" s="14">
        <f t="shared" si="39"/>
        <v>2.3639551741679612</v>
      </c>
      <c r="CB14" s="22">
        <f t="shared" si="10"/>
        <v>15.198623807640407</v>
      </c>
      <c r="CC14" s="62">
        <f t="shared" si="11"/>
        <v>285.30973491875153</v>
      </c>
      <c r="CD14" s="62">
        <f ca="1">AVERAGE(OFFSET($CC$3,0,0,'Données projet'!$E$12+1,1))-AVERAGE(OFFSET($H$3,0,0,'Données projet'!$E$12+1,1))</f>
        <v>259.74478933784656</v>
      </c>
      <c r="CE14" s="62">
        <f t="shared" si="40"/>
        <v>223.74038909289646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4.5286765889832141</v>
      </c>
      <c r="CV14" s="14">
        <f t="shared" si="41"/>
        <v>1.7505249770594407</v>
      </c>
      <c r="CW14" s="22">
        <f t="shared" si="13"/>
        <v>10.936276060857622</v>
      </c>
      <c r="CX14" s="62">
        <f t="shared" si="14"/>
        <v>281.04738717196875</v>
      </c>
      <c r="CY14" s="62">
        <f ca="1">AVERAGE(OFFSET($CX$3,0,0,'Données projet'!$E$13+1,1))-AVERAGE(OFFSET($H$3,0,0,'Données projet'!$E$13+1,1))</f>
        <v>310.75846525561843</v>
      </c>
      <c r="CZ14" s="62">
        <f t="shared" si="42"/>
        <v>159.6134369231965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5.3483227006884695</v>
      </c>
      <c r="AK15" s="14">
        <f t="shared" si="35"/>
        <v>2.027706713966543</v>
      </c>
      <c r="AL15" s="22">
        <f t="shared" si="4"/>
        <v>12.846584563857478</v>
      </c>
      <c r="AM15" s="62">
        <f t="shared" si="5"/>
        <v>284.17991789719082</v>
      </c>
      <c r="AN15" s="62">
        <f ca="1">AVERAGE(OFFSET($AM$3,0,0,'Données projet'!$E$10+1,1))-AVERAGE(OFFSET($H$3,0,0,'Données projet'!$E$10+1,1))</f>
        <v>319.13113305617463</v>
      </c>
      <c r="AO15" s="62">
        <f t="shared" si="36"/>
        <v>163.29630772916113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8.4</v>
      </c>
      <c r="BD15" s="13">
        <f>IF('Données projet'!$A$88&gt;35,BD14+BC15-BL14,IF(A15&lt;'Données projet'!$A$88,$BA$205^A15,IF(A15='Données projet'!$A$88,'Données projet'!$B$88,BD14+BC15-BL14)))</f>
        <v>63.800000000000004</v>
      </c>
      <c r="BE15" s="14">
        <f>BD15*VLOOKUP('Données projet'!$B$11,Paramètres!$A$1:$I$89,3,0)*VLOOKUP('Données projet'!$B$11,Paramètres!$A$1:$I$89,5,0)</f>
        <v>57.726239999999997</v>
      </c>
      <c r="BF15" s="14">
        <f t="shared" si="37"/>
        <v>16.592104977137897</v>
      </c>
      <c r="BG15" s="22">
        <f t="shared" si="7"/>
        <v>129.43778416851515</v>
      </c>
      <c r="BH15" s="62">
        <f t="shared" si="8"/>
        <v>400.77111750184849</v>
      </c>
      <c r="BI15" s="62">
        <f ca="1">AVERAGE(OFFSET($BH$3,0,0,'Données projet'!$E$11+1,1))-AVERAGE(OFFSET($H$3,0,0,'Données projet'!$E$11+1,1))</f>
        <v>244.65912742088932</v>
      </c>
      <c r="BJ15" s="62">
        <f t="shared" si="38"/>
        <v>342.30266518164211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5.75</v>
      </c>
      <c r="BY15" s="13">
        <f>IF('Données projet'!$A$114&gt;35,BY14+BX15-CG14,IF(A15&lt;'Données projet'!$A$114,$BV$205^A15,IF(A15='Données projet'!$A$114,'Données projet'!$B$114,BY14+BX15-CG14)))</f>
        <v>17.23529432545471</v>
      </c>
      <c r="BZ15" s="14">
        <f>BY15*VLOOKUP('Données projet'!$B$12,Paramètres!$A$1:$I$89,3,0)*VLOOKUP('Données projet'!$B$12,Paramètres!$A$1:$I$89,5,0)</f>
        <v>8.0661177443128054</v>
      </c>
      <c r="CA15" s="14">
        <f t="shared" si="39"/>
        <v>2.915283990610841</v>
      </c>
      <c r="CB15" s="22">
        <f t="shared" si="10"/>
        <v>19.125941354992019</v>
      </c>
      <c r="CC15" s="62">
        <f t="shared" si="11"/>
        <v>290.45927468832531</v>
      </c>
      <c r="CD15" s="62">
        <f ca="1">AVERAGE(OFFSET($CC$3,0,0,'Données projet'!$E$12+1,1))-AVERAGE(OFFSET($H$3,0,0,'Données projet'!$E$12+1,1))</f>
        <v>259.74478933784656</v>
      </c>
      <c r="CE15" s="62">
        <f t="shared" si="40"/>
        <v>223.74038909289646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5.1886712767873213</v>
      </c>
      <c r="CV15" s="14">
        <f t="shared" si="41"/>
        <v>1.9741297139966976</v>
      </c>
      <c r="CW15" s="22">
        <f t="shared" si="13"/>
        <v>12.4752117256155</v>
      </c>
      <c r="CX15" s="62">
        <f t="shared" si="14"/>
        <v>283.80854505894882</v>
      </c>
      <c r="CY15" s="62">
        <f ca="1">AVERAGE(OFFSET($CX$3,0,0,'Données projet'!$E$13+1,1))-AVERAGE(OFFSET($H$3,0,0,'Données projet'!$E$13+1,1))</f>
        <v>310.75846525561843</v>
      </c>
      <c r="CZ15" s="62">
        <f t="shared" si="42"/>
        <v>159.6134369231965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6.127769963428209</v>
      </c>
      <c r="AK16" s="14">
        <f t="shared" si="35"/>
        <v>2.286717486337261</v>
      </c>
      <c r="AL16" s="22">
        <f t="shared" si="4"/>
        <v>14.655232308341526</v>
      </c>
      <c r="AM16" s="62">
        <f t="shared" si="5"/>
        <v>287.21078786389705</v>
      </c>
      <c r="AN16" s="62">
        <f ca="1">AVERAGE(OFFSET($AM$3,0,0,'Données projet'!$E$10+1,1))-AVERAGE(OFFSET($H$3,0,0,'Données projet'!$E$10+1,1))</f>
        <v>319.13113305617463</v>
      </c>
      <c r="AO16" s="62">
        <f t="shared" si="36"/>
        <v>163.29630772916113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8.4</v>
      </c>
      <c r="BD16" s="13">
        <f>IF('Données projet'!$A$88&gt;35,BD15+BC16-BL15,IF(A16&lt;'Données projet'!$A$88,$BA$205^A16,IF(A16='Données projet'!$A$88,'Données projet'!$B$88,BD15+BC16-BL15)))</f>
        <v>72.2</v>
      </c>
      <c r="BE16" s="14">
        <f>BD16*VLOOKUP('Données projet'!$B$11,Paramètres!$A$1:$I$89,3,0)*VLOOKUP('Données projet'!$B$11,Paramètres!$A$1:$I$89,5,0)</f>
        <v>65.326560000000001</v>
      </c>
      <c r="BF16" s="14">
        <f t="shared" si="37"/>
        <v>18.508251950337144</v>
      </c>
      <c r="BG16" s="22">
        <f t="shared" si="7"/>
        <v>146.01229748017053</v>
      </c>
      <c r="BH16" s="62">
        <f t="shared" si="8"/>
        <v>418.5678530357261</v>
      </c>
      <c r="BI16" s="62">
        <f ca="1">AVERAGE(OFFSET($BH$3,0,0,'Données projet'!$E$11+1,1))-AVERAGE(OFFSET($H$3,0,0,'Données projet'!$E$11+1,1))</f>
        <v>244.65912742088932</v>
      </c>
      <c r="BJ16" s="62">
        <f t="shared" si="38"/>
        <v>342.30266518164211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5.75</v>
      </c>
      <c r="BY16" s="13">
        <f>IF('Données projet'!$A$114&gt;35,BY15+BX16-CG15,IF(A16&lt;'Données projet'!$A$114,$BV$205^A16,IF(A16='Données projet'!$A$114,'Données projet'!$B$114,BY15+BX16-CG15)))</f>
        <v>21.850108417664106</v>
      </c>
      <c r="BZ16" s="14">
        <f>BY16*VLOOKUP('Données projet'!$B$12,Paramètres!$A$1:$I$89,3,0)*VLOOKUP('Données projet'!$B$12,Paramètres!$A$1:$I$89,5,0)</f>
        <v>10.225850739466802</v>
      </c>
      <c r="CA16" s="14">
        <f t="shared" si="39"/>
        <v>3.5951953906669201</v>
      </c>
      <c r="CB16" s="22">
        <f t="shared" si="10"/>
        <v>24.071655343316234</v>
      </c>
      <c r="CC16" s="62">
        <f t="shared" si="11"/>
        <v>296.62721089887179</v>
      </c>
      <c r="CD16" s="62">
        <f ca="1">AVERAGE(OFFSET($CC$3,0,0,'Données projet'!$E$12+1,1))-AVERAGE(OFFSET($H$3,0,0,'Données projet'!$E$12+1,1))</f>
        <v>259.74478933784656</v>
      </c>
      <c r="CE16" s="62">
        <f t="shared" si="40"/>
        <v>223.74038909289646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5.9448514570572168</v>
      </c>
      <c r="CV16" s="14">
        <f t="shared" si="41"/>
        <v>2.2262967845401667</v>
      </c>
      <c r="CW16" s="22">
        <f t="shared" si="13"/>
        <v>14.231416520782107</v>
      </c>
      <c r="CX16" s="62">
        <f t="shared" si="14"/>
        <v>286.78697207633763</v>
      </c>
      <c r="CY16" s="62">
        <f ca="1">AVERAGE(OFFSET($CX$3,0,0,'Données projet'!$E$13+1,1))-AVERAGE(OFFSET($H$3,0,0,'Données projet'!$E$13+1,1))</f>
        <v>310.75846525561843</v>
      </c>
      <c r="CZ16" s="62">
        <f t="shared" si="42"/>
        <v>159.6134369231965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7.0208113507921537</v>
      </c>
      <c r="AK17" s="14">
        <f t="shared" si="35"/>
        <v>2.5788132111530211</v>
      </c>
      <c r="AL17" s="22">
        <f t="shared" si="4"/>
        <v>16.719346112054513</v>
      </c>
      <c r="AM17" s="62">
        <f t="shared" si="5"/>
        <v>290.49712388983227</v>
      </c>
      <c r="AN17" s="62">
        <f ca="1">AVERAGE(OFFSET($AM$3,0,0,'Données projet'!$E$10+1,1))-AVERAGE(OFFSET($H$3,0,0,'Données projet'!$E$10+1,1))</f>
        <v>319.13113305617463</v>
      </c>
      <c r="AO17" s="62">
        <f t="shared" si="36"/>
        <v>163.29630772916113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8.4</v>
      </c>
      <c r="BD17" s="13">
        <f>IF('Données projet'!$A$88&gt;35,BD16+BC17-BL16,IF(A17&lt;'Données projet'!$A$88,$BA$205^A17,IF(A17='Données projet'!$A$88,'Données projet'!$B$88,BD16+BC17-BL16)))</f>
        <v>80.600000000000009</v>
      </c>
      <c r="BE17" s="14">
        <f>BD17*VLOOKUP('Données projet'!$B$11,Paramètres!$A$1:$I$89,3,0)*VLOOKUP('Données projet'!$B$11,Paramètres!$A$1:$I$89,5,0)</f>
        <v>72.926880000000011</v>
      </c>
      <c r="BF17" s="14">
        <f t="shared" si="37"/>
        <v>20.398563182833673</v>
      </c>
      <c r="BG17" s="22">
        <f t="shared" si="7"/>
        <v>162.54181354343532</v>
      </c>
      <c r="BH17" s="62">
        <f t="shared" si="8"/>
        <v>436.31959132121312</v>
      </c>
      <c r="BI17" s="62">
        <f ca="1">AVERAGE(OFFSET($BH$3,0,0,'Données projet'!$E$11+1,1))-AVERAGE(OFFSET($H$3,0,0,'Données projet'!$E$11+1,1))</f>
        <v>244.65912742088932</v>
      </c>
      <c r="BJ17" s="62">
        <f t="shared" si="38"/>
        <v>342.30266518164211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5.75</v>
      </c>
      <c r="BY17" s="13">
        <f>IF('Données projet'!$A$114&gt;35,BY16+BX17-CG16,IF(A17&lt;'Données projet'!$A$114,$BV$205^A17,IF(A17='Données projet'!$A$114,'Données projet'!$B$114,BY16+BX17-CG16)))</f>
        <v>27.700556129091808</v>
      </c>
      <c r="BZ17" s="14">
        <f>BY17*VLOOKUP('Données projet'!$B$12,Paramètres!$A$1:$I$89,3,0)*VLOOKUP('Données projet'!$B$12,Paramètres!$A$1:$I$89,5,0)</f>
        <v>12.963860268414967</v>
      </c>
      <c r="CA17" s="14">
        <f t="shared" si="39"/>
        <v>4.4336777956113931</v>
      </c>
      <c r="CB17" s="22">
        <f t="shared" si="10"/>
        <v>30.300712128179242</v>
      </c>
      <c r="CC17" s="62">
        <f t="shared" si="11"/>
        <v>304.07848990595699</v>
      </c>
      <c r="CD17" s="62">
        <f ca="1">AVERAGE(OFFSET($CC$3,0,0,'Données projet'!$E$12+1,1))-AVERAGE(OFFSET($H$3,0,0,'Données projet'!$E$12+1,1))</f>
        <v>259.74478933784656</v>
      </c>
      <c r="CE17" s="62">
        <f t="shared" si="40"/>
        <v>223.74038909289646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6.8112348925595523</v>
      </c>
      <c r="CV17" s="14">
        <f t="shared" si="41"/>
        <v>2.5106746216891089</v>
      </c>
      <c r="CW17" s="22">
        <f t="shared" si="13"/>
        <v>16.235659070649749</v>
      </c>
      <c r="CX17" s="62">
        <f t="shared" si="14"/>
        <v>290.01343684842755</v>
      </c>
      <c r="CY17" s="62">
        <f ca="1">AVERAGE(OFFSET($CX$3,0,0,'Données projet'!$E$13+1,1))-AVERAGE(OFFSET($H$3,0,0,'Données projet'!$E$13+1,1))</f>
        <v>310.75846525561843</v>
      </c>
      <c r="CZ17" s="62">
        <f t="shared" si="42"/>
        <v>159.6134369231965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8.044001703326904</v>
      </c>
      <c r="AK18" s="14">
        <f t="shared" si="35"/>
        <v>2.9082200218223746</v>
      </c>
      <c r="AL18" s="22">
        <f t="shared" si="4"/>
        <v>19.075119504634994</v>
      </c>
      <c r="AM18" s="62">
        <f t="shared" si="5"/>
        <v>294.07511950463498</v>
      </c>
      <c r="AN18" s="62">
        <f ca="1">AVERAGE(OFFSET($AM$3,0,0,'Données projet'!$E$10+1,1))-AVERAGE(OFFSET($H$3,0,0,'Données projet'!$E$10+1,1))</f>
        <v>319.13113305617463</v>
      </c>
      <c r="AO18" s="62">
        <f t="shared" si="36"/>
        <v>163.29630772916113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89</v>
      </c>
      <c r="BB18" s="13">
        <f>VLOOKUP(A18,'Données projet'!$A$87:$I$107,9,0)</f>
        <v>8.4</v>
      </c>
      <c r="BC18" s="13">
        <f t="array" ref="BC18">INDEX(BB:BB,MIN(IF(ISNUMBER(BB18:BB214),ROW(BB18:BB214),"")))</f>
        <v>8.4</v>
      </c>
      <c r="BD18" s="13">
        <f>IF('Données projet'!$A$88&gt;35,BD17+BC18-BL17,IF(A18&lt;'Données projet'!$A$88,$BA$205^A18,IF(A18='Données projet'!$A$88,'Données projet'!$B$88,BD17+BC18-BL17)))</f>
        <v>89.000000000000014</v>
      </c>
      <c r="BE18" s="14">
        <f>BD18*VLOOKUP('Données projet'!$B$11,Paramètres!$A$1:$I$89,3,0)*VLOOKUP('Données projet'!$B$11,Paramètres!$A$1:$I$89,5,0)</f>
        <v>80.527200000000008</v>
      </c>
      <c r="BF18" s="14">
        <f t="shared" si="37"/>
        <v>22.26603795098552</v>
      </c>
      <c r="BG18" s="22">
        <f t="shared" si="7"/>
        <v>179.03155609796647</v>
      </c>
      <c r="BH18" s="62">
        <f t="shared" si="8"/>
        <v>454.03155609796647</v>
      </c>
      <c r="BI18" s="62">
        <f ca="1">AVERAGE(OFFSET($BH$3,0,0,'Données projet'!$E$11+1,1))-AVERAGE(OFFSET($H$3,0,0,'Données projet'!$E$11+1,1))</f>
        <v>244.65912742088932</v>
      </c>
      <c r="BJ18" s="62">
        <f t="shared" si="38"/>
        <v>342.30266518164211</v>
      </c>
      <c r="BK18" s="16">
        <f>IF(ISNA(VLOOKUP(A18,'Données projet'!$A$87:$I$107,3,0)),0,VLOOKUP(A18,'Données projet'!$A$87:$I$107,3,0))</f>
        <v>3</v>
      </c>
      <c r="BL18" s="16">
        <f>IF(ISNA(VLOOKUP(A18,'Données projet'!$A$87:$I$107,4,0)),0,VLOOKUP(A18,'Données projet'!$A$87:$I$107,4,0))</f>
        <v>13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5.75</v>
      </c>
      <c r="BY18" s="13">
        <f>IF('Données projet'!$A$114&gt;35,BY17+BX18-CG17,IF(A18&lt;'Données projet'!$A$114,$BV$205^A18,IF(A18='Données projet'!$A$114,'Données projet'!$B$114,BY17+BX18-CG17)))</f>
        <v>35.117482952196561</v>
      </c>
      <c r="BZ18" s="14">
        <f>BY18*VLOOKUP('Données projet'!$B$12,Paramètres!$A$1:$I$89,3,0)*VLOOKUP('Données projet'!$B$12,Paramètres!$A$1:$I$89,5,0)</f>
        <v>16.434982021627992</v>
      </c>
      <c r="CA18" s="14">
        <f t="shared" si="39"/>
        <v>5.4677136175486121</v>
      </c>
      <c r="CB18" s="22">
        <f t="shared" si="10"/>
        <v>38.147194904899251</v>
      </c>
      <c r="CC18" s="62">
        <f t="shared" si="11"/>
        <v>313.14719490489927</v>
      </c>
      <c r="CD18" s="62">
        <f ca="1">AVERAGE(OFFSET($CC$3,0,0,'Données projet'!$E$12+1,1))-AVERAGE(OFFSET($H$3,0,0,'Données projet'!$E$12+1,1))</f>
        <v>259.74478933784656</v>
      </c>
      <c r="CE18" s="62">
        <f t="shared" si="40"/>
        <v>223.74038909289646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7.8038822494962501</v>
      </c>
      <c r="CV18" s="14">
        <f t="shared" si="41"/>
        <v>2.8313776940102406</v>
      </c>
      <c r="CW18" s="22">
        <f t="shared" si="13"/>
        <v>18.523077734940472</v>
      </c>
      <c r="CX18" s="62">
        <f t="shared" si="14"/>
        <v>293.52307773494044</v>
      </c>
      <c r="CY18" s="62">
        <f ca="1">AVERAGE(OFFSET($CX$3,0,0,'Données projet'!$E$13+1,1))-AVERAGE(OFFSET($H$3,0,0,'Données projet'!$E$13+1,1))</f>
        <v>310.75846525561843</v>
      </c>
      <c r="CZ18" s="62">
        <f t="shared" si="42"/>
        <v>159.6134369231965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9.2163085105292541</v>
      </c>
      <c r="AK19" s="14">
        <f t="shared" si="35"/>
        <v>3.2797038803547029</v>
      </c>
      <c r="AL19" s="22">
        <f t="shared" si="4"/>
        <v>21.763888247456226</v>
      </c>
      <c r="AM19" s="62">
        <f t="shared" si="5"/>
        <v>297.98611046967847</v>
      </c>
      <c r="AN19" s="62">
        <f ca="1">AVERAGE(OFFSET($AM$3,0,0,'Données projet'!$E$10+1,1))-AVERAGE(OFFSET($H$3,0,0,'Données projet'!$E$10+1,1))</f>
        <v>319.13113305617463</v>
      </c>
      <c r="AO19" s="62">
        <f t="shared" si="36"/>
        <v>163.29630772916113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7.6</v>
      </c>
      <c r="BD19" s="13">
        <f>IF('Données projet'!$A$88&gt;35,BD18+BC19-BL18,IF(A19&lt;'Données projet'!$A$88,$BA$205^A19,IF(A19='Données projet'!$A$88,'Données projet'!$B$88,BD18+BC19-BL18)))</f>
        <v>83.600000000000009</v>
      </c>
      <c r="BE19" s="14">
        <f>BD19*VLOOKUP('Données projet'!$B$11,Paramètres!$A$1:$I$89,3,0)*VLOOKUP('Données projet'!$B$11,Paramètres!$A$1:$I$89,5,0)</f>
        <v>75.641280000000009</v>
      </c>
      <c r="BF19" s="14">
        <f t="shared" si="37"/>
        <v>21.068004470152093</v>
      </c>
      <c r="BG19" s="22">
        <f t="shared" si="7"/>
        <v>168.43533711884822</v>
      </c>
      <c r="BH19" s="62">
        <f t="shared" si="8"/>
        <v>444.65755934107045</v>
      </c>
      <c r="BI19" s="62">
        <f ca="1">AVERAGE(OFFSET($BH$3,0,0,'Données projet'!$E$11+1,1))-AVERAGE(OFFSET($H$3,0,0,'Données projet'!$E$11+1,1))</f>
        <v>244.65912742088932</v>
      </c>
      <c r="BJ19" s="62">
        <f t="shared" si="38"/>
        <v>342.30266518164211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5.75</v>
      </c>
      <c r="BY19" s="13">
        <f>IF('Données projet'!$A$114&gt;35,BY18+BX19-CG18,IF(A19&lt;'Données projet'!$A$114,$BV$205^A19,IF(A19='Données projet'!$A$114,'Données projet'!$B$114,BY18+BX19-CG18)))</f>
        <v>44.52031948927695</v>
      </c>
      <c r="BZ19" s="14">
        <f>BY19*VLOOKUP('Données projet'!$B$12,Paramètres!$A$1:$I$89,3,0)*VLOOKUP('Données projet'!$B$12,Paramètres!$A$1:$I$89,5,0)</f>
        <v>20.835509520981613</v>
      </c>
      <c r="CA19" s="14">
        <f t="shared" si="39"/>
        <v>6.7429104192276883</v>
      </c>
      <c r="CB19" s="22">
        <f t="shared" si="10"/>
        <v>48.03241472919786</v>
      </c>
      <c r="CC19" s="62">
        <f t="shared" si="11"/>
        <v>324.25463695142008</v>
      </c>
      <c r="CD19" s="62">
        <f ca="1">AVERAGE(OFFSET($CC$3,0,0,'Données projet'!$E$12+1,1))-AVERAGE(OFFSET($H$3,0,0,'Données projet'!$E$12+1,1))</f>
        <v>259.74478933784656</v>
      </c>
      <c r="CE19" s="62">
        <f t="shared" si="40"/>
        <v>223.74038909289646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8.9411948236477841</v>
      </c>
      <c r="CV19" s="14">
        <f t="shared" si="41"/>
        <v>3.1930460350713803</v>
      </c>
      <c r="CW19" s="22">
        <f t="shared" si="13"/>
        <v>21.133802828935874</v>
      </c>
      <c r="CX19" s="62">
        <f t="shared" si="14"/>
        <v>297.3560250511581</v>
      </c>
      <c r="CY19" s="62">
        <f ca="1">AVERAGE(OFFSET($CX$3,0,0,'Données projet'!$E$13+1,1))-AVERAGE(OFFSET($H$3,0,0,'Données projet'!$E$13+1,1))</f>
        <v>310.75846525561843</v>
      </c>
      <c r="CZ19" s="62">
        <f t="shared" si="42"/>
        <v>159.6134369231965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10.559463522505677</v>
      </c>
      <c r="AK20" s="14">
        <f t="shared" si="35"/>
        <v>3.6986395328072152</v>
      </c>
      <c r="AL20" s="22">
        <f t="shared" si="4"/>
        <v>24.832862821336619</v>
      </c>
      <c r="AM20" s="62">
        <f t="shared" si="5"/>
        <v>302.27730726578108</v>
      </c>
      <c r="AN20" s="62">
        <f ca="1">AVERAGE(OFFSET($AM$3,0,0,'Données projet'!$E$10+1,1))-AVERAGE(OFFSET($H$3,0,0,'Données projet'!$E$10+1,1))</f>
        <v>319.13113305617463</v>
      </c>
      <c r="AO20" s="62">
        <f t="shared" si="36"/>
        <v>163.29630772916113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7.6</v>
      </c>
      <c r="BD20" s="13">
        <f>IF('Données projet'!$A$88&gt;35,BD19+BC20-BL19,IF(A20&lt;'Données projet'!$A$88,$BA$205^A20,IF(A20='Données projet'!$A$88,'Données projet'!$B$88,BD19+BC20-BL19)))</f>
        <v>91.2</v>
      </c>
      <c r="BE20" s="14">
        <f>BD20*VLOOKUP('Données projet'!$B$11,Paramètres!$A$1:$I$89,3,0)*VLOOKUP('Données projet'!$B$11,Paramètres!$A$1:$I$89,5,0)</f>
        <v>82.51776000000001</v>
      </c>
      <c r="BF20" s="14">
        <f t="shared" si="37"/>
        <v>22.751674941896663</v>
      </c>
      <c r="BG20" s="22">
        <f t="shared" si="7"/>
        <v>183.34426585713672</v>
      </c>
      <c r="BH20" s="62">
        <f t="shared" si="8"/>
        <v>460.7887103015812</v>
      </c>
      <c r="BI20" s="62">
        <f ca="1">AVERAGE(OFFSET($BH$3,0,0,'Données projet'!$E$11+1,1))-AVERAGE(OFFSET($H$3,0,0,'Données projet'!$E$11+1,1))</f>
        <v>244.65912742088932</v>
      </c>
      <c r="BJ20" s="62">
        <f t="shared" si="38"/>
        <v>342.30266518164211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5.75</v>
      </c>
      <c r="BY20" s="13">
        <f>IF('Données projet'!$A$114&gt;35,BY19+BX20-CG19,IF(A20&lt;'Données projet'!$A$114,$BV$205^A20,IF(A20='Données projet'!$A$114,'Données projet'!$B$114,BY19+BX20-CG19)))</f>
        <v>56.440800444763006</v>
      </c>
      <c r="BZ20" s="14">
        <f>BY20*VLOOKUP('Données projet'!$B$12,Paramètres!$A$1:$I$89,3,0)*VLOOKUP('Données projet'!$B$12,Paramètres!$A$1:$I$89,5,0)</f>
        <v>26.414294608149088</v>
      </c>
      <c r="CA20" s="14">
        <f t="shared" si="39"/>
        <v>8.3155124979120405</v>
      </c>
      <c r="CB20" s="22">
        <f t="shared" si="10"/>
        <v>60.487747376389791</v>
      </c>
      <c r="CC20" s="62">
        <f t="shared" si="11"/>
        <v>337.93219182083425</v>
      </c>
      <c r="CD20" s="62">
        <f ca="1">AVERAGE(OFFSET($CC$3,0,0,'Données projet'!$E$12+1,1))-AVERAGE(OFFSET($H$3,0,0,'Données projet'!$E$12+1,1))</f>
        <v>259.74478933784656</v>
      </c>
      <c r="CE20" s="62">
        <f t="shared" si="40"/>
        <v>223.74038909289646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10.244255656162224</v>
      </c>
      <c r="CV20" s="14">
        <f t="shared" si="41"/>
        <v>3.6009123769158946</v>
      </c>
      <c r="CW20" s="22">
        <f t="shared" si="13"/>
        <v>24.113667657611057</v>
      </c>
      <c r="CX20" s="62">
        <f t="shared" si="14"/>
        <v>301.55811210205553</v>
      </c>
      <c r="CY20" s="62">
        <f ca="1">AVERAGE(OFFSET($CX$3,0,0,'Données projet'!$E$13+1,1))-AVERAGE(OFFSET($H$3,0,0,'Données projet'!$E$13+1,1))</f>
        <v>310.75846525561843</v>
      </c>
      <c r="CZ20" s="62">
        <f t="shared" si="42"/>
        <v>159.6134369231965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12.098365604378504</v>
      </c>
      <c r="AK21" s="14">
        <f t="shared" si="35"/>
        <v>4.1710882728122609</v>
      </c>
      <c r="AL21" s="22">
        <f t="shared" si="4"/>
        <v>28.335965502773913</v>
      </c>
      <c r="AM21" s="62">
        <f t="shared" si="5"/>
        <v>307.00263216944057</v>
      </c>
      <c r="AN21" s="62">
        <f ca="1">AVERAGE(OFFSET($AM$3,0,0,'Données projet'!$E$10+1,1))-AVERAGE(OFFSET($H$3,0,0,'Données projet'!$E$10+1,1))</f>
        <v>319.13113305617463</v>
      </c>
      <c r="AO21" s="62">
        <f t="shared" si="36"/>
        <v>163.29630772916113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7.6</v>
      </c>
      <c r="BD21" s="13">
        <f>IF('Données projet'!$A$88&gt;35,BD20+BC21-BL20,IF(A21&lt;'Données projet'!$A$88,$BA$205^A21,IF(A21='Données projet'!$A$88,'Données projet'!$B$88,BD20+BC21-BL20)))</f>
        <v>98.8</v>
      </c>
      <c r="BE21" s="14">
        <f>BD21*VLOOKUP('Données projet'!$B$11,Paramètres!$A$1:$I$89,3,0)*VLOOKUP('Données projet'!$B$11,Paramètres!$A$1:$I$89,5,0)</f>
        <v>89.394239999999996</v>
      </c>
      <c r="BF21" s="14">
        <f t="shared" si="37"/>
        <v>24.419072895797868</v>
      </c>
      <c r="BG21" s="22">
        <f t="shared" si="7"/>
        <v>198.2248532935146</v>
      </c>
      <c r="BH21" s="62">
        <f t="shared" si="8"/>
        <v>476.89151996018131</v>
      </c>
      <c r="BI21" s="62">
        <f ca="1">AVERAGE(OFFSET($BH$3,0,0,'Données projet'!$E$11+1,1))-AVERAGE(OFFSET($H$3,0,0,'Données projet'!$E$11+1,1))</f>
        <v>244.65912742088932</v>
      </c>
      <c r="BJ21" s="62">
        <f t="shared" si="38"/>
        <v>342.30266518164211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5.75</v>
      </c>
      <c r="BY21" s="13">
        <f>IF('Données projet'!$A$114&gt;35,BY20+BX21-CG20,IF(A21&lt;'Données projet'!$A$114,$BV$205^A21,IF(A21='Données projet'!$A$114,'Données projet'!$B$114,BY20+BX21-CG20)))</f>
        <v>71.55303446582019</v>
      </c>
      <c r="BZ21" s="14">
        <f>BY21*VLOOKUP('Données projet'!$B$12,Paramètres!$A$1:$I$89,3,0)*VLOOKUP('Données projet'!$B$12,Paramètres!$A$1:$I$89,5,0)</f>
        <v>33.486820130003849</v>
      </c>
      <c r="CA21" s="14">
        <f t="shared" si="39"/>
        <v>10.254881616957807</v>
      </c>
      <c r="CB21" s="22">
        <f t="shared" si="10"/>
        <v>76.183463875958196</v>
      </c>
      <c r="CC21" s="62">
        <f t="shared" si="11"/>
        <v>354.85013054262487</v>
      </c>
      <c r="CD21" s="62">
        <f ca="1">AVERAGE(OFFSET($CC$3,0,0,'Données projet'!$E$12+1,1))-AVERAGE(OFFSET($H$3,0,0,'Données projet'!$E$12+1,1))</f>
        <v>259.74478933784656</v>
      </c>
      <c r="CE21" s="62">
        <f t="shared" si="40"/>
        <v>223.74038909289646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11.737220362456757</v>
      </c>
      <c r="CV21" s="14">
        <f t="shared" si="41"/>
        <v>4.0608778588863084</v>
      </c>
      <c r="CW21" s="22">
        <f t="shared" si="13"/>
        <v>27.515021068839172</v>
      </c>
      <c r="CX21" s="62">
        <f t="shared" si="14"/>
        <v>306.18168773550588</v>
      </c>
      <c r="CY21" s="62">
        <f ca="1">AVERAGE(OFFSET($CX$3,0,0,'Données projet'!$E$13+1,1))-AVERAGE(OFFSET($H$3,0,0,'Données projet'!$E$13+1,1))</f>
        <v>310.75846525561843</v>
      </c>
      <c r="CZ21" s="62">
        <f t="shared" si="42"/>
        <v>159.6134369231965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13.861542301391113</v>
      </c>
      <c r="AK22" s="14">
        <f t="shared" si="35"/>
        <v>4.7038856382922933</v>
      </c>
      <c r="AL22" s="22">
        <f t="shared" si="4"/>
        <v>32.334786994948594</v>
      </c>
      <c r="AM22" s="62">
        <f t="shared" si="5"/>
        <v>312.22367588383747</v>
      </c>
      <c r="AN22" s="62">
        <f ca="1">AVERAGE(OFFSET($AM$3,0,0,'Données projet'!$E$10+1,1))-AVERAGE(OFFSET($H$3,0,0,'Données projet'!$E$10+1,1))</f>
        <v>319.13113305617463</v>
      </c>
      <c r="AO22" s="62">
        <f t="shared" si="36"/>
        <v>163.29630772916113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7.6</v>
      </c>
      <c r="BD22" s="13">
        <f>IF('Données projet'!$A$88&gt;35,BD21+BC22-BL21,IF(A22&lt;'Données projet'!$A$88,$BA$205^A22,IF(A22='Données projet'!$A$88,'Données projet'!$B$88,BD21+BC22-BL21)))</f>
        <v>106.39999999999999</v>
      </c>
      <c r="BE22" s="14">
        <f>BD22*VLOOKUP('Données projet'!$B$11,Paramètres!$A$1:$I$89,3,0)*VLOOKUP('Données projet'!$B$11,Paramètres!$A$1:$I$89,5,0)</f>
        <v>96.270719999999983</v>
      </c>
      <c r="BF22" s="14">
        <f t="shared" si="37"/>
        <v>26.071592384845928</v>
      </c>
      <c r="BG22" s="22">
        <f t="shared" si="7"/>
        <v>213.07952740360665</v>
      </c>
      <c r="BH22" s="62">
        <f t="shared" si="8"/>
        <v>492.96841629249548</v>
      </c>
      <c r="BI22" s="62">
        <f ca="1">AVERAGE(OFFSET($BH$3,0,0,'Données projet'!$E$11+1,1))-AVERAGE(OFFSET($H$3,0,0,'Données projet'!$E$11+1,1))</f>
        <v>244.65912742088932</v>
      </c>
      <c r="BJ22" s="62">
        <f t="shared" si="38"/>
        <v>342.30266518164211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5.75</v>
      </c>
      <c r="BY22" s="13">
        <f>IF('Données projet'!$A$114&gt;35,BY21+BX22-CG21,IF(A22&lt;'Données projet'!$A$114,$BV$205^A22,IF(A22='Données projet'!$A$114,'Données projet'!$B$114,BY21+BX22-CG21)))</f>
        <v>90.711625294497551</v>
      </c>
      <c r="BZ22" s="14">
        <f>BY22*VLOOKUP('Données projet'!$B$12,Paramètres!$A$1:$I$89,3,0)*VLOOKUP('Données projet'!$B$12,Paramètres!$A$1:$I$89,5,0)</f>
        <v>42.453040637824856</v>
      </c>
      <c r="CA22" s="14">
        <f t="shared" si="39"/>
        <v>12.646556301156998</v>
      </c>
      <c r="CB22" s="22">
        <f t="shared" si="10"/>
        <v>95.96513133539338</v>
      </c>
      <c r="CC22" s="62">
        <f t="shared" si="11"/>
        <v>375.85402022428224</v>
      </c>
      <c r="CD22" s="62">
        <f ca="1">AVERAGE(OFFSET($CC$3,0,0,'Données projet'!$E$12+1,1))-AVERAGE(OFFSET($H$3,0,0,'Données projet'!$E$12+1,1))</f>
        <v>259.74478933784656</v>
      </c>
      <c r="CE22" s="62">
        <f t="shared" si="40"/>
        <v>223.74038909289646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13.447764919260033</v>
      </c>
      <c r="CV22" s="14">
        <f t="shared" si="41"/>
        <v>4.5795974071762906</v>
      </c>
      <c r="CW22" s="22">
        <f t="shared" si="13"/>
        <v>31.397656051876599</v>
      </c>
      <c r="CX22" s="62">
        <f t="shared" si="14"/>
        <v>311.28654494076545</v>
      </c>
      <c r="CY22" s="62">
        <f ca="1">AVERAGE(OFFSET($CX$3,0,0,'Données projet'!$E$13+1,1))-AVERAGE(OFFSET($H$3,0,0,'Données projet'!$E$13+1,1))</f>
        <v>310.75846525561843</v>
      </c>
      <c r="CZ22" s="62">
        <f t="shared" si="42"/>
        <v>159.6134369231965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15.881678671019593</v>
      </c>
      <c r="AK23" s="14">
        <f t="shared" si="35"/>
        <v>5.3047403101862871</v>
      </c>
      <c r="AL23" s="22">
        <f t="shared" si="4"/>
        <v>36.899679725600237</v>
      </c>
      <c r="AM23" s="62">
        <f t="shared" si="5"/>
        <v>318.01079083671141</v>
      </c>
      <c r="AN23" s="62">
        <f ca="1">AVERAGE(OFFSET($AM$3,0,0,'Données projet'!$E$10+1,1))-AVERAGE(OFFSET($H$3,0,0,'Données projet'!$E$10+1,1))</f>
        <v>319.13113305617463</v>
      </c>
      <c r="AO23" s="62">
        <f t="shared" si="36"/>
        <v>163.29630772916113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114</v>
      </c>
      <c r="BB23" s="13">
        <f>VLOOKUP(A23,'Données projet'!$A$87:$I$107,9,0)</f>
        <v>7.6</v>
      </c>
      <c r="BC23" s="13">
        <f t="array" ref="BC23">INDEX(BB:BB,MIN(IF(ISNUMBER(BB23:BB219),ROW(BB23:BB219),"")))</f>
        <v>7.6</v>
      </c>
      <c r="BD23" s="13">
        <f>IF('Données projet'!$A$88&gt;35,BD22+BC23-BL22,IF(A23&lt;'Données projet'!$A$88,$BA$205^A23,IF(A23='Données projet'!$A$88,'Données projet'!$B$88,BD22+BC23-BL22)))</f>
        <v>113.99999999999999</v>
      </c>
      <c r="BE23" s="14">
        <f>BD23*VLOOKUP('Données projet'!$B$11,Paramètres!$A$1:$I$89,3,0)*VLOOKUP('Données projet'!$B$11,Paramètres!$A$1:$I$89,5,0)</f>
        <v>103.14719999999998</v>
      </c>
      <c r="BF23" s="14">
        <f t="shared" si="37"/>
        <v>27.710417026801451</v>
      </c>
      <c r="BG23" s="22">
        <f t="shared" si="7"/>
        <v>227.91034965501251</v>
      </c>
      <c r="BH23" s="62">
        <f t="shared" si="8"/>
        <v>509.02146076612365</v>
      </c>
      <c r="BI23" s="62">
        <f ca="1">AVERAGE(OFFSET($BH$3,0,0,'Données projet'!$E$11+1,1))-AVERAGE(OFFSET($H$3,0,0,'Données projet'!$E$11+1,1))</f>
        <v>244.65912742088932</v>
      </c>
      <c r="BJ23" s="62">
        <f t="shared" si="38"/>
        <v>342.30266518164211</v>
      </c>
      <c r="BK23" s="16">
        <f>IF(ISNA(VLOOKUP(A23,'Données projet'!$A$87:$I$107,3,0)),0,VLOOKUP(A23,'Données projet'!$A$87:$I$107,3,0))</f>
        <v>4</v>
      </c>
      <c r="BL23" s="16">
        <f>IF(ISNA(VLOOKUP(A23,'Données projet'!$A$87:$I$107,4,0)),0,VLOOKUP(A23,'Données projet'!$A$87:$I$107,4,0))</f>
        <v>10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0.15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1.49443697152682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1.49443697152682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115</v>
      </c>
      <c r="BW23" s="13">
        <f>VLOOKUP(A23,'Données projet'!$A$113:$I$133,9,0)</f>
        <v>5.75</v>
      </c>
      <c r="BX23" s="13">
        <f t="array" ref="BX23">INDEX(BW:BW,MIN(IF(ISNUMBER(BW23:BW219),ROW(BW23:BW219),"")))</f>
        <v>5.75</v>
      </c>
      <c r="BY23" s="13">
        <f>IF('Données projet'!$A$114&gt;35,BY22+BX23-CG22,IF(A23&lt;'Données projet'!$A$114,$BV$205^A23,IF(A23='Données projet'!$A$114,'Données projet'!$B$114,BY22+BX23-CG22)))</f>
        <v>115</v>
      </c>
      <c r="BZ23" s="14">
        <f>BY23*VLOOKUP('Données projet'!$B$12,Paramètres!$A$1:$I$89,3,0)*VLOOKUP('Données projet'!$B$12,Paramètres!$A$1:$I$89,5,0)</f>
        <v>53.82</v>
      </c>
      <c r="CA23" s="14">
        <f t="shared" si="39"/>
        <v>15.596024630246266</v>
      </c>
      <c r="CB23" s="22">
        <f t="shared" si="10"/>
        <v>120.89957623101225</v>
      </c>
      <c r="CC23" s="62">
        <f t="shared" si="11"/>
        <v>402.01068734212339</v>
      </c>
      <c r="CD23" s="62">
        <f ca="1">AVERAGE(OFFSET($CC$3,0,0,'Données projet'!$E$12+1,1))-AVERAGE(OFFSET($H$3,0,0,'Données projet'!$E$12+1,1))</f>
        <v>259.74478933784656</v>
      </c>
      <c r="CE23" s="62">
        <f t="shared" si="40"/>
        <v>223.74038909289646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15.407598710690648</v>
      </c>
      <c r="CV23" s="14">
        <f t="shared" si="41"/>
        <v>5.1645760204094255</v>
      </c>
      <c r="CW23" s="22">
        <f t="shared" si="13"/>
        <v>35.829870989999293</v>
      </c>
      <c r="CX23" s="62">
        <f t="shared" si="14"/>
        <v>316.94098210111042</v>
      </c>
      <c r="CY23" s="62">
        <f ca="1">AVERAGE(OFFSET($CX$3,0,0,'Données projet'!$E$13+1,1))-AVERAGE(OFFSET($H$3,0,0,'Données projet'!$E$13+1,1))</f>
        <v>310.75846525561843</v>
      </c>
      <c r="CZ23" s="62">
        <f t="shared" si="42"/>
        <v>159.6134369231965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18.196223185367025</v>
      </c>
      <c r="AK24" s="14">
        <f t="shared" si="35"/>
        <v>5.9823456440857257</v>
      </c>
      <c r="AL24" s="22">
        <f t="shared" si="4"/>
        <v>42.111007377963539</v>
      </c>
      <c r="AM24" s="62">
        <f t="shared" si="5"/>
        <v>324.44434071129683</v>
      </c>
      <c r="AN24" s="62">
        <f ca="1">AVERAGE(OFFSET($AM$3,0,0,'Données projet'!$E$10+1,1))-AVERAGE(OFFSET($H$3,0,0,'Données projet'!$E$10+1,1))</f>
        <v>319.13113305617463</v>
      </c>
      <c r="AO24" s="62">
        <f t="shared" si="36"/>
        <v>163.29630772916113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6.4</v>
      </c>
      <c r="BD24" s="13">
        <f>IF('Données projet'!$A$88&gt;35,BD23+BC24-BL23,IF(A24&lt;'Données projet'!$A$88,$BA$205^A24,IF(A24='Données projet'!$A$88,'Données projet'!$B$88,BD23+BC24-BL23)))</f>
        <v>110.39999999999999</v>
      </c>
      <c r="BE24" s="14">
        <f>BD24*VLOOKUP('Données projet'!$B$11,Paramètres!$A$1:$I$89,3,0)*VLOOKUP('Données projet'!$B$11,Paramètres!$A$1:$I$89,5,0)</f>
        <v>99.889920000000004</v>
      </c>
      <c r="BF24" s="14">
        <f t="shared" si="37"/>
        <v>26.935770825480187</v>
      </c>
      <c r="BG24" s="22">
        <f t="shared" si="7"/>
        <v>220.88807818771133</v>
      </c>
      <c r="BH24" s="62">
        <f t="shared" si="8"/>
        <v>503.22141152104462</v>
      </c>
      <c r="BI24" s="62">
        <f ca="1">AVERAGE(OFFSET($BH$3,0,0,'Données projet'!$E$11+1,1))-AVERAGE(OFFSET($H$3,0,0,'Données projet'!$E$11+1,1))</f>
        <v>244.65912742088932</v>
      </c>
      <c r="BJ24" s="62">
        <f t="shared" si="38"/>
        <v>342.30266518164211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1.4535715139513943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1.4535715139513943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</v>
      </c>
      <c r="BY24" s="13">
        <f>IF('Données projet'!$A$114&gt;35,BY23+BX24-CG23,IF(A24&lt;'Données projet'!$A$114,$BV$205^A24,IF(A24='Données projet'!$A$114,'Données projet'!$B$114,BY23+BX24-CG23)))</f>
        <v>121.5</v>
      </c>
      <c r="BZ24" s="14">
        <f>BY24*VLOOKUP('Données projet'!$B$12,Paramètres!$A$1:$I$89,3,0)*VLOOKUP('Données projet'!$B$12,Paramètres!$A$1:$I$89,5,0)</f>
        <v>56.861999999999995</v>
      </c>
      <c r="CA24" s="14">
        <f t="shared" si="39"/>
        <v>16.372420859571687</v>
      </c>
      <c r="CB24" s="22">
        <f t="shared" si="10"/>
        <v>127.54994966375402</v>
      </c>
      <c r="CC24" s="62">
        <f t="shared" si="11"/>
        <v>409.88328299708735</v>
      </c>
      <c r="CD24" s="62">
        <f ca="1">AVERAGE(OFFSET($CC$3,0,0,'Données projet'!$E$12+1,1))-AVERAGE(OFFSET($H$3,0,0,'Données projet'!$E$12+1,1))</f>
        <v>259.74478933784656</v>
      </c>
      <c r="CE24" s="62">
        <f t="shared" si="40"/>
        <v>223.74038909289646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17.653052344012782</v>
      </c>
      <c r="CV24" s="14">
        <f t="shared" si="41"/>
        <v>5.8242773543349813</v>
      </c>
      <c r="CW24" s="22">
        <f t="shared" si="13"/>
        <v>40.889682557955688</v>
      </c>
      <c r="CX24" s="62">
        <f t="shared" si="14"/>
        <v>323.22301589128898</v>
      </c>
      <c r="CY24" s="62">
        <f ca="1">AVERAGE(OFFSET($CX$3,0,0,'Données projet'!$E$13+1,1))-AVERAGE(OFFSET($H$3,0,0,'Données projet'!$E$13+1,1))</f>
        <v>310.75846525561843</v>
      </c>
      <c r="CZ24" s="62">
        <f t="shared" si="42"/>
        <v>159.6134369231965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20.848081935814147</v>
      </c>
      <c r="AK25" s="14">
        <f t="shared" si="35"/>
        <v>6.7465054484551477</v>
      </c>
      <c r="AL25" s="22">
        <f t="shared" si="4"/>
        <v>48.060573027602352</v>
      </c>
      <c r="AM25" s="62">
        <f t="shared" si="5"/>
        <v>331.61612858315789</v>
      </c>
      <c r="AN25" s="62">
        <f ca="1">AVERAGE(OFFSET($AM$3,0,0,'Données projet'!$E$10+1,1))-AVERAGE(OFFSET($H$3,0,0,'Données projet'!$E$10+1,1))</f>
        <v>319.13113305617463</v>
      </c>
      <c r="AO25" s="62">
        <f t="shared" si="36"/>
        <v>163.29630772916113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6.4</v>
      </c>
      <c r="BD25" s="13">
        <f>IF('Données projet'!$A$88&gt;35,BD24+BC25-BL24,IF(A25&lt;'Données projet'!$A$88,$BA$205^A25,IF(A25='Données projet'!$A$88,'Données projet'!$B$88,BD24+BC25-BL24)))</f>
        <v>116.8</v>
      </c>
      <c r="BE25" s="14">
        <f>BD25*VLOOKUP('Données projet'!$B$11,Paramètres!$A$1:$I$89,3,0)*VLOOKUP('Données projet'!$B$11,Paramètres!$A$1:$I$89,5,0)</f>
        <v>105.68064</v>
      </c>
      <c r="BF25" s="14">
        <f t="shared" si="37"/>
        <v>28.31094923104175</v>
      </c>
      <c r="BG25" s="22">
        <f t="shared" si="7"/>
        <v>233.36868457739772</v>
      </c>
      <c r="BH25" s="62">
        <f t="shared" si="8"/>
        <v>516.92424013295329</v>
      </c>
      <c r="BI25" s="62">
        <f ca="1">AVERAGE(OFFSET($BH$3,0,0,'Données projet'!$E$11+1,1))-AVERAGE(OFFSET($H$3,0,0,'Données projet'!$E$11+1,1))</f>
        <v>244.65912742088932</v>
      </c>
      <c r="BJ25" s="62">
        <f t="shared" si="38"/>
        <v>342.30266518164211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1.4138235244623896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1.4138235244623896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</v>
      </c>
      <c r="BY25" s="13">
        <f>IF('Données projet'!$A$114&gt;35,BY24+BX25-CG24,IF(A25&lt;'Données projet'!$A$114,$BV$205^A25,IF(A25='Données projet'!$A$114,'Données projet'!$B$114,BY24+BX25-CG24)))</f>
        <v>128</v>
      </c>
      <c r="BZ25" s="14">
        <f>BY25*VLOOKUP('Données projet'!$B$12,Paramètres!$A$1:$I$89,3,0)*VLOOKUP('Données projet'!$B$12,Paramètres!$A$1:$I$89,5,0)</f>
        <v>59.903999999999996</v>
      </c>
      <c r="CA25" s="14">
        <f t="shared" si="39"/>
        <v>17.143994938960184</v>
      </c>
      <c r="CB25" s="22">
        <f t="shared" si="10"/>
        <v>134.19192451868898</v>
      </c>
      <c r="CC25" s="62">
        <f t="shared" si="11"/>
        <v>417.74748007424455</v>
      </c>
      <c r="CD25" s="62">
        <f ca="1">AVERAGE(OFFSET($CC$3,0,0,'Données projet'!$E$12+1,1))-AVERAGE(OFFSET($H$3,0,0,'Données projet'!$E$12+1,1))</f>
        <v>259.74478933784656</v>
      </c>
      <c r="CE25" s="62">
        <f t="shared" si="40"/>
        <v>223.74038909289646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20.225751131759992</v>
      </c>
      <c r="CV25" s="14">
        <f t="shared" si="41"/>
        <v>6.5682461766784241</v>
      </c>
      <c r="CW25" s="22">
        <f t="shared" si="13"/>
        <v>46.666211978863579</v>
      </c>
      <c r="CX25" s="62">
        <f t="shared" si="14"/>
        <v>330.22176753441914</v>
      </c>
      <c r="CY25" s="62">
        <f ca="1">AVERAGE(OFFSET($CX$3,0,0,'Données projet'!$E$13+1,1))-AVERAGE(OFFSET($H$3,0,0,'Données projet'!$E$13+1,1))</f>
        <v>310.75846525561843</v>
      </c>
      <c r="CZ25" s="62">
        <f t="shared" si="42"/>
        <v>159.6134369231965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23.886414008811979</v>
      </c>
      <c r="AK26" s="14">
        <f t="shared" si="35"/>
        <v>7.6082758292363835</v>
      </c>
      <c r="AL26" s="22">
        <f t="shared" si="4"/>
        <v>54.853251467934228</v>
      </c>
      <c r="AM26" s="62">
        <f t="shared" si="5"/>
        <v>339.631029245712</v>
      </c>
      <c r="AN26" s="62">
        <f ca="1">AVERAGE(OFFSET($AM$3,0,0,'Données projet'!$E$10+1,1))-AVERAGE(OFFSET($H$3,0,0,'Données projet'!$E$10+1,1))</f>
        <v>319.13113305617463</v>
      </c>
      <c r="AO26" s="62">
        <f t="shared" si="36"/>
        <v>163.29630772916113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6.4</v>
      </c>
      <c r="BD26" s="13">
        <f>IF('Données projet'!$A$88&gt;35,BD25+BC26-BL25,IF(A26&lt;'Données projet'!$A$88,$BA$205^A26,IF(A26='Données projet'!$A$88,'Données projet'!$B$88,BD25+BC26-BL25)))</f>
        <v>123.2</v>
      </c>
      <c r="BE26" s="14">
        <f>BD26*VLOOKUP('Données projet'!$B$11,Paramètres!$A$1:$I$89,3,0)*VLOOKUP('Données projet'!$B$11,Paramètres!$A$1:$I$89,5,0)</f>
        <v>111.47136</v>
      </c>
      <c r="BF26" s="14">
        <f t="shared" si="37"/>
        <v>29.677379926628468</v>
      </c>
      <c r="BG26" s="22">
        <f t="shared" si="7"/>
        <v>245.83405537221128</v>
      </c>
      <c r="BH26" s="62">
        <f t="shared" si="8"/>
        <v>530.61183314998902</v>
      </c>
      <c r="BI26" s="62">
        <f ca="1">AVERAGE(OFFSET($BH$3,0,0,'Données projet'!$E$11+1,1))-AVERAGE(OFFSET($H$3,0,0,'Données projet'!$E$11+1,1))</f>
        <v>244.65912742088932</v>
      </c>
      <c r="BJ26" s="62">
        <f t="shared" si="38"/>
        <v>342.30266518164211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1.3751624458362177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1.3751624458362177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</v>
      </c>
      <c r="BY26" s="13">
        <f>IF('Données projet'!$A$114&gt;35,BY25+BX26-CG25,IF(A26&lt;'Données projet'!$A$114,$BV$205^A26,IF(A26='Données projet'!$A$114,'Données projet'!$B$114,BY25+BX26-CG25)))</f>
        <v>134.5</v>
      </c>
      <c r="BZ26" s="14">
        <f>BY26*VLOOKUP('Données projet'!$B$12,Paramètres!$A$1:$I$89,3,0)*VLOOKUP('Données projet'!$B$12,Paramètres!$A$1:$I$89,5,0)</f>
        <v>62.946000000000005</v>
      </c>
      <c r="CA26" s="14">
        <f t="shared" si="39"/>
        <v>17.911019680519331</v>
      </c>
      <c r="CB26" s="22">
        <f t="shared" si="10"/>
        <v>140.82597594357114</v>
      </c>
      <c r="CC26" s="62">
        <f t="shared" si="11"/>
        <v>425.60375372134888</v>
      </c>
      <c r="CD26" s="62">
        <f ca="1">AVERAGE(OFFSET($CC$3,0,0,'Données projet'!$E$12+1,1))-AVERAGE(OFFSET($H$3,0,0,'Données projet'!$E$12+1,1))</f>
        <v>259.74478933784656</v>
      </c>
      <c r="CE26" s="62">
        <f t="shared" si="40"/>
        <v>223.74038909289646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23.173386724966843</v>
      </c>
      <c r="CV26" s="14">
        <f t="shared" si="41"/>
        <v>7.4072464638622444</v>
      </c>
      <c r="CW26" s="22">
        <f t="shared" si="13"/>
        <v>53.261269470543994</v>
      </c>
      <c r="CX26" s="62">
        <f t="shared" si="14"/>
        <v>338.03904724832176</v>
      </c>
      <c r="CY26" s="62">
        <f ca="1">AVERAGE(OFFSET($CX$3,0,0,'Données projet'!$E$13+1,1))-AVERAGE(OFFSET($H$3,0,0,'Données projet'!$E$13+1,1))</f>
        <v>310.75846525561843</v>
      </c>
      <c r="CZ26" s="62">
        <f t="shared" si="42"/>
        <v>159.6134369231965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27.367542777171455</v>
      </c>
      <c r="AK27" s="14">
        <f t="shared" si="35"/>
        <v>8.5801251530890958</v>
      </c>
      <c r="AL27" s="22">
        <f t="shared" si="4"/>
        <v>62.608854978537124</v>
      </c>
      <c r="AM27" s="62">
        <f t="shared" si="5"/>
        <v>348.60885497853712</v>
      </c>
      <c r="AN27" s="62">
        <f ca="1">AVERAGE(OFFSET($AM$3,0,0,'Données projet'!$E$10+1,1))-AVERAGE(OFFSET($H$3,0,0,'Données projet'!$E$10+1,1))</f>
        <v>319.13113305617463</v>
      </c>
      <c r="AO27" s="62">
        <f t="shared" si="36"/>
        <v>163.29630772916113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6.4</v>
      </c>
      <c r="BD27" s="13">
        <f>IF('Données projet'!$A$88&gt;35,BD26+BC27-BL26,IF(A27&lt;'Données projet'!$A$88,$BA$205^A27,IF(A27='Données projet'!$A$88,'Données projet'!$B$88,BD26+BC27-BL26)))</f>
        <v>129.6</v>
      </c>
      <c r="BE27" s="14">
        <f>BD27*VLOOKUP('Données projet'!$B$11,Paramètres!$A$1:$I$89,3,0)*VLOOKUP('Données projet'!$B$11,Paramètres!$A$1:$I$89,5,0)</f>
        <v>117.26208</v>
      </c>
      <c r="BF27" s="14">
        <f t="shared" si="37"/>
        <v>31.035569170075775</v>
      </c>
      <c r="BG27" s="22">
        <f t="shared" si="7"/>
        <v>258.28507230454863</v>
      </c>
      <c r="BH27" s="62">
        <f t="shared" si="8"/>
        <v>544.28507230454863</v>
      </c>
      <c r="BI27" s="62">
        <f ca="1">AVERAGE(OFFSET($BH$3,0,0,'Données projet'!$E$11+1,1))-AVERAGE(OFFSET($H$3,0,0,'Données projet'!$E$11+1,1))</f>
        <v>244.65912742088932</v>
      </c>
      <c r="BJ27" s="62">
        <f t="shared" si="38"/>
        <v>342.30266518164211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1.3375585564381762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1.3375585564381762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</v>
      </c>
      <c r="BY27" s="13">
        <f>IF('Données projet'!$A$114&gt;35,BY26+BX27-CG26,IF(A27&lt;'Données projet'!$A$114,$BV$205^A27,IF(A27='Données projet'!$A$114,'Données projet'!$B$114,BY26+BX27-CG26)))</f>
        <v>141</v>
      </c>
      <c r="BZ27" s="14">
        <f>BY27*VLOOKUP('Données projet'!$B$12,Paramètres!$A$1:$I$89,3,0)*VLOOKUP('Données projet'!$B$12,Paramètres!$A$1:$I$89,5,0)</f>
        <v>65.988</v>
      </c>
      <c r="CA27" s="14">
        <f t="shared" si="39"/>
        <v>18.67374003807944</v>
      </c>
      <c r="CB27" s="22">
        <f t="shared" si="10"/>
        <v>147.45253056632168</v>
      </c>
      <c r="CC27" s="62">
        <f t="shared" si="11"/>
        <v>433.45253056632168</v>
      </c>
      <c r="CD27" s="62">
        <f ca="1">AVERAGE(OFFSET($CC$3,0,0,'Données projet'!$E$12+1,1))-AVERAGE(OFFSET($H$3,0,0,'Données projet'!$E$12+1,1))</f>
        <v>259.74478933784656</v>
      </c>
      <c r="CE27" s="62">
        <f t="shared" si="40"/>
        <v>223.74038909289646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26.550601201733496</v>
      </c>
      <c r="CV27" s="14">
        <f t="shared" si="41"/>
        <v>8.3534171376241328</v>
      </c>
      <c r="CW27" s="22">
        <f t="shared" si="13"/>
        <v>60.7911652743812</v>
      </c>
      <c r="CX27" s="62">
        <f t="shared" si="14"/>
        <v>346.79116527438123</v>
      </c>
      <c r="CY27" s="62">
        <f ca="1">AVERAGE(OFFSET($CX$3,0,0,'Données projet'!$E$13+1,1))-AVERAGE(OFFSET($H$3,0,0,'Données projet'!$E$13+1,1))</f>
        <v>310.75846525561843</v>
      </c>
      <c r="CZ27" s="62">
        <f t="shared" si="42"/>
        <v>159.6134369231965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31.356000000000002</v>
      </c>
      <c r="AK28" s="14">
        <f t="shared" si="35"/>
        <v>9.6761144436663891</v>
      </c>
      <c r="AL28" s="22">
        <f t="shared" si="4"/>
        <v>71.464265989385623</v>
      </c>
      <c r="AM28" s="62">
        <f t="shared" si="5"/>
        <v>358.68648821160787</v>
      </c>
      <c r="AN28" s="62">
        <f ca="1">AVERAGE(OFFSET($AM$3,0,0,'Données projet'!$E$10+1,1))-AVERAGE(OFFSET($H$3,0,0,'Données projet'!$E$10+1,1))</f>
        <v>319.13113305617463</v>
      </c>
      <c r="AO28" s="62">
        <f t="shared" si="36"/>
        <v>163.29630772916113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136</v>
      </c>
      <c r="BB28" s="13">
        <f>VLOOKUP(A28,'Données projet'!$A$87:$I$107,9,0)</f>
        <v>6.4</v>
      </c>
      <c r="BC28" s="13">
        <f t="array" ref="BC28">INDEX(BB:BB,MIN(IF(ISNUMBER(BB28:BB224),ROW(BB28:BB224),"")))</f>
        <v>6.4</v>
      </c>
      <c r="BD28" s="13">
        <f>IF('Données projet'!$A$88&gt;35,BD27+BC28-BL27,IF(A28&lt;'Données projet'!$A$88,$BA$205^A28,IF(A28='Données projet'!$A$88,'Données projet'!$B$88,BD27+BC28-BL27)))</f>
        <v>136</v>
      </c>
      <c r="BE28" s="14">
        <f>BD28*VLOOKUP('Données projet'!$B$11,Paramètres!$A$1:$I$89,3,0)*VLOOKUP('Données projet'!$B$11,Paramètres!$A$1:$I$89,5,0)</f>
        <v>123.05279999999999</v>
      </c>
      <c r="BF28" s="14">
        <f t="shared" si="37"/>
        <v>32.385970393750824</v>
      </c>
      <c r="BG28" s="22">
        <f t="shared" si="7"/>
        <v>270.72252510244931</v>
      </c>
      <c r="BH28" s="62">
        <f t="shared" si="8"/>
        <v>557.94474732467154</v>
      </c>
      <c r="BI28" s="62">
        <f ca="1">AVERAGE(OFFSET($BH$3,0,0,'Données projet'!$E$11+1,1))-AVERAGE(OFFSET($H$3,0,0,'Données projet'!$E$11+1,1))</f>
        <v>244.65912742088932</v>
      </c>
      <c r="BJ28" s="62">
        <f t="shared" si="38"/>
        <v>342.30266518164211</v>
      </c>
      <c r="BK28" s="16">
        <f>IF(ISNA(VLOOKUP(A28,'Données projet'!$A$87:$I$107,3,0)),0,VLOOKUP(A28,'Données projet'!$A$87:$I$107,3,0))</f>
        <v>5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0.15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2.4965325245946826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2.4965325245946826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6.5</v>
      </c>
      <c r="BY28" s="13">
        <f>IF('Données projet'!$A$114&gt;35,BY27+BX28-CG27,IF(A28&lt;'Données projet'!$A$114,$BV$205^A28,IF(A28='Données projet'!$A$114,'Données projet'!$B$114,BY27+BX28-CG27)))</f>
        <v>147.5</v>
      </c>
      <c r="BZ28" s="14">
        <f>BY28*VLOOKUP('Données projet'!$B$12,Paramètres!$A$1:$I$89,3,0)*VLOOKUP('Données projet'!$B$12,Paramètres!$A$1:$I$89,5,0)</f>
        <v>69.03</v>
      </c>
      <c r="CA28" s="14">
        <f t="shared" si="39"/>
        <v>19.432377104615718</v>
      </c>
      <c r="CB28" s="22">
        <f t="shared" si="10"/>
        <v>154.0719734572057</v>
      </c>
      <c r="CC28" s="62">
        <f t="shared" si="11"/>
        <v>441.29419567942796</v>
      </c>
      <c r="CD28" s="62">
        <f ca="1">AVERAGE(OFFSET($CC$3,0,0,'Données projet'!$E$12+1,1))-AVERAGE(OFFSET($H$3,0,0,'Données projet'!$E$12+1,1))</f>
        <v>259.74478933784656</v>
      </c>
      <c r="CE28" s="62">
        <f t="shared" si="40"/>
        <v>223.74038909289646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30.42</v>
      </c>
      <c r="CV28" s="14">
        <f t="shared" si="41"/>
        <v>9.4204476947792024</v>
      </c>
      <c r="CW28" s="22">
        <f t="shared" si="13"/>
        <v>69.388779735073783</v>
      </c>
      <c r="CX28" s="62">
        <f t="shared" si="14"/>
        <v>356.61100195729603</v>
      </c>
      <c r="CY28" s="62">
        <f ca="1">AVERAGE(OFFSET($CX$3,0,0,'Données projet'!$E$13+1,1))-AVERAGE(OFFSET($H$3,0,0,'Données projet'!$E$13+1,1))</f>
        <v>310.75846525561843</v>
      </c>
      <c r="CZ28" s="62">
        <f t="shared" si="42"/>
        <v>159.6134369231965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36.372959999999999</v>
      </c>
      <c r="AK29" s="14">
        <f t="shared" si="35"/>
        <v>11.032046293563772</v>
      </c>
      <c r="AL29" s="22">
        <f t="shared" si="4"/>
        <v>82.563719294623567</v>
      </c>
      <c r="AM29" s="62">
        <f t="shared" si="5"/>
        <v>371.00816373906804</v>
      </c>
      <c r="AN29" s="62">
        <f ca="1">AVERAGE(OFFSET($AM$3,0,0,'Données projet'!$E$10+1,1))-AVERAGE(OFFSET($H$3,0,0,'Données projet'!$E$10+1,1))</f>
        <v>319.13113305617463</v>
      </c>
      <c r="AO29" s="62">
        <f t="shared" si="36"/>
        <v>163.29630772916113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5.2</v>
      </c>
      <c r="BD29" s="13">
        <f>IF('Données projet'!$A$88&gt;35,BD28+BC29-BL28,IF(A29&lt;'Données projet'!$A$88,$BA$205^A29,IF(A29='Données projet'!$A$88,'Données projet'!$B$88,BD28+BC29-BL28)))</f>
        <v>133.19999999999999</v>
      </c>
      <c r="BE29" s="14">
        <f>BD29*VLOOKUP('Données projet'!$B$11,Paramètres!$A$1:$I$89,3,0)*VLOOKUP('Données projet'!$B$11,Paramètres!$A$1:$I$89,5,0)</f>
        <v>120.51935999999998</v>
      </c>
      <c r="BF29" s="14">
        <f t="shared" si="37"/>
        <v>31.796101022354524</v>
      </c>
      <c r="BG29" s="22">
        <f t="shared" si="7"/>
        <v>265.28276128060071</v>
      </c>
      <c r="BH29" s="62">
        <f t="shared" si="8"/>
        <v>553.72720572504522</v>
      </c>
      <c r="BI29" s="62">
        <f ca="1">AVERAGE(OFFSET($BH$3,0,0,'Données projet'!$E$11+1,1))-AVERAGE(OFFSET($H$3,0,0,'Données projet'!$E$11+1,1))</f>
        <v>244.65912742088932</v>
      </c>
      <c r="BJ29" s="62">
        <f t="shared" si="38"/>
        <v>342.30266518164211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2.4282647114227016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2.4282647114227016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</v>
      </c>
      <c r="BY29" s="13">
        <f>IF('Données projet'!$A$114&gt;35,BY28+BX29-CG28,IF(A29&lt;'Données projet'!$A$114,$BV$205^A29,IF(A29='Données projet'!$A$114,'Données projet'!$B$114,BY28+BX29-CG28)))</f>
        <v>154</v>
      </c>
      <c r="BZ29" s="14">
        <f>BY29*VLOOKUP('Données projet'!$B$12,Paramètres!$A$1:$I$89,3,0)*VLOOKUP('Données projet'!$B$12,Paramètres!$A$1:$I$89,5,0)</f>
        <v>72.072000000000003</v>
      </c>
      <c r="CA29" s="14">
        <f t="shared" si="39"/>
        <v>20.187131385147271</v>
      </c>
      <c r="CB29" s="22">
        <f t="shared" si="10"/>
        <v>160.68465382913149</v>
      </c>
      <c r="CC29" s="62">
        <f t="shared" si="11"/>
        <v>449.12909827357595</v>
      </c>
      <c r="CD29" s="62">
        <f ca="1">AVERAGE(OFFSET($CC$3,0,0,'Données projet'!$E$12+1,1))-AVERAGE(OFFSET($H$3,0,0,'Données projet'!$E$12+1,1))</f>
        <v>259.74478933784656</v>
      </c>
      <c r="CE29" s="62">
        <f t="shared" si="40"/>
        <v>223.74038909289646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35.287199999999999</v>
      </c>
      <c r="CV29" s="14">
        <f t="shared" si="41"/>
        <v>10.740552489323523</v>
      </c>
      <c r="CW29" s="22">
        <f t="shared" si="13"/>
        <v>80.165002252238452</v>
      </c>
      <c r="CX29" s="62">
        <f t="shared" si="14"/>
        <v>368.60944669668288</v>
      </c>
      <c r="CY29" s="62">
        <f ca="1">AVERAGE(OFFSET($CX$3,0,0,'Données projet'!$E$13+1,1))-AVERAGE(OFFSET($H$3,0,0,'Données projet'!$E$13+1,1))</f>
        <v>310.75846525561843</v>
      </c>
      <c r="CZ29" s="62">
        <f t="shared" si="42"/>
        <v>159.6134369231965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41.389919999999996</v>
      </c>
      <c r="AK30" s="14">
        <f t="shared" si="35"/>
        <v>12.366309791717869</v>
      </c>
      <c r="AL30" s="22">
        <f t="shared" si="4"/>
        <v>93.625433553908593</v>
      </c>
      <c r="AM30" s="62">
        <f t="shared" si="5"/>
        <v>383.29210022057526</v>
      </c>
      <c r="AN30" s="62">
        <f ca="1">AVERAGE(OFFSET($AM$3,0,0,'Données projet'!$E$10+1,1))-AVERAGE(OFFSET($H$3,0,0,'Données projet'!$E$10+1,1))</f>
        <v>319.13113305617463</v>
      </c>
      <c r="AO30" s="62">
        <f t="shared" si="36"/>
        <v>163.29630772916113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5.2</v>
      </c>
      <c r="BD30" s="13">
        <f>IF('Données projet'!$A$88&gt;35,BD29+BC30-BL29,IF(A30&lt;'Données projet'!$A$88,$BA$205^A30,IF(A30='Données projet'!$A$88,'Données projet'!$B$88,BD29+BC30-BL29)))</f>
        <v>138.39999999999998</v>
      </c>
      <c r="BE30" s="14">
        <f>BD30*VLOOKUP('Données projet'!$B$11,Paramètres!$A$1:$I$89,3,0)*VLOOKUP('Données projet'!$B$11,Paramètres!$A$1:$I$89,5,0)</f>
        <v>125.22431999999996</v>
      </c>
      <c r="BF30" s="14">
        <f t="shared" si="37"/>
        <v>32.890447642602773</v>
      </c>
      <c r="BG30" s="22">
        <f t="shared" si="7"/>
        <v>275.38322031086642</v>
      </c>
      <c r="BH30" s="62">
        <f t="shared" si="8"/>
        <v>565.04988697753311</v>
      </c>
      <c r="BI30" s="62">
        <f ca="1">AVERAGE(OFFSET($BH$3,0,0,'Données projet'!$E$11+1,1))-AVERAGE(OFFSET($H$3,0,0,'Données projet'!$E$11+1,1))</f>
        <v>244.65912742088932</v>
      </c>
      <c r="BJ30" s="62">
        <f t="shared" si="38"/>
        <v>342.30266518164211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2.3618636851919566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2.3618636851919566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</v>
      </c>
      <c r="BY30" s="13">
        <f>IF('Données projet'!$A$114&gt;35,BY29+BX30-CG29,IF(A30&lt;'Données projet'!$A$114,$BV$205^A30,IF(A30='Données projet'!$A$114,'Données projet'!$B$114,BY29+BX30-CG29)))</f>
        <v>160.5</v>
      </c>
      <c r="BZ30" s="14">
        <f>BY30*VLOOKUP('Données projet'!$B$12,Paramètres!$A$1:$I$89,3,0)*VLOOKUP('Données projet'!$B$12,Paramètres!$A$1:$I$89,5,0)</f>
        <v>75.114000000000004</v>
      </c>
      <c r="CA30" s="14">
        <f t="shared" si="39"/>
        <v>20.938185501492693</v>
      </c>
      <c r="CB30" s="22">
        <f t="shared" si="10"/>
        <v>167.2908897484331</v>
      </c>
      <c r="CC30" s="62">
        <f t="shared" si="11"/>
        <v>456.95755641509982</v>
      </c>
      <c r="CD30" s="62">
        <f ca="1">AVERAGE(OFFSET($CC$3,0,0,'Données projet'!$E$12+1,1))-AVERAGE(OFFSET($H$3,0,0,'Données projet'!$E$12+1,1))</f>
        <v>259.74478933784656</v>
      </c>
      <c r="CE30" s="62">
        <f t="shared" si="40"/>
        <v>223.74038909289646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40.154399999999995</v>
      </c>
      <c r="CV30" s="14">
        <f t="shared" si="41"/>
        <v>12.039561463286329</v>
      </c>
      <c r="CW30" s="22">
        <f t="shared" si="13"/>
        <v>90.90448288189036</v>
      </c>
      <c r="CX30" s="62">
        <f t="shared" si="14"/>
        <v>380.57114954855706</v>
      </c>
      <c r="CY30" s="62">
        <f ca="1">AVERAGE(OFFSET($CX$3,0,0,'Données projet'!$E$13+1,1))-AVERAGE(OFFSET($H$3,0,0,'Données projet'!$E$13+1,1))</f>
        <v>310.75846525561843</v>
      </c>
      <c r="CZ30" s="62">
        <f t="shared" si="42"/>
        <v>159.6134369231965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46.406880000000001</v>
      </c>
      <c r="AK31" s="14">
        <f t="shared" si="35"/>
        <v>13.681831831168125</v>
      </c>
      <c r="AL31" s="22">
        <f t="shared" si="4"/>
        <v>104.65450643928448</v>
      </c>
      <c r="AM31" s="62">
        <f t="shared" si="5"/>
        <v>395.54339532817335</v>
      </c>
      <c r="AN31" s="62">
        <f ca="1">AVERAGE(OFFSET($AM$3,0,0,'Données projet'!$E$10+1,1))-AVERAGE(OFFSET($H$3,0,0,'Données projet'!$E$10+1,1))</f>
        <v>319.13113305617463</v>
      </c>
      <c r="AO31" s="62">
        <f t="shared" si="36"/>
        <v>163.29630772916113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5.2</v>
      </c>
      <c r="BD31" s="13">
        <f>IF('Données projet'!$A$88&gt;35,BD30+BC31-BL30,IF(A31&lt;'Données projet'!$A$88,$BA$205^A31,IF(A31='Données projet'!$A$88,'Données projet'!$B$88,BD30+BC31-BL30)))</f>
        <v>143.59999999999997</v>
      </c>
      <c r="BE31" s="14">
        <f>BD31*VLOOKUP('Données projet'!$B$11,Paramètres!$A$1:$I$89,3,0)*VLOOKUP('Données projet'!$B$11,Paramètres!$A$1:$I$89,5,0)</f>
        <v>129.92927999999995</v>
      </c>
      <c r="BF31" s="14">
        <f t="shared" si="37"/>
        <v>33.980017499256149</v>
      </c>
      <c r="BG31" s="22">
        <f t="shared" si="7"/>
        <v>285.47535981120433</v>
      </c>
      <c r="BH31" s="62">
        <f t="shared" si="8"/>
        <v>576.36424870009319</v>
      </c>
      <c r="BI31" s="62">
        <f ca="1">AVERAGE(OFFSET($BH$3,0,0,'Données projet'!$E$11+1,1))-AVERAGE(OFFSET($H$3,0,0,'Données projet'!$E$11+1,1))</f>
        <v>244.65912742088932</v>
      </c>
      <c r="BJ31" s="62">
        <f t="shared" si="38"/>
        <v>342.30266518164211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2.2972783985153695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2.2972783985153695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</v>
      </c>
      <c r="BY31" s="13">
        <f>IF('Données projet'!$A$114&gt;35,BY30+BX31-CG30,IF(A31&lt;'Données projet'!$A$114,$BV$205^A31,IF(A31='Données projet'!$A$114,'Données projet'!$B$114,BY30+BX31-CG30)))</f>
        <v>167</v>
      </c>
      <c r="BZ31" s="14">
        <f>BY31*VLOOKUP('Données projet'!$B$12,Paramètres!$A$1:$I$89,3,0)*VLOOKUP('Données projet'!$B$12,Paramètres!$A$1:$I$89,5,0)</f>
        <v>78.156000000000006</v>
      </c>
      <c r="CA31" s="14">
        <f t="shared" si="39"/>
        <v>21.685706446534809</v>
      </c>
      <c r="CB31" s="22">
        <f t="shared" si="10"/>
        <v>173.89097206104813</v>
      </c>
      <c r="CC31" s="62">
        <f t="shared" si="11"/>
        <v>464.77986094993696</v>
      </c>
      <c r="CD31" s="62">
        <f ca="1">AVERAGE(OFFSET($CC$3,0,0,'Données projet'!$E$12+1,1))-AVERAGE(OFFSET($H$3,0,0,'Données projet'!$E$12+1,1))</f>
        <v>259.74478933784656</v>
      </c>
      <c r="CE31" s="62">
        <f t="shared" si="40"/>
        <v>223.74038909289646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45.021599999999992</v>
      </c>
      <c r="CV31" s="14">
        <f t="shared" si="41"/>
        <v>13.320324173992205</v>
      </c>
      <c r="CW31" s="22">
        <f t="shared" si="13"/>
        <v>101.6121846030364</v>
      </c>
      <c r="CX31" s="62">
        <f t="shared" si="14"/>
        <v>392.50107349192524</v>
      </c>
      <c r="CY31" s="62">
        <f ca="1">AVERAGE(OFFSET($CX$3,0,0,'Données projet'!$E$13+1,1))-AVERAGE(OFFSET($H$3,0,0,'Données projet'!$E$13+1,1))</f>
        <v>310.75846525561843</v>
      </c>
      <c r="CZ31" s="62">
        <f t="shared" si="42"/>
        <v>159.6134369231965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51.423839999999991</v>
      </c>
      <c r="AK32" s="14">
        <f t="shared" si="35"/>
        <v>14.980869486234537</v>
      </c>
      <c r="AL32" s="22">
        <f t="shared" si="4"/>
        <v>115.65486902185846</v>
      </c>
      <c r="AM32" s="62">
        <f t="shared" si="5"/>
        <v>407.76598013296962</v>
      </c>
      <c r="AN32" s="62">
        <f ca="1">AVERAGE(OFFSET($AM$3,0,0,'Données projet'!$E$10+1,1))-AVERAGE(OFFSET($H$3,0,0,'Données projet'!$E$10+1,1))</f>
        <v>319.13113305617463</v>
      </c>
      <c r="AO32" s="62">
        <f t="shared" si="36"/>
        <v>163.29630772916113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5.2</v>
      </c>
      <c r="BD32" s="13">
        <f>IF('Données projet'!$A$88&gt;35,BD31+BC32-BL31,IF(A32&lt;'Données projet'!$A$88,$BA$205^A32,IF(A32='Données projet'!$A$88,'Données projet'!$B$88,BD31+BC32-BL31)))</f>
        <v>148.79999999999995</v>
      </c>
      <c r="BE32" s="14">
        <f>BD32*VLOOKUP('Données projet'!$B$11,Paramètres!$A$1:$I$89,3,0)*VLOOKUP('Données projet'!$B$11,Paramètres!$A$1:$I$89,5,0)</f>
        <v>134.63423999999998</v>
      </c>
      <c r="BF32" s="14">
        <f t="shared" si="37"/>
        <v>35.065003380589694</v>
      </c>
      <c r="BG32" s="22">
        <f t="shared" si="7"/>
        <v>295.55951555452697</v>
      </c>
      <c r="BH32" s="62">
        <f t="shared" si="8"/>
        <v>587.67062666563811</v>
      </c>
      <c r="BI32" s="62">
        <f ca="1">AVERAGE(OFFSET($BH$3,0,0,'Données projet'!$E$11+1,1))-AVERAGE(OFFSET($H$3,0,0,'Données projet'!$E$11+1,1))</f>
        <v>244.65912742088932</v>
      </c>
      <c r="BJ32" s="62">
        <f t="shared" si="38"/>
        <v>342.30266518164211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2.2344591998993462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2.2344591998993462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</v>
      </c>
      <c r="BY32" s="13">
        <f>IF('Données projet'!$A$114&gt;35,BY31+BX32-CG31,IF(A32&lt;'Données projet'!$A$114,$BV$205^A32,IF(A32='Données projet'!$A$114,'Données projet'!$B$114,BY31+BX32-CG31)))</f>
        <v>173.5</v>
      </c>
      <c r="BZ32" s="14">
        <f>BY32*VLOOKUP('Données projet'!$B$12,Paramètres!$A$1:$I$89,3,0)*VLOOKUP('Données projet'!$B$12,Paramètres!$A$1:$I$89,5,0)</f>
        <v>81.198000000000008</v>
      </c>
      <c r="CA32" s="14">
        <f t="shared" si="39"/>
        <v>22.429847477648512</v>
      </c>
      <c r="CB32" s="22">
        <f t="shared" si="10"/>
        <v>180.48516769023783</v>
      </c>
      <c r="CC32" s="62">
        <f t="shared" si="11"/>
        <v>472.59627880134894</v>
      </c>
      <c r="CD32" s="62">
        <f ca="1">AVERAGE(OFFSET($CC$3,0,0,'Données projet'!$E$12+1,1))-AVERAGE(OFFSET($H$3,0,0,'Données projet'!$E$12+1,1))</f>
        <v>259.74478933784656</v>
      </c>
      <c r="CE32" s="62">
        <f t="shared" si="40"/>
        <v>223.74038909289646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49.888799999999989</v>
      </c>
      <c r="CV32" s="14">
        <f t="shared" si="41"/>
        <v>14.585038058304724</v>
      </c>
      <c r="CW32" s="22">
        <f t="shared" si="13"/>
        <v>112.29193461821403</v>
      </c>
      <c r="CX32" s="62">
        <f t="shared" si="14"/>
        <v>404.40304572932519</v>
      </c>
      <c r="CY32" s="62">
        <f ca="1">AVERAGE(OFFSET($CX$3,0,0,'Données projet'!$E$13+1,1))-AVERAGE(OFFSET($H$3,0,0,'Données projet'!$E$13+1,1))</f>
        <v>310.75846525561843</v>
      </c>
      <c r="CZ32" s="62">
        <f t="shared" si="42"/>
        <v>159.6134369231965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56.440799999999989</v>
      </c>
      <c r="AK33" s="14">
        <f t="shared" si="35"/>
        <v>16.265214007173903</v>
      </c>
      <c r="AL33" s="22">
        <f t="shared" si="4"/>
        <v>126.62964106249451</v>
      </c>
      <c r="AM33" s="62">
        <f t="shared" si="5"/>
        <v>419.96297439582781</v>
      </c>
      <c r="AN33" s="62">
        <f ca="1">AVERAGE(OFFSET($AM$3,0,0,'Données projet'!$E$10+1,1))-AVERAGE(OFFSET($H$3,0,0,'Données projet'!$E$10+1,1))</f>
        <v>319.13113305617463</v>
      </c>
      <c r="AO33" s="62">
        <f t="shared" si="36"/>
        <v>163.29630772916113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154</v>
      </c>
      <c r="BB33" s="13">
        <f>VLOOKUP(A33,'Données projet'!$A$87:$I$107,9,0)</f>
        <v>5.2</v>
      </c>
      <c r="BC33" s="13">
        <f t="array" ref="BC33">INDEX(BB:BB,MIN(IF(ISNUMBER(BB33:BB229),ROW(BB33:BB229),"")))</f>
        <v>5.2</v>
      </c>
      <c r="BD33" s="13">
        <f>IF('Données projet'!$A$88&gt;35,BD32+BC33-BL32,IF(A33&lt;'Données projet'!$A$88,$BA$205^A33,IF(A33='Données projet'!$A$88,'Données projet'!$B$88,BD32+BC33-BL32)))</f>
        <v>153.99999999999994</v>
      </c>
      <c r="BE33" s="14">
        <f>BD33*VLOOKUP('Données projet'!$B$11,Paramètres!$A$1:$I$89,3,0)*VLOOKUP('Données projet'!$B$11,Paramètres!$A$1:$I$89,5,0)</f>
        <v>139.33919999999995</v>
      </c>
      <c r="BF33" s="14">
        <f t="shared" si="37"/>
        <v>36.145583836349623</v>
      </c>
      <c r="BG33" s="22">
        <f t="shared" si="7"/>
        <v>305.63599851497548</v>
      </c>
      <c r="BH33" s="62">
        <f t="shared" si="8"/>
        <v>598.9693318483088</v>
      </c>
      <c r="BI33" s="62">
        <f ca="1">AVERAGE(OFFSET($BH$3,0,0,'Données projet'!$E$11+1,1))-AVERAGE(OFFSET($H$3,0,0,'Données projet'!$E$11+1,1))</f>
        <v>244.65912742088932</v>
      </c>
      <c r="BJ33" s="62">
        <f t="shared" si="38"/>
        <v>342.30266518164211</v>
      </c>
      <c r="BK33" s="16">
        <f>IF(ISNA(VLOOKUP(A33,'Données projet'!$A$87:$I$107,3,0)),0,VLOOKUP(A33,'Données projet'!$A$87:$I$107,3,0))</f>
        <v>6</v>
      </c>
      <c r="BL33" s="16">
        <f>IF(ISNA(VLOOKUP(A33,'Données projet'!$A$87:$I$107,4,0)),0,VLOOKUP(A33,'Données projet'!$A$87:$I$107,4,0))</f>
        <v>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0.24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3.6080172882387433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3.6080172882387433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180</v>
      </c>
      <c r="BW33" s="13">
        <f>VLOOKUP(A33,'Données projet'!$A$113:$I$133,9,0)</f>
        <v>6.5</v>
      </c>
      <c r="BX33" s="13">
        <f t="array" ref="BX33">INDEX(BW:BW,MIN(IF(ISNUMBER(BW33:BW229),ROW(BW33:BW229),"")))</f>
        <v>6.5</v>
      </c>
      <c r="BY33" s="13">
        <f>IF('Données projet'!$A$114&gt;35,BY32+BX33-CG32,IF(A33&lt;'Données projet'!$A$114,$BV$205^A33,IF(A33='Données projet'!$A$114,'Données projet'!$B$114,BY32+BX33-CG32)))</f>
        <v>180</v>
      </c>
      <c r="BZ33" s="14">
        <f>BY33*VLOOKUP('Données projet'!$B$12,Paramètres!$A$1:$I$89,3,0)*VLOOKUP('Données projet'!$B$12,Paramètres!$A$1:$I$89,5,0)</f>
        <v>84.24</v>
      </c>
      <c r="CA33" s="14">
        <f t="shared" si="39"/>
        <v>23.170749718409468</v>
      </c>
      <c r="CB33" s="22">
        <f t="shared" si="10"/>
        <v>187.07372242622981</v>
      </c>
      <c r="CC33" s="62">
        <f t="shared" si="11"/>
        <v>480.40705575956315</v>
      </c>
      <c r="CD33" s="62">
        <f ca="1">AVERAGE(OFFSET($CC$3,0,0,'Données projet'!$E$12+1,1))-AVERAGE(OFFSET($H$3,0,0,'Données projet'!$E$12+1,1))</f>
        <v>259.74478933784656</v>
      </c>
      <c r="CE33" s="62">
        <f t="shared" si="40"/>
        <v>223.74038909289646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54.755999999999993</v>
      </c>
      <c r="CV33" s="14">
        <f t="shared" si="41"/>
        <v>15.835447037242044</v>
      </c>
      <c r="CW33" s="22">
        <f t="shared" si="13"/>
        <v>122.94677025652987</v>
      </c>
      <c r="CX33" s="62">
        <f t="shared" si="14"/>
        <v>416.28010358986319</v>
      </c>
      <c r="CY33" s="62">
        <f ca="1">AVERAGE(OFFSET($CX$3,0,0,'Données projet'!$E$13+1,1))-AVERAGE(OFFSET($H$3,0,0,'Données projet'!$E$13+1,1))</f>
        <v>310.75846525561843</v>
      </c>
      <c r="CZ33" s="62">
        <f t="shared" si="42"/>
        <v>159.6134369231965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61.666799999999995</v>
      </c>
      <c r="AK34" s="14">
        <f t="shared" si="35"/>
        <v>17.589013941157731</v>
      </c>
      <c r="AL34" s="22">
        <f t="shared" si="4"/>
        <v>138.03720928084971</v>
      </c>
      <c r="AM34" s="62">
        <f t="shared" si="5"/>
        <v>431.37054261418302</v>
      </c>
      <c r="AN34" s="62">
        <f ca="1">AVERAGE(OFFSET($AM$3,0,0,'Données projet'!$E$10+1,1))-AVERAGE(OFFSET($H$3,0,0,'Données projet'!$E$10+1,1))</f>
        <v>319.13113305617463</v>
      </c>
      <c r="AO34" s="62">
        <f t="shared" si="36"/>
        <v>163.29630772916113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4.2</v>
      </c>
      <c r="BD34" s="13">
        <f>IF('Données projet'!$A$88&gt;35,BD33+BC34-BL33,IF(A34&lt;'Données projet'!$A$88,$BA$205^A34,IF(A34='Données projet'!$A$88,'Données projet'!$B$88,BD33+BC34-BL33)))</f>
        <v>152.19999999999993</v>
      </c>
      <c r="BE34" s="14">
        <f>BD34*VLOOKUP('Données projet'!$B$11,Paramètres!$A$1:$I$89,3,0)*VLOOKUP('Données projet'!$B$11,Paramètres!$A$1:$I$89,5,0)</f>
        <v>137.71055999999993</v>
      </c>
      <c r="BF34" s="14">
        <f t="shared" si="37"/>
        <v>35.772024702085233</v>
      </c>
      <c r="BG34" s="22">
        <f t="shared" si="7"/>
        <v>302.14883502279832</v>
      </c>
      <c r="BH34" s="62">
        <f t="shared" si="8"/>
        <v>595.48216835613164</v>
      </c>
      <c r="BI34" s="62">
        <f ca="1">AVERAGE(OFFSET($BH$3,0,0,'Données projet'!$E$11+1,1))-AVERAGE(OFFSET($H$3,0,0,'Données projet'!$E$11+1,1))</f>
        <v>244.65912742088932</v>
      </c>
      <c r="BJ34" s="62">
        <f t="shared" si="38"/>
        <v>342.30266518164211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3.5093558657544719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3.5093558657544719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</v>
      </c>
      <c r="BY34" s="13">
        <f>IF('Données projet'!$A$114&gt;35,BY33+BX34-CG33,IF(A34&lt;'Données projet'!$A$114,$BV$205^A34,IF(A34='Données projet'!$A$114,'Données projet'!$B$114,BY33+BX34-CG33)))</f>
        <v>187</v>
      </c>
      <c r="BZ34" s="14">
        <f>BY34*VLOOKUP('Données projet'!$B$12,Paramètres!$A$1:$I$89,3,0)*VLOOKUP('Données projet'!$B$12,Paramètres!$A$1:$I$89,5,0)</f>
        <v>87.515999999999991</v>
      </c>
      <c r="CA34" s="14">
        <f t="shared" si="39"/>
        <v>23.965171662037644</v>
      </c>
      <c r="CB34" s="22">
        <f t="shared" si="10"/>
        <v>194.16304064471555</v>
      </c>
      <c r="CC34" s="62">
        <f t="shared" si="11"/>
        <v>487.49637397804884</v>
      </c>
      <c r="CD34" s="62">
        <f ca="1">AVERAGE(OFFSET($CC$3,0,0,'Données projet'!$E$12+1,1))-AVERAGE(OFFSET($H$3,0,0,'Données projet'!$E$12+1,1))</f>
        <v>259.74478933784656</v>
      </c>
      <c r="CE34" s="62">
        <f t="shared" si="40"/>
        <v>223.74038909289646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59.825999999999993</v>
      </c>
      <c r="CV34" s="14">
        <f t="shared" si="41"/>
        <v>17.124268920142534</v>
      </c>
      <c r="CW34" s="22">
        <f t="shared" si="13"/>
        <v>134.02171836924822</v>
      </c>
      <c r="CX34" s="62">
        <f t="shared" si="14"/>
        <v>427.35505170258153</v>
      </c>
      <c r="CY34" s="62">
        <f ca="1">AVERAGE(OFFSET($CX$3,0,0,'Données projet'!$E$13+1,1))-AVERAGE(OFFSET($H$3,0,0,'Données projet'!$E$13+1,1))</f>
        <v>310.75846525561843</v>
      </c>
      <c r="CZ34" s="62">
        <f t="shared" si="42"/>
        <v>159.6134369231965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66.892799999999994</v>
      </c>
      <c r="AK35" s="14">
        <f t="shared" si="35"/>
        <v>18.899803142639634</v>
      </c>
      <c r="AL35" s="22">
        <f t="shared" si="4"/>
        <v>149.42211714009736</v>
      </c>
      <c r="AM35" s="62">
        <f t="shared" si="5"/>
        <v>442.75545047343064</v>
      </c>
      <c r="AN35" s="62">
        <f ca="1">AVERAGE(OFFSET($AM$3,0,0,'Données projet'!$E$10+1,1))-AVERAGE(OFFSET($H$3,0,0,'Données projet'!$E$10+1,1))</f>
        <v>319.13113305617463</v>
      </c>
      <c r="AO35" s="62">
        <f t="shared" si="36"/>
        <v>163.29630772916113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4.2</v>
      </c>
      <c r="BD35" s="13">
        <f>IF('Données projet'!$A$88&gt;35,BD34+BC35-BL34,IF(A35&lt;'Données projet'!$A$88,$BA$205^A35,IF(A35='Données projet'!$A$88,'Données projet'!$B$88,BD34+BC35-BL34)))</f>
        <v>156.39999999999992</v>
      </c>
      <c r="BE35" s="14">
        <f>BD35*VLOOKUP('Données projet'!$B$11,Paramètres!$A$1:$I$89,3,0)*VLOOKUP('Données projet'!$B$11,Paramètres!$A$1:$I$89,5,0)</f>
        <v>141.51071999999994</v>
      </c>
      <c r="BF35" s="14">
        <f t="shared" si="37"/>
        <v>36.642873749766764</v>
      </c>
      <c r="BG35" s="22">
        <f t="shared" si="7"/>
        <v>310.28417578084361</v>
      </c>
      <c r="BH35" s="62">
        <f t="shared" si="8"/>
        <v>603.61750911417698</v>
      </c>
      <c r="BI35" s="62">
        <f ca="1">AVERAGE(OFFSET($BH$3,0,0,'Données projet'!$E$11+1,1))-AVERAGE(OFFSET($H$3,0,0,'Données projet'!$E$11+1,1))</f>
        <v>244.65912742088932</v>
      </c>
      <c r="BJ35" s="62">
        <f t="shared" si="38"/>
        <v>342.30266518164211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3.4133923450564114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3.4133923450564114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</v>
      </c>
      <c r="BY35" s="13">
        <f>IF('Données projet'!$A$114&gt;35,BY34+BX35-CG34,IF(A35&lt;'Données projet'!$A$114,$BV$205^A35,IF(A35='Données projet'!$A$114,'Données projet'!$B$114,BY34+BX35-CG34)))</f>
        <v>194</v>
      </c>
      <c r="BZ35" s="14">
        <f>BY35*VLOOKUP('Données projet'!$B$12,Paramètres!$A$1:$I$89,3,0)*VLOOKUP('Données projet'!$B$12,Paramètres!$A$1:$I$89,5,0)</f>
        <v>90.792000000000002</v>
      </c>
      <c r="CA35" s="14">
        <f t="shared" si="39"/>
        <v>24.756138813110173</v>
      </c>
      <c r="CB35" s="22">
        <f t="shared" si="10"/>
        <v>201.24634176616689</v>
      </c>
      <c r="CC35" s="62">
        <f t="shared" si="11"/>
        <v>494.57967509950021</v>
      </c>
      <c r="CD35" s="62">
        <f ca="1">AVERAGE(OFFSET($CC$3,0,0,'Données projet'!$E$12+1,1))-AVERAGE(OFFSET($H$3,0,0,'Données projet'!$E$12+1,1))</f>
        <v>259.74478933784656</v>
      </c>
      <c r="CE35" s="62">
        <f t="shared" si="40"/>
        <v>223.74038909289646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64.895999999999987</v>
      </c>
      <c r="CV35" s="14">
        <f t="shared" si="41"/>
        <v>18.400423846102949</v>
      </c>
      <c r="CW35" s="22">
        <f t="shared" si="13"/>
        <v>145.07460486529592</v>
      </c>
      <c r="CX35" s="62">
        <f t="shared" si="14"/>
        <v>438.40793819862927</v>
      </c>
      <c r="CY35" s="62">
        <f ca="1">AVERAGE(OFFSET($CX$3,0,0,'Données projet'!$E$13+1,1))-AVERAGE(OFFSET($H$3,0,0,'Données projet'!$E$13+1,1))</f>
        <v>310.75846525561843</v>
      </c>
      <c r="CZ35" s="62">
        <f t="shared" si="42"/>
        <v>159.6134369231965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72.118799999999993</v>
      </c>
      <c r="AK36" s="14">
        <f t="shared" si="35"/>
        <v>20.198713641862817</v>
      </c>
      <c r="AL36" s="22">
        <f t="shared" si="4"/>
        <v>160.78633625957769</v>
      </c>
      <c r="AM36" s="62">
        <f t="shared" si="5"/>
        <v>454.11966959291101</v>
      </c>
      <c r="AN36" s="62">
        <f ca="1">AVERAGE(OFFSET($AM$3,0,0,'Données projet'!$E$10+1,1))-AVERAGE(OFFSET($H$3,0,0,'Données projet'!$E$10+1,1))</f>
        <v>319.13113305617463</v>
      </c>
      <c r="AO36" s="62">
        <f t="shared" si="36"/>
        <v>163.29630772916113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4.2</v>
      </c>
      <c r="BD36" s="13">
        <f>IF('Données projet'!$A$88&gt;35,BD35+BC36-BL35,IF(A36&lt;'Données projet'!$A$88,$BA$205^A36,IF(A36='Données projet'!$A$88,'Données projet'!$B$88,BD35+BC36-BL35)))</f>
        <v>160.59999999999991</v>
      </c>
      <c r="BE36" s="14">
        <f>BD36*VLOOKUP('Données projet'!$B$11,Paramètres!$A$1:$I$89,3,0)*VLOOKUP('Données projet'!$B$11,Paramètres!$A$1:$I$89,5,0)</f>
        <v>145.31087999999991</v>
      </c>
      <c r="BF36" s="14">
        <f t="shared" si="37"/>
        <v>37.511004575106362</v>
      </c>
      <c r="BG36" s="22">
        <f t="shared" si="7"/>
        <v>318.41478230164341</v>
      </c>
      <c r="BH36" s="62">
        <f t="shared" si="8"/>
        <v>611.74811563497678</v>
      </c>
      <c r="BI36" s="62">
        <f ca="1">AVERAGE(OFFSET($BH$3,0,0,'Données projet'!$E$11+1,1))-AVERAGE(OFFSET($H$3,0,0,'Données projet'!$E$11+1,1))</f>
        <v>244.65912742088932</v>
      </c>
      <c r="BJ36" s="62">
        <f t="shared" si="38"/>
        <v>342.30266518164211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3.3200529518783419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3.3200529518783419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</v>
      </c>
      <c r="BY36" s="13">
        <f>IF('Données projet'!$A$114&gt;35,BY35+BX36-CG35,IF(A36&lt;'Données projet'!$A$114,$BV$205^A36,IF(A36='Données projet'!$A$114,'Données projet'!$B$114,BY35+BX36-CG35)))</f>
        <v>201</v>
      </c>
      <c r="BZ36" s="14">
        <f>BY36*VLOOKUP('Données projet'!$B$12,Paramètres!$A$1:$I$89,3,0)*VLOOKUP('Données projet'!$B$12,Paramètres!$A$1:$I$89,5,0)</f>
        <v>94.067999999999998</v>
      </c>
      <c r="CA36" s="14">
        <f t="shared" si="39"/>
        <v>25.543790108694029</v>
      </c>
      <c r="CB36" s="22">
        <f t="shared" si="10"/>
        <v>208.32386777264207</v>
      </c>
      <c r="CC36" s="62">
        <f t="shared" si="11"/>
        <v>501.65720110597539</v>
      </c>
      <c r="CD36" s="62">
        <f ca="1">AVERAGE(OFFSET($CC$3,0,0,'Données projet'!$E$12+1,1))-AVERAGE(OFFSET($H$3,0,0,'Données projet'!$E$12+1,1))</f>
        <v>259.74478933784656</v>
      </c>
      <c r="CE36" s="62">
        <f t="shared" si="40"/>
        <v>223.74038909289646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69.965999999999994</v>
      </c>
      <c r="CV36" s="14">
        <f t="shared" si="41"/>
        <v>19.665013934342461</v>
      </c>
      <c r="CW36" s="22">
        <f t="shared" si="13"/>
        <v>156.10734926897979</v>
      </c>
      <c r="CX36" s="62">
        <f t="shared" si="14"/>
        <v>449.44068260231313</v>
      </c>
      <c r="CY36" s="62">
        <f ca="1">AVERAGE(OFFSET($CX$3,0,0,'Données projet'!$E$13+1,1))-AVERAGE(OFFSET($H$3,0,0,'Données projet'!$E$13+1,1))</f>
        <v>310.75846525561843</v>
      </c>
      <c r="CZ36" s="62">
        <f t="shared" si="42"/>
        <v>159.6134369231965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77.344799999999992</v>
      </c>
      <c r="AK37" s="14">
        <f t="shared" si="35"/>
        <v>21.486704106300962</v>
      </c>
      <c r="AL37" s="22">
        <f t="shared" si="4"/>
        <v>172.13153631847419</v>
      </c>
      <c r="AM37" s="62">
        <f t="shared" si="5"/>
        <v>465.46486965180748</v>
      </c>
      <c r="AN37" s="62">
        <f ca="1">AVERAGE(OFFSET($AM$3,0,0,'Données projet'!$E$10+1,1))-AVERAGE(OFFSET($H$3,0,0,'Données projet'!$E$10+1,1))</f>
        <v>319.13113305617463</v>
      </c>
      <c r="AO37" s="62">
        <f t="shared" si="36"/>
        <v>163.29630772916113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4.2</v>
      </c>
      <c r="BD37" s="13">
        <f>IF('Données projet'!$A$88&gt;35,BD36+BC37-BL36,IF(A37&lt;'Données projet'!$A$88,$BA$205^A37,IF(A37='Données projet'!$A$88,'Données projet'!$B$88,BD36+BC37-BL36)))</f>
        <v>164.7999999999999</v>
      </c>
      <c r="BE37" s="14">
        <f>BD37*VLOOKUP('Données projet'!$B$11,Paramètres!$A$1:$I$89,3,0)*VLOOKUP('Données projet'!$B$11,Paramètres!$A$1:$I$89,5,0)</f>
        <v>149.11103999999989</v>
      </c>
      <c r="BF37" s="14">
        <f t="shared" si="37"/>
        <v>38.376496436982357</v>
      </c>
      <c r="BG37" s="22">
        <f t="shared" si="7"/>
        <v>326.54079262774405</v>
      </c>
      <c r="BH37" s="62">
        <f t="shared" si="8"/>
        <v>619.87412596107743</v>
      </c>
      <c r="BI37" s="62">
        <f ca="1">AVERAGE(OFFSET($BH$3,0,0,'Données projet'!$E$11+1,1))-AVERAGE(OFFSET($H$3,0,0,'Données projet'!$E$11+1,1))</f>
        <v>244.65912742088932</v>
      </c>
      <c r="BJ37" s="62">
        <f t="shared" si="38"/>
        <v>342.30266518164211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3.2292659293152322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3.2292659293152322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</v>
      </c>
      <c r="BY37" s="13">
        <f>IF('Données projet'!$A$114&gt;35,BY36+BX37-CG36,IF(A37&lt;'Données projet'!$A$114,$BV$205^A37,IF(A37='Données projet'!$A$114,'Données projet'!$B$114,BY36+BX37-CG36)))</f>
        <v>208</v>
      </c>
      <c r="BZ37" s="14">
        <f>BY37*VLOOKUP('Données projet'!$B$12,Paramètres!$A$1:$I$89,3,0)*VLOOKUP('Données projet'!$B$12,Paramètres!$A$1:$I$89,5,0)</f>
        <v>97.343999999999994</v>
      </c>
      <c r="CA37" s="14">
        <f t="shared" si="39"/>
        <v>26.328254259866451</v>
      </c>
      <c r="CB37" s="22">
        <f t="shared" si="10"/>
        <v>215.39584283593408</v>
      </c>
      <c r="CC37" s="62">
        <f t="shared" si="11"/>
        <v>508.72917616926736</v>
      </c>
      <c r="CD37" s="62">
        <f ca="1">AVERAGE(OFFSET($CC$3,0,0,'Données projet'!$E$12+1,1))-AVERAGE(OFFSET($H$3,0,0,'Données projet'!$E$12+1,1))</f>
        <v>259.74478933784656</v>
      </c>
      <c r="CE37" s="62">
        <f t="shared" si="40"/>
        <v>223.74038909289646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75.035999999999987</v>
      </c>
      <c r="CV37" s="14">
        <f t="shared" si="41"/>
        <v>20.918972521981534</v>
      </c>
      <c r="CW37" s="22">
        <f t="shared" si="13"/>
        <v>167.12157714245114</v>
      </c>
      <c r="CX37" s="62">
        <f t="shared" si="14"/>
        <v>460.45491047578446</v>
      </c>
      <c r="CY37" s="62">
        <f ca="1">AVERAGE(OFFSET($CX$3,0,0,'Données projet'!$E$13+1,1))-AVERAGE(OFFSET($H$3,0,0,'Données projet'!$E$13+1,1))</f>
        <v>310.75846525561843</v>
      </c>
      <c r="CZ37" s="62">
        <f t="shared" si="42"/>
        <v>159.6134369231965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82.570799999999991</v>
      </c>
      <c r="AK38" s="14">
        <f t="shared" si="35"/>
        <v>22.764596322636297</v>
      </c>
      <c r="AL38" s="22">
        <f t="shared" si="4"/>
        <v>183.4591485952582</v>
      </c>
      <c r="AM38" s="62">
        <f t="shared" si="5"/>
        <v>476.79248192859154</v>
      </c>
      <c r="AN38" s="62">
        <f ca="1">AVERAGE(OFFSET($AM$3,0,0,'Données projet'!$E$10+1,1))-AVERAGE(OFFSET($H$3,0,0,'Données projet'!$E$10+1,1))</f>
        <v>319.13113305617463</v>
      </c>
      <c r="AO38" s="62">
        <f t="shared" si="36"/>
        <v>163.29630772916113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4.2</v>
      </c>
      <c r="BC38" s="13">
        <f t="array" ref="BC38">INDEX(BB:BB,MIN(IF(ISNUMBER(BB38:BB234),ROW(BB38:BB234),"")))</f>
        <v>4.2</v>
      </c>
      <c r="BD38" s="13">
        <f>IF('Données projet'!$A$88&gt;35,BD37+BC38-BL37,IF(A38&lt;'Données projet'!$A$88,$BA$205^A38,IF(A38='Données projet'!$A$88,'Données projet'!$B$88,BD37+BC38-BL37)))</f>
        <v>168.99999999999989</v>
      </c>
      <c r="BE38" s="14">
        <f>BD38*VLOOKUP('Données projet'!$B$11,Paramètres!$A$1:$I$89,3,0)*VLOOKUP('Données projet'!$B$11,Paramètres!$A$1:$I$89,5,0)</f>
        <v>152.91119999999989</v>
      </c>
      <c r="BF38" s="14">
        <f t="shared" si="37"/>
        <v>39.239424324197508</v>
      </c>
      <c r="BG38" s="22">
        <f t="shared" si="7"/>
        <v>334.66233736464375</v>
      </c>
      <c r="BH38" s="62">
        <f t="shared" si="8"/>
        <v>627.99567069797706</v>
      </c>
      <c r="BI38" s="62">
        <f ca="1">AVERAGE(OFFSET($BH$3,0,0,'Données projet'!$E$11+1,1))-AVERAGE(OFFSET($H$3,0,0,'Données projet'!$E$11+1,1))</f>
        <v>244.65912742088932</v>
      </c>
      <c r="BJ38" s="62">
        <f t="shared" si="38"/>
        <v>342.30266518164211</v>
      </c>
      <c r="BK38" s="16">
        <f>IF(ISNA(VLOOKUP(A38,'Données projet'!$A$87:$I$107,3,0)),0,VLOOKUP(A38,'Données projet'!$A$87:$I$107,3,0))</f>
        <v>7</v>
      </c>
      <c r="BL38" s="16">
        <f>IF(ISNA(VLOOKUP(A38,'Données projet'!$A$87:$I$107,4,0)),0,VLOOKUP(A38,'Données projet'!$A$87:$I$107,4,0))</f>
        <v>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3.1409614826583927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3.1409614826583927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</v>
      </c>
      <c r="BY38" s="13">
        <f>IF('Données projet'!$A$114&gt;35,BY37+BX38-CG37,IF(A38&lt;'Données projet'!$A$114,$BV$205^A38,IF(A38='Données projet'!$A$114,'Données projet'!$B$114,BY37+BX38-CG37)))</f>
        <v>215</v>
      </c>
      <c r="BZ38" s="14">
        <f>BY38*VLOOKUP('Données projet'!$B$12,Paramètres!$A$1:$I$89,3,0)*VLOOKUP('Données projet'!$B$12,Paramètres!$A$1:$I$89,5,0)</f>
        <v>100.61999999999999</v>
      </c>
      <c r="CA38" s="14">
        <f t="shared" si="39"/>
        <v>27.10965082293415</v>
      </c>
      <c r="CB38" s="22">
        <f t="shared" si="10"/>
        <v>222.46247518327695</v>
      </c>
      <c r="CC38" s="62">
        <f t="shared" si="11"/>
        <v>515.79580851661024</v>
      </c>
      <c r="CD38" s="62">
        <f ca="1">AVERAGE(OFFSET($CC$3,0,0,'Données projet'!$E$12+1,1))-AVERAGE(OFFSET($H$3,0,0,'Données projet'!$E$12+1,1))</f>
        <v>259.74478933784656</v>
      </c>
      <c r="CE38" s="62">
        <f t="shared" si="40"/>
        <v>223.74038909289646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80.105999999999995</v>
      </c>
      <c r="CV38" s="14">
        <f t="shared" si="41"/>
        <v>22.163099682076496</v>
      </c>
      <c r="CW38" s="22">
        <f t="shared" si="13"/>
        <v>178.11868194628323</v>
      </c>
      <c r="CX38" s="62">
        <f t="shared" si="14"/>
        <v>471.45201527961655</v>
      </c>
      <c r="CY38" s="62">
        <f ca="1">AVERAGE(OFFSET($CX$3,0,0,'Données projet'!$E$13+1,1))-AVERAGE(OFFSET($H$3,0,0,'Données projet'!$E$13+1,1))</f>
        <v>310.75846525561843</v>
      </c>
      <c r="CZ38" s="62">
        <f t="shared" si="42"/>
        <v>159.6134369231965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74.627279999999999</v>
      </c>
      <c r="AK39" s="14">
        <f t="shared" si="35"/>
        <v>20.81825843795977</v>
      </c>
      <c r="AL39" s="22">
        <f t="shared" si="4"/>
        <v>166.23431277944658</v>
      </c>
      <c r="AM39" s="62">
        <f t="shared" si="5"/>
        <v>459.56764611277993</v>
      </c>
      <c r="AN39" s="62">
        <f ca="1">AVERAGE(OFFSET($AM$3,0,0,'Données projet'!$E$10+1,1))-AVERAGE(OFFSET($H$3,0,0,'Données projet'!$E$10+1,1))</f>
        <v>319.13113305617463</v>
      </c>
      <c r="AO39" s="62">
        <f t="shared" si="36"/>
        <v>163.29630772916113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</v>
      </c>
      <c r="BD39" s="13">
        <f>IF('Données projet'!$A$88&gt;35,BD38+BC39-BL38,IF(A39&lt;'Données projet'!$A$88,$BA$205^A39,IF(A39='Données projet'!$A$88,'Données projet'!$B$88,BD38+BC39-BL38)))</f>
        <v>167.7999999999999</v>
      </c>
      <c r="BE39" s="14">
        <f>BD39*VLOOKUP('Données projet'!$B$11,Paramètres!$A$1:$I$89,3,0)*VLOOKUP('Données projet'!$B$11,Paramètres!$A$1:$I$89,5,0)</f>
        <v>151.8254399999999</v>
      </c>
      <c r="BF39" s="14">
        <f t="shared" si="37"/>
        <v>38.993130915848106</v>
      </c>
      <c r="BG39" s="22">
        <f t="shared" si="7"/>
        <v>332.34234434510194</v>
      </c>
      <c r="BH39" s="62">
        <f t="shared" si="8"/>
        <v>625.67567767843525</v>
      </c>
      <c r="BI39" s="62">
        <f ca="1">AVERAGE(OFFSET($BH$3,0,0,'Données projet'!$E$11+1,1))-AVERAGE(OFFSET($H$3,0,0,'Données projet'!$E$11+1,1))</f>
        <v>244.65912742088932</v>
      </c>
      <c r="BJ39" s="62">
        <f t="shared" si="38"/>
        <v>342.30266518164211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3.0550717257391136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3.0550717257391136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</v>
      </c>
      <c r="BY39" s="13">
        <f>IF('Données projet'!$A$114&gt;35,BY38+BX39-CG38,IF(A39&lt;'Données projet'!$A$114,$BV$205^A39,IF(A39='Données projet'!$A$114,'Données projet'!$B$114,BY38+BX39-CG38)))</f>
        <v>222</v>
      </c>
      <c r="BZ39" s="14">
        <f>BY39*VLOOKUP('Données projet'!$B$12,Paramètres!$A$1:$I$89,3,0)*VLOOKUP('Données projet'!$B$12,Paramètres!$A$1:$I$89,5,0)</f>
        <v>103.896</v>
      </c>
      <c r="CA39" s="14">
        <f t="shared" si="39"/>
        <v>27.888091127225799</v>
      </c>
      <c r="CB39" s="22">
        <f t="shared" si="10"/>
        <v>229.52395871325157</v>
      </c>
      <c r="CC39" s="62">
        <f t="shared" si="11"/>
        <v>522.85729204658492</v>
      </c>
      <c r="CD39" s="62">
        <f ca="1">AVERAGE(OFFSET($CC$3,0,0,'Données projet'!$E$12+1,1))-AVERAGE(OFFSET($H$3,0,0,'Données projet'!$E$12+1,1))</f>
        <v>259.74478933784656</v>
      </c>
      <c r="CE39" s="62">
        <f t="shared" si="40"/>
        <v>223.74038909289646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72.399599999999992</v>
      </c>
      <c r="CV39" s="14">
        <f t="shared" si="41"/>
        <v>20.268188832715463</v>
      </c>
      <c r="CW39" s="22">
        <f t="shared" si="13"/>
        <v>161.3963988836461</v>
      </c>
      <c r="CX39" s="62">
        <f t="shared" si="14"/>
        <v>454.72973221697941</v>
      </c>
      <c r="CY39" s="62">
        <f ca="1">AVERAGE(OFFSET($CX$3,0,0,'Données projet'!$E$13+1,1))-AVERAGE(OFFSET($H$3,0,0,'Données projet'!$E$13+1,1))</f>
        <v>310.75846525561843</v>
      </c>
      <c r="CZ39" s="62">
        <f t="shared" si="42"/>
        <v>159.6134369231965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80.271360000000001</v>
      </c>
      <c r="AK40" s="14">
        <f t="shared" si="35"/>
        <v>22.203519977650487</v>
      </c>
      <c r="AL40" s="22">
        <f t="shared" si="4"/>
        <v>178.47708262774123</v>
      </c>
      <c r="AM40" s="62">
        <f t="shared" si="5"/>
        <v>471.81041596107457</v>
      </c>
      <c r="AN40" s="62">
        <f ca="1">AVERAGE(OFFSET($AM$3,0,0,'Données projet'!$E$10+1,1))-AVERAGE(OFFSET($H$3,0,0,'Données projet'!$E$10+1,1))</f>
        <v>319.13113305617463</v>
      </c>
      <c r="AO40" s="62">
        <f t="shared" si="36"/>
        <v>163.29630772916113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</v>
      </c>
      <c r="BD40" s="13">
        <f>IF('Données projet'!$A$88&gt;35,BD39+BC40-BL39,IF(A40&lt;'Données projet'!$A$88,$BA$205^A40,IF(A40='Données projet'!$A$88,'Données projet'!$B$88,BD39+BC40-BL39)))</f>
        <v>171.59999999999991</v>
      </c>
      <c r="BE40" s="14">
        <f>BD40*VLOOKUP('Données projet'!$B$11,Paramètres!$A$1:$I$89,3,0)*VLOOKUP('Données projet'!$B$11,Paramètres!$A$1:$I$89,5,0)</f>
        <v>155.26367999999991</v>
      </c>
      <c r="BF40" s="14">
        <f t="shared" si="37"/>
        <v>39.77236412265178</v>
      </c>
      <c r="BG40" s="22">
        <f t="shared" si="7"/>
        <v>339.68777684695164</v>
      </c>
      <c r="BH40" s="62">
        <f t="shared" si="8"/>
        <v>633.02111018028495</v>
      </c>
      <c r="BI40" s="62">
        <f ca="1">AVERAGE(OFFSET($BH$3,0,0,'Données projet'!$E$11+1,1))-AVERAGE(OFFSET($H$3,0,0,'Données projet'!$E$11+1,1))</f>
        <v>244.65912742088932</v>
      </c>
      <c r="BJ40" s="62">
        <f t="shared" si="38"/>
        <v>342.30266518164211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2.9715306287395378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2.9715306287395378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</v>
      </c>
      <c r="BY40" s="13">
        <f>IF('Données projet'!$A$114&gt;35,BY39+BX40-CG39,IF(A40&lt;'Données projet'!$A$114,$BV$205^A40,IF(A40='Données projet'!$A$114,'Données projet'!$B$114,BY39+BX40-CG39)))</f>
        <v>229</v>
      </c>
      <c r="BZ40" s="14">
        <f>BY40*VLOOKUP('Données projet'!$B$12,Paramètres!$A$1:$I$89,3,0)*VLOOKUP('Données projet'!$B$12,Paramètres!$A$1:$I$89,5,0)</f>
        <v>107.172</v>
      </c>
      <c r="CA40" s="14">
        <f t="shared" si="39"/>
        <v>28.663679082578788</v>
      </c>
      <c r="CB40" s="22">
        <f t="shared" si="10"/>
        <v>236.58047440215805</v>
      </c>
      <c r="CC40" s="62">
        <f t="shared" si="11"/>
        <v>529.91380773549133</v>
      </c>
      <c r="CD40" s="62">
        <f ca="1">AVERAGE(OFFSET($CC$3,0,0,'Données projet'!$E$12+1,1))-AVERAGE(OFFSET($H$3,0,0,'Données projet'!$E$12+1,1))</f>
        <v>259.74478933784656</v>
      </c>
      <c r="CE40" s="62">
        <f t="shared" si="40"/>
        <v>223.74038909289646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77.875200000000007</v>
      </c>
      <c r="CV40" s="14">
        <f t="shared" si="41"/>
        <v>21.616848354491538</v>
      </c>
      <c r="CW40" s="22">
        <f t="shared" si="13"/>
        <v>173.28198421740612</v>
      </c>
      <c r="CX40" s="62">
        <f t="shared" si="14"/>
        <v>466.61531755073941</v>
      </c>
      <c r="CY40" s="62">
        <f ca="1">AVERAGE(OFFSET($CX$3,0,0,'Données projet'!$E$13+1,1))-AVERAGE(OFFSET($H$3,0,0,'Données projet'!$E$13+1,1))</f>
        <v>310.75846525561843</v>
      </c>
      <c r="CZ40" s="62">
        <f t="shared" si="42"/>
        <v>159.6134369231965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85.915440000000018</v>
      </c>
      <c r="AK41" s="14">
        <f t="shared" si="35"/>
        <v>23.577480461041315</v>
      </c>
      <c r="AL41" s="22">
        <f t="shared" si="4"/>
        <v>190.70016980298033</v>
      </c>
      <c r="AM41" s="62">
        <f t="shared" si="5"/>
        <v>484.03350313631364</v>
      </c>
      <c r="AN41" s="62">
        <f ca="1">AVERAGE(OFFSET($AM$3,0,0,'Données projet'!$E$10+1,1))-AVERAGE(OFFSET($H$3,0,0,'Données projet'!$E$10+1,1))</f>
        <v>319.13113305617463</v>
      </c>
      <c r="AO41" s="62">
        <f t="shared" si="36"/>
        <v>163.29630772916113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</v>
      </c>
      <c r="BD41" s="13">
        <f>IF('Données projet'!$A$88&gt;35,BD40+BC41-BL40,IF(A41&lt;'Données projet'!$A$88,$BA$205^A41,IF(A41='Données projet'!$A$88,'Données projet'!$B$88,BD40+BC41-BL40)))</f>
        <v>175.39999999999992</v>
      </c>
      <c r="BE41" s="14">
        <f>BD41*VLOOKUP('Données projet'!$B$11,Paramètres!$A$1:$I$89,3,0)*VLOOKUP('Données projet'!$B$11,Paramètres!$A$1:$I$89,5,0)</f>
        <v>158.70191999999992</v>
      </c>
      <c r="BF41" s="14">
        <f t="shared" si="37"/>
        <v>40.549591173644728</v>
      </c>
      <c r="BG41" s="22">
        <f t="shared" si="7"/>
        <v>347.02971529409774</v>
      </c>
      <c r="BH41" s="62">
        <f t="shared" si="8"/>
        <v>640.363048627431</v>
      </c>
      <c r="BI41" s="62">
        <f ca="1">AVERAGE(OFFSET($BH$3,0,0,'Données projet'!$E$11+1,1))-AVERAGE(OFFSET($H$3,0,0,'Données projet'!$E$11+1,1))</f>
        <v>244.65912742088932</v>
      </c>
      <c r="BJ41" s="62">
        <f t="shared" si="38"/>
        <v>342.30266518164211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2.8902739674306508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2.8902739674306508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</v>
      </c>
      <c r="BY41" s="13">
        <f>IF('Données projet'!$A$114&gt;35,BY40+BX41-CG40,IF(A41&lt;'Données projet'!$A$114,$BV$205^A41,IF(A41='Données projet'!$A$114,'Données projet'!$B$114,BY40+BX41-CG40)))</f>
        <v>236</v>
      </c>
      <c r="BZ41" s="14">
        <f>BY41*VLOOKUP('Données projet'!$B$12,Paramètres!$A$1:$I$89,3,0)*VLOOKUP('Données projet'!$B$12,Paramètres!$A$1:$I$89,5,0)</f>
        <v>110.44799999999999</v>
      </c>
      <c r="CA41" s="14">
        <f t="shared" si="39"/>
        <v>29.436511885319565</v>
      </c>
      <c r="CB41" s="22">
        <f t="shared" si="10"/>
        <v>243.63219153359822</v>
      </c>
      <c r="CC41" s="62">
        <f t="shared" si="11"/>
        <v>536.96552486693156</v>
      </c>
      <c r="CD41" s="62">
        <f ca="1">AVERAGE(OFFSET($CC$3,0,0,'Données projet'!$E$12+1,1))-AVERAGE(OFFSET($H$3,0,0,'Données projet'!$E$12+1,1))</f>
        <v>259.74478933784656</v>
      </c>
      <c r="CE41" s="62">
        <f t="shared" si="40"/>
        <v>223.74038909289646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83.350800000000007</v>
      </c>
      <c r="CV41" s="14">
        <f t="shared" si="41"/>
        <v>22.954505421678146</v>
      </c>
      <c r="CW41" s="22">
        <f t="shared" si="13"/>
        <v>185.14840694275611</v>
      </c>
      <c r="CX41" s="62">
        <f t="shared" si="14"/>
        <v>478.48174027608945</v>
      </c>
      <c r="CY41" s="62">
        <f ca="1">AVERAGE(OFFSET($CX$3,0,0,'Données projet'!$E$13+1,1))-AVERAGE(OFFSET($H$3,0,0,'Données projet'!$E$13+1,1))</f>
        <v>310.75846525561843</v>
      </c>
      <c r="CZ41" s="62">
        <f t="shared" si="42"/>
        <v>159.6134369231965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91.55952000000002</v>
      </c>
      <c r="AK42" s="14">
        <f t="shared" si="35"/>
        <v>24.94096677672054</v>
      </c>
      <c r="AL42" s="22">
        <f t="shared" si="4"/>
        <v>202.90501446945498</v>
      </c>
      <c r="AM42" s="62">
        <f t="shared" si="5"/>
        <v>496.23834780278833</v>
      </c>
      <c r="AN42" s="62">
        <f ca="1">AVERAGE(OFFSET($AM$3,0,0,'Données projet'!$E$10+1,1))-AVERAGE(OFFSET($H$3,0,0,'Données projet'!$E$10+1,1))</f>
        <v>319.13113305617463</v>
      </c>
      <c r="AO42" s="62">
        <f t="shared" si="36"/>
        <v>163.29630772916113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</v>
      </c>
      <c r="BD42" s="13">
        <f>IF('Données projet'!$A$88&gt;35,BD41+BC42-BL41,IF(A42&lt;'Données projet'!$A$88,$BA$205^A42,IF(A42='Données projet'!$A$88,'Données projet'!$B$88,BD41+BC42-BL41)))</f>
        <v>179.19999999999993</v>
      </c>
      <c r="BE42" s="14">
        <f>BD42*VLOOKUP('Données projet'!$B$11,Paramètres!$A$1:$I$89,3,0)*VLOOKUP('Données projet'!$B$11,Paramètres!$A$1:$I$89,5,0)</f>
        <v>162.14015999999992</v>
      </c>
      <c r="BF42" s="14">
        <f t="shared" si="37"/>
        <v>41.324860537333677</v>
      </c>
      <c r="BG42" s="22">
        <f t="shared" si="7"/>
        <v>354.36824410252262</v>
      </c>
      <c r="BH42" s="62">
        <f t="shared" si="8"/>
        <v>647.70157743585594</v>
      </c>
      <c r="BI42" s="62">
        <f ca="1">AVERAGE(OFFSET($BH$3,0,0,'Données projet'!$E$11+1,1))-AVERAGE(OFFSET($H$3,0,0,'Données projet'!$E$11+1,1))</f>
        <v>244.65912742088932</v>
      </c>
      <c r="BJ42" s="62">
        <f t="shared" si="38"/>
        <v>342.30266518164211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2.8112392737983574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2.8112392737983574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243</v>
      </c>
      <c r="BZ42" s="14">
        <f>BY42*VLOOKUP('Données projet'!$B$12,Paramètres!$A$1:$I$89,3,0)*VLOOKUP('Données projet'!$B$12,Paramètres!$A$1:$I$89,5,0)</f>
        <v>113.72399999999999</v>
      </c>
      <c r="CA42" s="14">
        <f t="shared" si="39"/>
        <v>30.206680638130489</v>
      </c>
      <c r="CB42" s="22">
        <f t="shared" si="10"/>
        <v>250.67926877807722</v>
      </c>
      <c r="CC42" s="62">
        <f t="shared" si="11"/>
        <v>544.0126021114105</v>
      </c>
      <c r="CD42" s="62">
        <f ca="1">AVERAGE(OFFSET($CC$3,0,0,'Données projet'!$E$12+1,1))-AVERAGE(OFFSET($H$3,0,0,'Données projet'!$E$12+1,1))</f>
        <v>259.74478933784656</v>
      </c>
      <c r="CE42" s="62">
        <f t="shared" si="40"/>
        <v>223.74038909289646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88.826400000000007</v>
      </c>
      <c r="CV42" s="14">
        <f t="shared" si="41"/>
        <v>24.28196507443278</v>
      </c>
      <c r="CW42" s="22">
        <f t="shared" si="13"/>
        <v>196.99706917130376</v>
      </c>
      <c r="CX42" s="62">
        <f t="shared" si="14"/>
        <v>490.33040250463705</v>
      </c>
      <c r="CY42" s="62">
        <f ca="1">AVERAGE(OFFSET($CX$3,0,0,'Données projet'!$E$13+1,1))-AVERAGE(OFFSET($H$3,0,0,'Données projet'!$E$13+1,1))</f>
        <v>310.75846525561843</v>
      </c>
      <c r="CZ42" s="62">
        <f t="shared" si="42"/>
        <v>159.6134369231965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97.203600000000023</v>
      </c>
      <c r="AK43" s="14">
        <f t="shared" si="35"/>
        <v>26.294698107005349</v>
      </c>
      <c r="AL43" s="22">
        <f t="shared" si="4"/>
        <v>215.09286920303433</v>
      </c>
      <c r="AM43" s="62">
        <f t="shared" si="5"/>
        <v>508.42620253636767</v>
      </c>
      <c r="AN43" s="62">
        <f ca="1">AVERAGE(OFFSET($AM$3,0,0,'Données projet'!$E$10+1,1))-AVERAGE(OFFSET($H$3,0,0,'Données projet'!$E$10+1,1))</f>
        <v>319.13113305617463</v>
      </c>
      <c r="AO43" s="62">
        <f t="shared" si="36"/>
        <v>163.29630772916113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183</v>
      </c>
      <c r="BB43" s="13">
        <f>VLOOKUP(A43,'Données projet'!$A$87:$I$107,9,0)</f>
        <v>3.8</v>
      </c>
      <c r="BC43" s="13">
        <f t="array" ref="BC43">INDEX(BB:BB,MIN(IF(ISNUMBER(BB43:BB239),ROW(BB43:BB239),"")))</f>
        <v>3.8</v>
      </c>
      <c r="BD43" s="13">
        <f>IF('Données projet'!$A$88&gt;35,BD42+BC43-BL42,IF(A43&lt;'Données projet'!$A$88,$BA$205^A43,IF(A43='Données projet'!$A$88,'Données projet'!$B$88,BD42+BC43-BL42)))</f>
        <v>182.99999999999994</v>
      </c>
      <c r="BE43" s="14">
        <f>BD43*VLOOKUP('Données projet'!$B$11,Paramètres!$A$1:$I$89,3,0)*VLOOKUP('Données projet'!$B$11,Paramètres!$A$1:$I$89,5,0)</f>
        <v>165.57839999999993</v>
      </c>
      <c r="BF43" s="14">
        <f t="shared" si="37"/>
        <v>42.098218509199661</v>
      </c>
      <c r="BG43" s="22">
        <f t="shared" si="7"/>
        <v>361.70344390352261</v>
      </c>
      <c r="BH43" s="62">
        <f t="shared" si="8"/>
        <v>655.03677723685587</v>
      </c>
      <c r="BI43" s="62">
        <f ca="1">AVERAGE(OFFSET($BH$3,0,0,'Données projet'!$E$11+1,1))-AVERAGE(OFFSET($H$3,0,0,'Données projet'!$E$11+1,1))</f>
        <v>244.65912742088932</v>
      </c>
      <c r="BJ43" s="62">
        <f t="shared" si="38"/>
        <v>342.30266518164211</v>
      </c>
      <c r="BK43" s="16">
        <f>IF(ISNA(VLOOKUP(A43,'Données projet'!$A$87:$I$107,3,0)),0,VLOOKUP(A43,'Données projet'!$A$87:$I$107,3,0))</f>
        <v>8</v>
      </c>
      <c r="BL43" s="16">
        <f>IF(ISNA(VLOOKUP(A43,'Données projet'!$A$87:$I$107,4,0)),0,VLOOKUP(A43,'Données projet'!$A$87:$I$107,4,0))</f>
        <v>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2.734365788019693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2.734365788019693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250</v>
      </c>
      <c r="BW43" s="13">
        <f>VLOOKUP(A43,'Données projet'!$A$113:$I$133,9,0)</f>
        <v>7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250</v>
      </c>
      <c r="BZ43" s="14">
        <f>BY43*VLOOKUP('Données projet'!$B$12,Paramètres!$A$1:$I$89,3,0)*VLOOKUP('Données projet'!$B$12,Paramètres!$A$1:$I$89,5,0)</f>
        <v>117</v>
      </c>
      <c r="CA43" s="14">
        <f t="shared" si="39"/>
        <v>30.974270896484146</v>
      </c>
      <c r="CB43" s="22">
        <f t="shared" si="10"/>
        <v>257.72185514470988</v>
      </c>
      <c r="CC43" s="62">
        <f t="shared" si="11"/>
        <v>551.05518847804319</v>
      </c>
      <c r="CD43" s="62">
        <f ca="1">AVERAGE(OFFSET($CC$3,0,0,'Données projet'!$E$12+1,1))-AVERAGE(OFFSET($H$3,0,0,'Données projet'!$E$12+1,1))</f>
        <v>259.74478933784656</v>
      </c>
      <c r="CE43" s="62">
        <f t="shared" si="40"/>
        <v>223.74038909289646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63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94.302000000000021</v>
      </c>
      <c r="CV43" s="14">
        <f t="shared" si="41"/>
        <v>25.599927492506424</v>
      </c>
      <c r="CW43" s="22">
        <f t="shared" si="13"/>
        <v>208.82919038278203</v>
      </c>
      <c r="CX43" s="62">
        <f t="shared" si="14"/>
        <v>502.16252371611534</v>
      </c>
      <c r="CY43" s="62">
        <f ca="1">AVERAGE(OFFSET($CX$3,0,0,'Données projet'!$E$13+1,1))-AVERAGE(OFFSET($H$3,0,0,'Données projet'!$E$13+1,1))</f>
        <v>310.75846525561843</v>
      </c>
      <c r="CZ43" s="62">
        <f t="shared" si="42"/>
        <v>159.6134369231965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88.423920000000024</v>
      </c>
      <c r="AK44" s="14">
        <f t="shared" si="35"/>
        <v>24.184722491413467</v>
      </c>
      <c r="AL44" s="22">
        <f t="shared" si="4"/>
        <v>196.1267190058785</v>
      </c>
      <c r="AM44" s="62">
        <f t="shared" si="5"/>
        <v>489.46005233921181</v>
      </c>
      <c r="AN44" s="62">
        <f ca="1">AVERAGE(OFFSET($AM$3,0,0,'Données projet'!$E$10+1,1))-AVERAGE(OFFSET($H$3,0,0,'Données projet'!$E$10+1,1))</f>
        <v>319.13113305617463</v>
      </c>
      <c r="AO44" s="62">
        <f t="shared" si="36"/>
        <v>163.29630772916113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</v>
      </c>
      <c r="BD44" s="13">
        <f>IF('Données projet'!$A$88&gt;35,BD43+BC44-BL43,IF(A44&lt;'Données projet'!$A$88,$BA$205^A44,IF(A44='Données projet'!$A$88,'Données projet'!$B$88,BD43+BC44-BL43)))</f>
        <v>182.79999999999995</v>
      </c>
      <c r="BE44" s="14">
        <f>BD44*VLOOKUP('Données projet'!$B$11,Paramètres!$A$1:$I$89,3,0)*VLOOKUP('Données projet'!$B$11,Paramètres!$A$1:$I$89,5,0)</f>
        <v>165.39743999999996</v>
      </c>
      <c r="BF44" s="14">
        <f t="shared" si="37"/>
        <v>42.057562385840804</v>
      </c>
      <c r="BG44" s="22">
        <f t="shared" si="7"/>
        <v>361.31746248867267</v>
      </c>
      <c r="BH44" s="62">
        <f t="shared" si="8"/>
        <v>654.65079582200599</v>
      </c>
      <c r="BI44" s="62">
        <f ca="1">AVERAGE(OFFSET($BH$3,0,0,'Données projet'!$E$11+1,1))-AVERAGE(OFFSET($H$3,0,0,'Données projet'!$E$11+1,1))</f>
        <v>244.65912742088932</v>
      </c>
      <c r="BJ44" s="62">
        <f t="shared" si="38"/>
        <v>342.30266518164211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2.6595944117522472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2.6595944117522472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</v>
      </c>
      <c r="BY44" s="13">
        <f>IF('Données projet'!$A$114&gt;35,BY43+BX44-CG43,IF(A44&lt;'Données projet'!$A$114,$BV$205^A44,IF(A44='Données projet'!$A$114,'Données projet'!$B$114,BY43+BX44-CG43)))</f>
        <v>194</v>
      </c>
      <c r="BZ44" s="14">
        <f>BY44*VLOOKUP('Données projet'!$B$12,Paramètres!$A$1:$I$89,3,0)*VLOOKUP('Données projet'!$B$12,Paramètres!$A$1:$I$89,5,0)</f>
        <v>90.792000000000002</v>
      </c>
      <c r="CA44" s="14">
        <f t="shared" si="39"/>
        <v>24.756138813110173</v>
      </c>
      <c r="CB44" s="22">
        <f t="shared" si="10"/>
        <v>201.24634176616689</v>
      </c>
      <c r="CC44" s="62">
        <f t="shared" si="11"/>
        <v>494.57967509950021</v>
      </c>
      <c r="CD44" s="62">
        <f ca="1">AVERAGE(OFFSET($CC$3,0,0,'Données projet'!$E$12+1,1))-AVERAGE(OFFSET($H$3,0,0,'Données projet'!$E$12+1,1))</f>
        <v>259.74478933784656</v>
      </c>
      <c r="CE44" s="62">
        <f t="shared" si="40"/>
        <v>223.74038909289646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84.600000000000009</v>
      </c>
      <c r="CU44" s="18">
        <f>CT44*VLOOKUP('Données projet'!$B$13,Paramètres!$A$1:$I$89,3,0)*VLOOKUP('Données projet'!$B$13,Paramètres!$A$1:$I$89,5,0)</f>
        <v>85.784400000000019</v>
      </c>
      <c r="CV44" s="14">
        <f t="shared" si="41"/>
        <v>23.545702623664209</v>
      </c>
      <c r="CW44" s="22">
        <f t="shared" si="13"/>
        <v>190.41659540288185</v>
      </c>
      <c r="CX44" s="62">
        <f t="shared" si="14"/>
        <v>483.74992873621517</v>
      </c>
      <c r="CY44" s="62">
        <f ca="1">AVERAGE(OFFSET($CX$3,0,0,'Données projet'!$E$13+1,1))-AVERAGE(OFFSET($H$3,0,0,'Données projet'!$E$13+1,1))</f>
        <v>310.75846525561843</v>
      </c>
      <c r="CZ44" s="62">
        <f t="shared" si="42"/>
        <v>159.6134369231965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94.277040000000014</v>
      </c>
      <c r="AK45" s="14">
        <f t="shared" si="35"/>
        <v>25.593940278103194</v>
      </c>
      <c r="AL45" s="22">
        <f t="shared" si="4"/>
        <v>208.77529065102974</v>
      </c>
      <c r="AM45" s="62">
        <f t="shared" si="5"/>
        <v>502.10862398436302</v>
      </c>
      <c r="AN45" s="62">
        <f ca="1">AVERAGE(OFFSET($AM$3,0,0,'Données projet'!$E$10+1,1))-AVERAGE(OFFSET($H$3,0,0,'Données projet'!$E$10+1,1))</f>
        <v>319.13113305617463</v>
      </c>
      <c r="AO45" s="62">
        <f t="shared" si="36"/>
        <v>163.29630772916113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3.8</v>
      </c>
      <c r="BD45" s="13">
        <f>IF('Données projet'!$A$88&gt;35,BD44+BC45-BL44,IF(A45&lt;'Données projet'!$A$88,$BA$205^A45,IF(A45='Données projet'!$A$88,'Données projet'!$B$88,BD44+BC45-BL44)))</f>
        <v>186.59999999999997</v>
      </c>
      <c r="BE45" s="14">
        <f>BD45*VLOOKUP('Données projet'!$B$11,Paramètres!$A$1:$I$89,3,0)*VLOOKUP('Données projet'!$B$11,Paramètres!$A$1:$I$89,5,0)</f>
        <v>168.83567999999994</v>
      </c>
      <c r="BF45" s="14">
        <f t="shared" si="37"/>
        <v>42.829150426593394</v>
      </c>
      <c r="BG45" s="22">
        <f t="shared" si="7"/>
        <v>368.64957965965004</v>
      </c>
      <c r="BH45" s="62">
        <f t="shared" si="8"/>
        <v>661.9829129929833</v>
      </c>
      <c r="BI45" s="62">
        <f ca="1">AVERAGE(OFFSET($BH$3,0,0,'Données projet'!$E$11+1,1))-AVERAGE(OFFSET($H$3,0,0,'Données projet'!$E$11+1,1))</f>
        <v>244.65912742088932</v>
      </c>
      <c r="BJ45" s="62">
        <f t="shared" si="38"/>
        <v>342.30266518164211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2.5868676627008904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2.5868676627008904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</v>
      </c>
      <c r="BY45" s="13">
        <f>IF('Données projet'!$A$114&gt;35,BY44+BX45-CG44,IF(A45&lt;'Données projet'!$A$114,$BV$205^A45,IF(A45='Données projet'!$A$114,'Données projet'!$B$114,BY44+BX45-CG44)))</f>
        <v>201</v>
      </c>
      <c r="BZ45" s="14">
        <f>BY45*VLOOKUP('Données projet'!$B$12,Paramètres!$A$1:$I$89,3,0)*VLOOKUP('Données projet'!$B$12,Paramètres!$A$1:$I$89,5,0)</f>
        <v>94.067999999999998</v>
      </c>
      <c r="CA45" s="14">
        <f t="shared" si="39"/>
        <v>25.543790108694029</v>
      </c>
      <c r="CB45" s="22">
        <f t="shared" si="10"/>
        <v>208.32386777264207</v>
      </c>
      <c r="CC45" s="62">
        <f t="shared" si="11"/>
        <v>501.65720110597539</v>
      </c>
      <c r="CD45" s="62">
        <f ca="1">AVERAGE(OFFSET($CC$3,0,0,'Données projet'!$E$12+1,1))-AVERAGE(OFFSET($H$3,0,0,'Données projet'!$E$12+1,1))</f>
        <v>259.74478933784656</v>
      </c>
      <c r="CE45" s="62">
        <f t="shared" si="40"/>
        <v>223.74038909289646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90.2</v>
      </c>
      <c r="CU45" s="18">
        <f>CT45*VLOOKUP('Données projet'!$B$13,Paramètres!$A$1:$I$89,3,0)*VLOOKUP('Données projet'!$B$13,Paramètres!$A$1:$I$89,5,0)</f>
        <v>91.462800000000001</v>
      </c>
      <c r="CV45" s="14">
        <f t="shared" si="41"/>
        <v>24.917685409456144</v>
      </c>
      <c r="CW45" s="22">
        <f t="shared" si="13"/>
        <v>202.69601208813609</v>
      </c>
      <c r="CX45" s="62">
        <f t="shared" si="14"/>
        <v>496.02934542146943</v>
      </c>
      <c r="CY45" s="62">
        <f ca="1">AVERAGE(OFFSET($CX$3,0,0,'Données projet'!$E$13+1,1))-AVERAGE(OFFSET($H$3,0,0,'Données projet'!$E$13+1,1))</f>
        <v>310.75846525561843</v>
      </c>
      <c r="CZ45" s="62">
        <f t="shared" si="42"/>
        <v>159.6134369231965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100.13016000000002</v>
      </c>
      <c r="AK46" s="14">
        <f t="shared" si="35"/>
        <v>26.99300402561024</v>
      </c>
      <c r="AL46" s="22">
        <f t="shared" si="4"/>
        <v>221.40617734460454</v>
      </c>
      <c r="AM46" s="62">
        <f t="shared" si="5"/>
        <v>514.73951067793791</v>
      </c>
      <c r="AN46" s="62">
        <f ca="1">AVERAGE(OFFSET($AM$3,0,0,'Données projet'!$E$10+1,1))-AVERAGE(OFFSET($H$3,0,0,'Données projet'!$E$10+1,1))</f>
        <v>319.13113305617463</v>
      </c>
      <c r="AO46" s="62">
        <f t="shared" si="36"/>
        <v>163.29630772916113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3.8</v>
      </c>
      <c r="BD46" s="13">
        <f>IF('Données projet'!$A$88&gt;35,BD45+BC46-BL45,IF(A46&lt;'Données projet'!$A$88,$BA$205^A46,IF(A46='Données projet'!$A$88,'Données projet'!$B$88,BD45+BC46-BL45)))</f>
        <v>190.39999999999998</v>
      </c>
      <c r="BE46" s="14">
        <f>BD46*VLOOKUP('Données projet'!$B$11,Paramètres!$A$1:$I$89,3,0)*VLOOKUP('Données projet'!$B$11,Paramètres!$A$1:$I$89,5,0)</f>
        <v>172.27391999999998</v>
      </c>
      <c r="BF46" s="14">
        <f t="shared" si="37"/>
        <v>43.598911513699605</v>
      </c>
      <c r="BG46" s="22">
        <f t="shared" si="7"/>
        <v>375.97851488636002</v>
      </c>
      <c r="BH46" s="62">
        <f t="shared" si="8"/>
        <v>669.31184821969327</v>
      </c>
      <c r="BI46" s="62">
        <f ca="1">AVERAGE(OFFSET($BH$3,0,0,'Données projet'!$E$11+1,1))-AVERAGE(OFFSET($H$3,0,0,'Données projet'!$E$11+1,1))</f>
        <v>244.65912742088932</v>
      </c>
      <c r="BJ46" s="62">
        <f t="shared" si="38"/>
        <v>342.30266518164211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2.5161296304268768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2.5161296304268768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</v>
      </c>
      <c r="BY46" s="13">
        <f>IF('Données projet'!$A$114&gt;35,BY45+BX46-CG45,IF(A46&lt;'Données projet'!$A$114,$BV$205^A46,IF(A46='Données projet'!$A$114,'Données projet'!$B$114,BY45+BX46-CG45)))</f>
        <v>208</v>
      </c>
      <c r="BZ46" s="14">
        <f>BY46*VLOOKUP('Données projet'!$B$12,Paramètres!$A$1:$I$89,3,0)*VLOOKUP('Données projet'!$B$12,Paramètres!$A$1:$I$89,5,0)</f>
        <v>97.343999999999994</v>
      </c>
      <c r="CA46" s="14">
        <f t="shared" si="39"/>
        <v>26.328254259866451</v>
      </c>
      <c r="CB46" s="22">
        <f t="shared" si="10"/>
        <v>215.39584283593408</v>
      </c>
      <c r="CC46" s="62">
        <f t="shared" si="11"/>
        <v>508.72917616926736</v>
      </c>
      <c r="CD46" s="62">
        <f ca="1">AVERAGE(OFFSET($CC$3,0,0,'Données projet'!$E$12+1,1))-AVERAGE(OFFSET($H$3,0,0,'Données projet'!$E$12+1,1))</f>
        <v>259.74478933784656</v>
      </c>
      <c r="CE46" s="62">
        <f t="shared" si="40"/>
        <v>223.74038909289646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95.8</v>
      </c>
      <c r="CU46" s="18">
        <f>CT46*VLOOKUP('Données projet'!$B$13,Paramètres!$A$1:$I$89,3,0)*VLOOKUP('Données projet'!$B$13,Paramètres!$A$1:$I$89,5,0)</f>
        <v>97.141200000000012</v>
      </c>
      <c r="CV46" s="14">
        <f t="shared" si="41"/>
        <v>26.279782450761708</v>
      </c>
      <c r="CW46" s="22">
        <f t="shared" si="13"/>
        <v>214.95821110174333</v>
      </c>
      <c r="CX46" s="62">
        <f t="shared" si="14"/>
        <v>508.29154443507662</v>
      </c>
      <c r="CY46" s="62">
        <f ca="1">AVERAGE(OFFSET($CX$3,0,0,'Données projet'!$E$13+1,1))-AVERAGE(OFFSET($H$3,0,0,'Données projet'!$E$13+1,1))</f>
        <v>310.75846525561843</v>
      </c>
      <c r="CZ46" s="62">
        <f t="shared" si="42"/>
        <v>159.6134369231965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105.98328000000001</v>
      </c>
      <c r="AK47" s="14">
        <f t="shared" si="35"/>
        <v>28.382574904673611</v>
      </c>
      <c r="AL47" s="22">
        <f t="shared" si="4"/>
        <v>234.02053062563991</v>
      </c>
      <c r="AM47" s="62">
        <f t="shared" si="5"/>
        <v>527.35386395897319</v>
      </c>
      <c r="AN47" s="62">
        <f ca="1">AVERAGE(OFFSET($AM$3,0,0,'Données projet'!$E$10+1,1))-AVERAGE(OFFSET($H$3,0,0,'Données projet'!$E$10+1,1))</f>
        <v>319.13113305617463</v>
      </c>
      <c r="AO47" s="62">
        <f t="shared" si="36"/>
        <v>163.29630772916113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3.8</v>
      </c>
      <c r="BD47" s="13">
        <f>IF('Données projet'!$A$88&gt;35,BD46+BC47-BL46,IF(A47&lt;'Données projet'!$A$88,$BA$205^A47,IF(A47='Données projet'!$A$88,'Données projet'!$B$88,BD46+BC47-BL46)))</f>
        <v>194.2</v>
      </c>
      <c r="BE47" s="14">
        <f>BD47*VLOOKUP('Données projet'!$B$11,Paramètres!$A$1:$I$89,3,0)*VLOOKUP('Données projet'!$B$11,Paramètres!$A$1:$I$89,5,0)</f>
        <v>175.71215999999998</v>
      </c>
      <c r="BF47" s="14">
        <f t="shared" si="37"/>
        <v>44.366886311884528</v>
      </c>
      <c r="BG47" s="22">
        <f t="shared" si="7"/>
        <v>383.30433899319883</v>
      </c>
      <c r="BH47" s="62">
        <f t="shared" si="8"/>
        <v>676.63767232653208</v>
      </c>
      <c r="BI47" s="62">
        <f ca="1">AVERAGE(OFFSET($BH$3,0,0,'Données projet'!$E$11+1,1))-AVERAGE(OFFSET($H$3,0,0,'Données projet'!$E$11+1,1))</f>
        <v>244.65912742088932</v>
      </c>
      <c r="BJ47" s="62">
        <f t="shared" si="38"/>
        <v>342.30266518164211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2.4473259333653474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2.4473259333653474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</v>
      </c>
      <c r="BY47" s="13">
        <f>IF('Données projet'!$A$114&gt;35,BY46+BX47-CG46,IF(A47&lt;'Données projet'!$A$114,$BV$205^A47,IF(A47='Données projet'!$A$114,'Données projet'!$B$114,BY46+BX47-CG46)))</f>
        <v>215</v>
      </c>
      <c r="BZ47" s="14">
        <f>BY47*VLOOKUP('Données projet'!$B$12,Paramètres!$A$1:$I$89,3,0)*VLOOKUP('Données projet'!$B$12,Paramètres!$A$1:$I$89,5,0)</f>
        <v>100.61999999999999</v>
      </c>
      <c r="CA47" s="14">
        <f t="shared" si="39"/>
        <v>27.10965082293415</v>
      </c>
      <c r="CB47" s="22">
        <f t="shared" si="10"/>
        <v>222.46247518327695</v>
      </c>
      <c r="CC47" s="62">
        <f t="shared" si="11"/>
        <v>515.79580851661024</v>
      </c>
      <c r="CD47" s="62">
        <f ca="1">AVERAGE(OFFSET($CC$3,0,0,'Données projet'!$E$12+1,1))-AVERAGE(OFFSET($H$3,0,0,'Données projet'!$E$12+1,1))</f>
        <v>259.74478933784656</v>
      </c>
      <c r="CE47" s="62">
        <f t="shared" si="40"/>
        <v>223.74038909289646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101.39999999999999</v>
      </c>
      <c r="CU47" s="18">
        <f>CT47*VLOOKUP('Données projet'!$B$13,Paramètres!$A$1:$I$89,3,0)*VLOOKUP('Données projet'!$B$13,Paramètres!$A$1:$I$89,5,0)</f>
        <v>102.81959999999999</v>
      </c>
      <c r="CV47" s="14">
        <f t="shared" si="41"/>
        <v>27.632637448562328</v>
      </c>
      <c r="CW47" s="22">
        <f t="shared" si="13"/>
        <v>227.20431355624603</v>
      </c>
      <c r="CX47" s="62">
        <f t="shared" si="14"/>
        <v>520.53764688957938</v>
      </c>
      <c r="CY47" s="62">
        <f ca="1">AVERAGE(OFFSET($CX$3,0,0,'Données projet'!$E$13+1,1))-AVERAGE(OFFSET($H$3,0,0,'Données projet'!$E$13+1,1))</f>
        <v>310.75846525561843</v>
      </c>
      <c r="CZ47" s="62">
        <f t="shared" si="42"/>
        <v>159.6134369231965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111.8364</v>
      </c>
      <c r="AK48" s="14">
        <f t="shared" si="35"/>
        <v>29.763236932758819</v>
      </c>
      <c r="AL48" s="22">
        <f t="shared" si="4"/>
        <v>246.61936765788826</v>
      </c>
      <c r="AM48" s="62">
        <f t="shared" si="5"/>
        <v>539.9527009912216</v>
      </c>
      <c r="AN48" s="62">
        <f ca="1">AVERAGE(OFFSET($AM$3,0,0,'Données projet'!$E$10+1,1))-AVERAGE(OFFSET($H$3,0,0,'Données projet'!$E$10+1,1))</f>
        <v>319.13113305617463</v>
      </c>
      <c r="AO48" s="62">
        <f t="shared" si="36"/>
        <v>163.29630772916113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198</v>
      </c>
      <c r="BB48" s="13">
        <f>VLOOKUP(A48,'Données projet'!$A$87:$I$107,9,0)</f>
        <v>3.8</v>
      </c>
      <c r="BC48" s="13">
        <f t="array" ref="BC48">INDEX(BB:BB,MIN(IF(ISNUMBER(BB48:BB244),ROW(BB48:BB244),"")))</f>
        <v>3.8</v>
      </c>
      <c r="BD48" s="13">
        <f>IF('Données projet'!$A$88&gt;35,BD47+BC48-BL47,IF(A48&lt;'Données projet'!$A$88,$BA$205^A48,IF(A48='Données projet'!$A$88,'Données projet'!$B$88,BD47+BC48-BL47)))</f>
        <v>198</v>
      </c>
      <c r="BE48" s="14">
        <f>BD48*VLOOKUP('Données projet'!$B$11,Paramètres!$A$1:$I$89,3,0)*VLOOKUP('Données projet'!$B$11,Paramètres!$A$1:$I$89,5,0)</f>
        <v>179.15039999999999</v>
      </c>
      <c r="BF48" s="14">
        <f t="shared" si="37"/>
        <v>45.133113803437304</v>
      </c>
      <c r="BG48" s="22">
        <f t="shared" si="7"/>
        <v>390.62711987431993</v>
      </c>
      <c r="BH48" s="62">
        <f t="shared" si="8"/>
        <v>683.96045320765325</v>
      </c>
      <c r="BI48" s="62">
        <f ca="1">AVERAGE(OFFSET($BH$3,0,0,'Données projet'!$E$11+1,1))-AVERAGE(OFFSET($H$3,0,0,'Données projet'!$E$11+1,1))</f>
        <v>244.65912742088932</v>
      </c>
      <c r="BJ48" s="62">
        <f t="shared" si="38"/>
        <v>342.30266518164211</v>
      </c>
      <c r="BK48" s="16">
        <f>IF(ISNA(VLOOKUP(A48,'Données projet'!$A$87:$I$107,3,0)),0,VLOOKUP(A48,'Données projet'!$A$87:$I$107,3,0))</f>
        <v>9</v>
      </c>
      <c r="BL48" s="16">
        <f>IF(ISNA(VLOOKUP(A48,'Données projet'!$A$87:$I$107,4,0)),0,VLOOKUP(A48,'Données projet'!$A$87:$I$107,4,0))</f>
        <v>198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2.3804036770181947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2.3804036770181947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</v>
      </c>
      <c r="BY48" s="13">
        <f>IF('Données projet'!$A$114&gt;35,BY47+BX48-CG47,IF(A48&lt;'Données projet'!$A$114,$BV$205^A48,IF(A48='Données projet'!$A$114,'Données projet'!$B$114,BY47+BX48-CG47)))</f>
        <v>222</v>
      </c>
      <c r="BZ48" s="14">
        <f>BY48*VLOOKUP('Données projet'!$B$12,Paramètres!$A$1:$I$89,3,0)*VLOOKUP('Données projet'!$B$12,Paramètres!$A$1:$I$89,5,0)</f>
        <v>103.896</v>
      </c>
      <c r="CA48" s="14">
        <f t="shared" si="39"/>
        <v>27.888091127225799</v>
      </c>
      <c r="CB48" s="22">
        <f t="shared" si="10"/>
        <v>229.52395871325157</v>
      </c>
      <c r="CC48" s="62">
        <f t="shared" si="11"/>
        <v>522.85729204658492</v>
      </c>
      <c r="CD48" s="62">
        <f ca="1">AVERAGE(OFFSET($CC$3,0,0,'Données projet'!$E$12+1,1))-AVERAGE(OFFSET($H$3,0,0,'Données projet'!$E$12+1,1))</f>
        <v>259.74478933784656</v>
      </c>
      <c r="CE48" s="62">
        <f t="shared" si="40"/>
        <v>223.74038909289646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107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106.99999999999999</v>
      </c>
      <c r="CU48" s="18">
        <f>CT48*VLOOKUP('Données projet'!$B$13,Paramètres!$A$1:$I$89,3,0)*VLOOKUP('Données projet'!$B$13,Paramètres!$A$1:$I$89,5,0)</f>
        <v>108.498</v>
      </c>
      <c r="CV48" s="14">
        <f t="shared" si="41"/>
        <v>28.976818989145283</v>
      </c>
      <c r="CW48" s="22">
        <f t="shared" si="13"/>
        <v>239.43530973942802</v>
      </c>
      <c r="CX48" s="62">
        <f t="shared" si="14"/>
        <v>532.76864307276128</v>
      </c>
      <c r="CY48" s="62">
        <f ca="1">AVERAGE(OFFSET($CX$3,0,0,'Données projet'!$E$13+1,1))-AVERAGE(OFFSET($H$3,0,0,'Données projet'!$E$13+1,1))</f>
        <v>310.75846525561843</v>
      </c>
      <c r="CZ48" s="62">
        <f t="shared" si="42"/>
        <v>159.6134369231965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103.05672</v>
      </c>
      <c r="AK49" s="14">
        <f t="shared" si="35"/>
        <v>27.688937926000623</v>
      </c>
      <c r="AL49" s="22">
        <f t="shared" si="4"/>
        <v>227.71535422111776</v>
      </c>
      <c r="AM49" s="62">
        <f t="shared" si="5"/>
        <v>521.04868755445113</v>
      </c>
      <c r="AN49" s="62">
        <f ca="1">AVERAGE(OFFSET($AM$3,0,0,'Données projet'!$E$10+1,1))-AVERAGE(OFFSET($H$3,0,0,'Données projet'!$E$10+1,1))</f>
        <v>319.13113305617463</v>
      </c>
      <c r="AO49" s="62">
        <f t="shared" si="36"/>
        <v>163.29630772916113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244.65912742088932</v>
      </c>
      <c r="BJ49" s="62">
        <f t="shared" si="38"/>
        <v>342.30266518164211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2.3153114132901433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2.3153114132901433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229</v>
      </c>
      <c r="BZ49" s="14">
        <f>BY49*VLOOKUP('Données projet'!$B$12,Paramètres!$A$1:$I$89,3,0)*VLOOKUP('Données projet'!$B$12,Paramètres!$A$1:$I$89,5,0)</f>
        <v>107.172</v>
      </c>
      <c r="CA49" s="14">
        <f t="shared" si="39"/>
        <v>28.663679082578788</v>
      </c>
      <c r="CB49" s="22">
        <f t="shared" si="10"/>
        <v>236.58047440215805</v>
      </c>
      <c r="CC49" s="62">
        <f t="shared" si="11"/>
        <v>529.91380773549133</v>
      </c>
      <c r="CD49" s="62">
        <f ca="1">AVERAGE(OFFSET($CC$3,0,0,'Données projet'!$E$12+1,1))-AVERAGE(OFFSET($H$3,0,0,'Données projet'!$E$12+1,1))</f>
        <v>259.74478933784656</v>
      </c>
      <c r="CE49" s="62">
        <f t="shared" si="40"/>
        <v>223.74038909289646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99.980399999999989</v>
      </c>
      <c r="CV49" s="14">
        <f t="shared" si="41"/>
        <v>26.957328065359373</v>
      </c>
      <c r="CW49" s="22">
        <f t="shared" si="13"/>
        <v>221.08320971383421</v>
      </c>
      <c r="CX49" s="62">
        <f t="shared" si="14"/>
        <v>514.41654304716758</v>
      </c>
      <c r="CY49" s="62">
        <f ca="1">AVERAGE(OFFSET($CX$3,0,0,'Données projet'!$E$13+1,1))-AVERAGE(OFFSET($H$3,0,0,'Données projet'!$E$13+1,1))</f>
        <v>310.75846525561843</v>
      </c>
      <c r="CZ49" s="62">
        <f t="shared" si="42"/>
        <v>159.6134369231965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108.90983999999999</v>
      </c>
      <c r="AK50" s="14">
        <f t="shared" si="35"/>
        <v>29.073985674771674</v>
      </c>
      <c r="AL50" s="22">
        <f t="shared" si="4"/>
        <v>240.32182971689394</v>
      </c>
      <c r="AM50" s="62">
        <f t="shared" si="5"/>
        <v>533.6551630502272</v>
      </c>
      <c r="AN50" s="62">
        <f ca="1">AVERAGE(OFFSET($AM$3,0,0,'Données projet'!$E$10+1,1))-AVERAGE(OFFSET($H$3,0,0,'Données projet'!$E$10+1,1))</f>
        <v>319.13113305617463</v>
      </c>
      <c r="AO50" s="62">
        <f t="shared" si="36"/>
        <v>163.29630772916113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244.65912742088932</v>
      </c>
      <c r="BJ50" s="62">
        <f t="shared" si="38"/>
        <v>342.30266518164211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2.2519991009367888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2.2519991009367888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236</v>
      </c>
      <c r="BZ50" s="14">
        <f>BY50*VLOOKUP('Données projet'!$B$12,Paramètres!$A$1:$I$89,3,0)*VLOOKUP('Données projet'!$B$12,Paramètres!$A$1:$I$89,5,0)</f>
        <v>110.44799999999999</v>
      </c>
      <c r="CA50" s="14">
        <f t="shared" si="39"/>
        <v>29.436511885319565</v>
      </c>
      <c r="CB50" s="22">
        <f t="shared" si="10"/>
        <v>243.63219153359822</v>
      </c>
      <c r="CC50" s="62">
        <f t="shared" si="11"/>
        <v>536.96552486693156</v>
      </c>
      <c r="CD50" s="62">
        <f ca="1">AVERAGE(OFFSET($CC$3,0,0,'Données projet'!$E$12+1,1))-AVERAGE(OFFSET($H$3,0,0,'Données projet'!$E$12+1,1))</f>
        <v>259.74478933784656</v>
      </c>
      <c r="CE50" s="62">
        <f t="shared" si="40"/>
        <v>223.74038909289646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105.65879999999999</v>
      </c>
      <c r="CV50" s="14">
        <f t="shared" si="41"/>
        <v>28.305779445097851</v>
      </c>
      <c r="CW50" s="22">
        <f t="shared" si="13"/>
        <v>233.32164253354537</v>
      </c>
      <c r="CX50" s="62">
        <f t="shared" si="14"/>
        <v>526.65497586687866</v>
      </c>
      <c r="CY50" s="62">
        <f ca="1">AVERAGE(OFFSET($CX$3,0,0,'Données projet'!$E$13+1,1))-AVERAGE(OFFSET($H$3,0,0,'Données projet'!$E$13+1,1))</f>
        <v>310.75846525561843</v>
      </c>
      <c r="CZ50" s="62">
        <f t="shared" si="42"/>
        <v>159.6134369231965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114.76295999999999</v>
      </c>
      <c r="AK51" s="14">
        <f t="shared" si="35"/>
        <v>30.450391685635733</v>
      </c>
      <c r="AL51" s="22">
        <f t="shared" si="4"/>
        <v>252.91325418581553</v>
      </c>
      <c r="AM51" s="62">
        <f t="shared" si="5"/>
        <v>546.24658751914887</v>
      </c>
      <c r="AN51" s="62">
        <f ca="1">AVERAGE(OFFSET($AM$3,0,0,'Données projet'!$E$10+1,1))-AVERAGE(OFFSET($H$3,0,0,'Données projet'!$E$10+1,1))</f>
        <v>319.13113305617463</v>
      </c>
      <c r="AO51" s="62">
        <f t="shared" si="36"/>
        <v>163.29630772916113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244.65912742088932</v>
      </c>
      <c r="BJ51" s="62">
        <f t="shared" si="38"/>
        <v>342.30266518164211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2.1904180670941864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2.1904180670941864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243</v>
      </c>
      <c r="BZ51" s="14">
        <f>BY51*VLOOKUP('Données projet'!$B$12,Paramètres!$A$1:$I$89,3,0)*VLOOKUP('Données projet'!$B$12,Paramètres!$A$1:$I$89,5,0)</f>
        <v>113.72399999999999</v>
      </c>
      <c r="CA51" s="14">
        <f t="shared" si="39"/>
        <v>30.206680638130489</v>
      </c>
      <c r="CB51" s="22">
        <f t="shared" si="10"/>
        <v>250.67926877807722</v>
      </c>
      <c r="CC51" s="62">
        <f t="shared" si="11"/>
        <v>544.0126021114105</v>
      </c>
      <c r="CD51" s="62">
        <f ca="1">AVERAGE(OFFSET($CC$3,0,0,'Données projet'!$E$12+1,1))-AVERAGE(OFFSET($H$3,0,0,'Données projet'!$E$12+1,1))</f>
        <v>259.74478933784656</v>
      </c>
      <c r="CE51" s="62">
        <f t="shared" si="40"/>
        <v>223.74038909289646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111.33719999999997</v>
      </c>
      <c r="CV51" s="14">
        <f t="shared" si="41"/>
        <v>29.645817422905317</v>
      </c>
      <c r="CW51" s="22">
        <f t="shared" si="13"/>
        <v>245.54542201156005</v>
      </c>
      <c r="CX51" s="62">
        <f t="shared" si="14"/>
        <v>538.87875534489331</v>
      </c>
      <c r="CY51" s="62">
        <f ca="1">AVERAGE(OFFSET($CX$3,0,0,'Données projet'!$E$13+1,1))-AVERAGE(OFFSET($H$3,0,0,'Données projet'!$E$13+1,1))</f>
        <v>310.75846525561843</v>
      </c>
      <c r="CZ51" s="62">
        <f t="shared" si="42"/>
        <v>159.6134369231965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120.61607999999998</v>
      </c>
      <c r="AK52" s="14">
        <f t="shared" si="35"/>
        <v>31.818646984184912</v>
      </c>
      <c r="AL52" s="22">
        <f t="shared" si="4"/>
        <v>265.49048283078872</v>
      </c>
      <c r="AM52" s="62">
        <f t="shared" si="5"/>
        <v>558.82381616412204</v>
      </c>
      <c r="AN52" s="62">
        <f ca="1">AVERAGE(OFFSET($AM$3,0,0,'Données projet'!$E$10+1,1))-AVERAGE(OFFSET($H$3,0,0,'Données projet'!$E$10+1,1))</f>
        <v>319.13113305617463</v>
      </c>
      <c r="AO52" s="62">
        <f t="shared" si="36"/>
        <v>163.29630772916113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244.65912742088932</v>
      </c>
      <c r="BJ52" s="62">
        <f t="shared" si="38"/>
        <v>342.30266518164211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2.1305209698604162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2.1305209698604162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250</v>
      </c>
      <c r="BZ52" s="14">
        <f>BY52*VLOOKUP('Données projet'!$B$12,Paramètres!$A$1:$I$89,3,0)*VLOOKUP('Données projet'!$B$12,Paramètres!$A$1:$I$89,5,0)</f>
        <v>117</v>
      </c>
      <c r="CA52" s="14">
        <f t="shared" si="39"/>
        <v>30.974270896484146</v>
      </c>
      <c r="CB52" s="22">
        <f t="shared" si="10"/>
        <v>257.72185514470988</v>
      </c>
      <c r="CC52" s="62">
        <f t="shared" si="11"/>
        <v>551.05518847804319</v>
      </c>
      <c r="CD52" s="62">
        <f ca="1">AVERAGE(OFFSET($CC$3,0,0,'Données projet'!$E$12+1,1))-AVERAGE(OFFSET($H$3,0,0,'Données projet'!$E$12+1,1))</f>
        <v>259.74478933784656</v>
      </c>
      <c r="CE52" s="62">
        <f t="shared" si="40"/>
        <v>223.74038909289646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117.01559999999996</v>
      </c>
      <c r="CV52" s="14">
        <f t="shared" si="41"/>
        <v>30.977920050269788</v>
      </c>
      <c r="CW52" s="22">
        <f t="shared" si="13"/>
        <v>257.7553807542198</v>
      </c>
      <c r="CX52" s="62">
        <f t="shared" si="14"/>
        <v>551.08871408755317</v>
      </c>
      <c r="CY52" s="62">
        <f ca="1">AVERAGE(OFFSET($CX$3,0,0,'Données projet'!$E$13+1,1))-AVERAGE(OFFSET($H$3,0,0,'Données projet'!$E$13+1,1))</f>
        <v>310.75846525561843</v>
      </c>
      <c r="CZ52" s="62">
        <f t="shared" si="42"/>
        <v>159.6134369231965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126.46919999999997</v>
      </c>
      <c r="AK53" s="14">
        <f t="shared" si="35"/>
        <v>33.17919224765545</v>
      </c>
      <c r="AL53" s="22">
        <f t="shared" si="4"/>
        <v>278.05428316466646</v>
      </c>
      <c r="AM53" s="62">
        <f t="shared" si="5"/>
        <v>571.38761649799972</v>
      </c>
      <c r="AN53" s="62">
        <f ca="1">AVERAGE(OFFSET($AM$3,0,0,'Données projet'!$E$10+1,1))-AVERAGE(OFFSET($H$3,0,0,'Données projet'!$E$10+1,1))</f>
        <v>319.13113305617463</v>
      </c>
      <c r="AO53" s="62">
        <f t="shared" si="36"/>
        <v>163.29630772916113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244.65912742088932</v>
      </c>
      <c r="BJ53" s="62">
        <f t="shared" si="38"/>
        <v>342.30266518164211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2.0722617619003545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2.0722617619003545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257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257</v>
      </c>
      <c r="BZ53" s="14">
        <f>BY53*VLOOKUP('Données projet'!$B$12,Paramètres!$A$1:$I$89,3,0)*VLOOKUP('Données projet'!$B$12,Paramètres!$A$1:$I$89,5,0)</f>
        <v>120.276</v>
      </c>
      <c r="CA53" s="14">
        <f t="shared" si="39"/>
        <v>31.739363152156315</v>
      </c>
      <c r="CB53" s="22">
        <f t="shared" si="10"/>
        <v>264.76009082333889</v>
      </c>
      <c r="CC53" s="62">
        <f t="shared" si="11"/>
        <v>558.0934241566722</v>
      </c>
      <c r="CD53" s="62">
        <f ca="1">AVERAGE(OFFSET($CC$3,0,0,'Données projet'!$E$12+1,1))-AVERAGE(OFFSET($H$3,0,0,'Données projet'!$E$12+1,1))</f>
        <v>259.74478933784656</v>
      </c>
      <c r="CE53" s="62">
        <f t="shared" si="40"/>
        <v>223.74038909289646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122.69399999999997</v>
      </c>
      <c r="CV53" s="14">
        <f t="shared" si="41"/>
        <v>32.302516360650685</v>
      </c>
      <c r="CW53" s="22">
        <f t="shared" si="13"/>
        <v>269.95226599479992</v>
      </c>
      <c r="CX53" s="62">
        <f t="shared" si="14"/>
        <v>563.28559932813323</v>
      </c>
      <c r="CY53" s="62">
        <f ca="1">AVERAGE(OFFSET($CX$3,0,0,'Données projet'!$E$13+1,1))-AVERAGE(OFFSET($H$3,0,0,'Données projet'!$E$13+1,1))</f>
        <v>310.75846525561843</v>
      </c>
      <c r="CZ53" s="62">
        <f t="shared" si="42"/>
        <v>159.6134369231965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14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117.68951999999997</v>
      </c>
      <c r="AK54" s="14">
        <f t="shared" si="35"/>
        <v>31.135509543838769</v>
      </c>
      <c r="AL54" s="22">
        <f t="shared" si="4"/>
        <v>259.20359312218585</v>
      </c>
      <c r="AM54" s="62">
        <f t="shared" si="5"/>
        <v>552.53692645551916</v>
      </c>
      <c r="AN54" s="62">
        <f ca="1">AVERAGE(OFFSET($AM$3,0,0,'Données projet'!$E$10+1,1))-AVERAGE(OFFSET($H$3,0,0,'Données projet'!$E$10+1,1))</f>
        <v>319.13113305617463</v>
      </c>
      <c r="AO54" s="62">
        <f t="shared" si="36"/>
        <v>163.29630772916113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244.65912742088932</v>
      </c>
      <c r="BJ54" s="62">
        <f t="shared" si="38"/>
        <v>342.30266518164211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2.0155956550456793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2.0155956550456793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265</v>
      </c>
      <c r="BZ54" s="14">
        <f>BY54*VLOOKUP('Données projet'!$B$12,Paramètres!$A$1:$I$89,3,0)*VLOOKUP('Données projet'!$B$12,Paramètres!$A$1:$I$89,5,0)</f>
        <v>124.02</v>
      </c>
      <c r="CA54" s="14">
        <f t="shared" si="39"/>
        <v>32.610792634958898</v>
      </c>
      <c r="CB54" s="22">
        <f t="shared" si="10"/>
        <v>272.79863050588671</v>
      </c>
      <c r="CC54" s="62">
        <f t="shared" si="11"/>
        <v>566.13196383922002</v>
      </c>
      <c r="CD54" s="62">
        <f ca="1">AVERAGE(OFFSET($CC$3,0,0,'Données projet'!$E$12+1,1))-AVERAGE(OFFSET($H$3,0,0,'Données projet'!$E$12+1,1))</f>
        <v>259.74478933784656</v>
      </c>
      <c r="CE54" s="62">
        <f t="shared" si="40"/>
        <v>223.74038909289646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112.59999999999995</v>
      </c>
      <c r="CU54" s="18">
        <f>CT54*VLOOKUP('Données projet'!$B$13,Paramètres!$A$1:$I$89,3,0)*VLOOKUP('Données projet'!$B$13,Paramètres!$A$1:$I$89,5,0)</f>
        <v>114.17639999999996</v>
      </c>
      <c r="CV54" s="14">
        <f t="shared" si="41"/>
        <v>30.312832781759997</v>
      </c>
      <c r="CW54" s="22">
        <f t="shared" si="13"/>
        <v>251.65208042823193</v>
      </c>
      <c r="CX54" s="62">
        <f t="shared" si="14"/>
        <v>544.98541376156527</v>
      </c>
      <c r="CY54" s="62">
        <f ca="1">AVERAGE(OFFSET($CX$3,0,0,'Données projet'!$E$13+1,1))-AVERAGE(OFFSET($H$3,0,0,'Données projet'!$E$13+1,1))</f>
        <v>310.75846525561843</v>
      </c>
      <c r="CZ54" s="62">
        <f t="shared" si="42"/>
        <v>159.6134369231965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123.54263999999996</v>
      </c>
      <c r="AK55" s="14">
        <f t="shared" si="35"/>
        <v>32.499857586578202</v>
      </c>
      <c r="AL55" s="22">
        <f t="shared" si="4"/>
        <v>271.77401662995698</v>
      </c>
      <c r="AM55" s="62">
        <f t="shared" si="5"/>
        <v>565.10734996329029</v>
      </c>
      <c r="AN55" s="62">
        <f ca="1">AVERAGE(OFFSET($AM$3,0,0,'Données projet'!$E$10+1,1))-AVERAGE(OFFSET($H$3,0,0,'Données projet'!$E$10+1,1))</f>
        <v>319.13113305617463</v>
      </c>
      <c r="AO55" s="62">
        <f t="shared" si="36"/>
        <v>163.29630772916113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244.65912742088932</v>
      </c>
      <c r="BJ55" s="62">
        <f t="shared" si="38"/>
        <v>342.30266518164211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1.9604790858628864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1.9604790858628864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273</v>
      </c>
      <c r="BZ55" s="14">
        <f>BY55*VLOOKUP('Données projet'!$B$12,Paramètres!$A$1:$I$89,3,0)*VLOOKUP('Données projet'!$B$12,Paramètres!$A$1:$I$89,5,0)</f>
        <v>127.76400000000001</v>
      </c>
      <c r="CA55" s="14">
        <f t="shared" si="39"/>
        <v>33.479164830670051</v>
      </c>
      <c r="CB55" s="22">
        <f t="shared" si="10"/>
        <v>280.83184541341694</v>
      </c>
      <c r="CC55" s="62">
        <f t="shared" si="11"/>
        <v>574.16517874675026</v>
      </c>
      <c r="CD55" s="62">
        <f ca="1">AVERAGE(OFFSET($CC$3,0,0,'Données projet'!$E$12+1,1))-AVERAGE(OFFSET($H$3,0,0,'Données projet'!$E$12+1,1))</f>
        <v>259.74478933784656</v>
      </c>
      <c r="CE55" s="62">
        <f t="shared" si="40"/>
        <v>223.74038909289646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118.19999999999995</v>
      </c>
      <c r="CU55" s="18">
        <f>CT55*VLOOKUP('Données projet'!$B$13,Paramètres!$A$1:$I$89,3,0)*VLOOKUP('Données projet'!$B$13,Paramètres!$A$1:$I$89,5,0)</f>
        <v>119.85479999999995</v>
      </c>
      <c r="CV55" s="14">
        <f t="shared" si="41"/>
        <v>31.641131392625841</v>
      </c>
      <c r="CW55" s="22">
        <f t="shared" si="13"/>
        <v>263.85541384215657</v>
      </c>
      <c r="CX55" s="62">
        <f t="shared" si="14"/>
        <v>557.18874717548988</v>
      </c>
      <c r="CY55" s="62">
        <f ca="1">AVERAGE(OFFSET($CX$3,0,0,'Données projet'!$E$13+1,1))-AVERAGE(OFFSET($H$3,0,0,'Données projet'!$E$13+1,1))</f>
        <v>310.75846525561843</v>
      </c>
      <c r="CZ55" s="62">
        <f t="shared" si="42"/>
        <v>159.6134369231965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129.39575999999997</v>
      </c>
      <c r="AK56" s="14">
        <f t="shared" si="35"/>
        <v>33.856699374099193</v>
      </c>
      <c r="AL56" s="22">
        <f t="shared" si="4"/>
        <v>284.33136674322265</v>
      </c>
      <c r="AM56" s="62">
        <f t="shared" si="5"/>
        <v>577.66470007655596</v>
      </c>
      <c r="AN56" s="62">
        <f ca="1">AVERAGE(OFFSET($AM$3,0,0,'Données projet'!$E$10+1,1))-AVERAGE(OFFSET($H$3,0,0,'Données projet'!$E$10+1,1))</f>
        <v>319.13113305617463</v>
      </c>
      <c r="AO56" s="62">
        <f t="shared" si="36"/>
        <v>163.29630772916113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244.65912742088932</v>
      </c>
      <c r="BJ56" s="62">
        <f t="shared" si="38"/>
        <v>342.30266518164211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1.9068696821628515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1.9068696821628515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281</v>
      </c>
      <c r="BZ56" s="14">
        <f>BY56*VLOOKUP('Données projet'!$B$12,Paramètres!$A$1:$I$89,3,0)*VLOOKUP('Données projet'!$B$12,Paramètres!$A$1:$I$89,5,0)</f>
        <v>131.50800000000001</v>
      </c>
      <c r="CA56" s="14">
        <f t="shared" si="39"/>
        <v>34.344579617082509</v>
      </c>
      <c r="CB56" s="22">
        <f t="shared" si="10"/>
        <v>288.85990949975201</v>
      </c>
      <c r="CC56" s="62">
        <f t="shared" si="11"/>
        <v>582.19324283308538</v>
      </c>
      <c r="CD56" s="62">
        <f ca="1">AVERAGE(OFFSET($CC$3,0,0,'Données projet'!$E$12+1,1))-AVERAGE(OFFSET($H$3,0,0,'Données projet'!$E$12+1,1))</f>
        <v>259.74478933784656</v>
      </c>
      <c r="CE56" s="62">
        <f t="shared" si="40"/>
        <v>223.74038909289646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123.79999999999994</v>
      </c>
      <c r="CU56" s="18">
        <f>CT56*VLOOKUP('Données projet'!$B$13,Paramètres!$A$1:$I$89,3,0)*VLOOKUP('Données projet'!$B$13,Paramètres!$A$1:$I$89,5,0)</f>
        <v>125.53319999999997</v>
      </c>
      <c r="CV56" s="14">
        <f t="shared" si="41"/>
        <v>32.962122082003134</v>
      </c>
      <c r="CW56" s="22">
        <f t="shared" si="13"/>
        <v>276.046019292822</v>
      </c>
      <c r="CX56" s="62">
        <f t="shared" si="14"/>
        <v>569.37935262615531</v>
      </c>
      <c r="CY56" s="62">
        <f ca="1">AVERAGE(OFFSET($CX$3,0,0,'Données projet'!$E$13+1,1))-AVERAGE(OFFSET($H$3,0,0,'Données projet'!$E$13+1,1))</f>
        <v>310.75846525561843</v>
      </c>
      <c r="CZ56" s="62">
        <f t="shared" si="42"/>
        <v>159.6134369231965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135.24887999999996</v>
      </c>
      <c r="AK57" s="14">
        <f t="shared" si="35"/>
        <v>35.206413236083414</v>
      </c>
      <c r="AL57" s="22">
        <f t="shared" si="4"/>
        <v>296.87630238617851</v>
      </c>
      <c r="AM57" s="62">
        <f t="shared" si="5"/>
        <v>590.20963571951188</v>
      </c>
      <c r="AN57" s="62">
        <f ca="1">AVERAGE(OFFSET($AM$3,0,0,'Données projet'!$E$10+1,1))-AVERAGE(OFFSET($H$3,0,0,'Données projet'!$E$10+1,1))</f>
        <v>319.13113305617463</v>
      </c>
      <c r="AO57" s="62">
        <f t="shared" si="36"/>
        <v>163.29630772916113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244.65912742088932</v>
      </c>
      <c r="BJ57" s="62">
        <f t="shared" si="38"/>
        <v>342.30266518164211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1.85472623042619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1.85472623042619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289</v>
      </c>
      <c r="BZ57" s="14">
        <f>BY57*VLOOKUP('Données projet'!$B$12,Paramètres!$A$1:$I$89,3,0)*VLOOKUP('Données projet'!$B$12,Paramètres!$A$1:$I$89,5,0)</f>
        <v>135.25199999999998</v>
      </c>
      <c r="CA57" s="14">
        <f t="shared" si="39"/>
        <v>35.207130861518152</v>
      </c>
      <c r="CB57" s="22">
        <f t="shared" si="10"/>
        <v>296.88298625047742</v>
      </c>
      <c r="CC57" s="62">
        <f t="shared" si="11"/>
        <v>590.21631958381067</v>
      </c>
      <c r="CD57" s="62">
        <f ca="1">AVERAGE(OFFSET($CC$3,0,0,'Données projet'!$E$12+1,1))-AVERAGE(OFFSET($H$3,0,0,'Données projet'!$E$12+1,1))</f>
        <v>259.74478933784656</v>
      </c>
      <c r="CE57" s="62">
        <f t="shared" si="40"/>
        <v>223.74038909289646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129.39999999999995</v>
      </c>
      <c r="CU57" s="18">
        <f>CT57*VLOOKUP('Données projet'!$B$13,Paramètres!$A$1:$I$89,3,0)*VLOOKUP('Données projet'!$B$13,Paramètres!$A$1:$I$89,5,0)</f>
        <v>131.21159999999995</v>
      </c>
      <c r="CV57" s="14">
        <f t="shared" si="41"/>
        <v>34.276173183172517</v>
      </c>
      <c r="CW57" s="22">
        <f t="shared" si="13"/>
        <v>288.22453829402536</v>
      </c>
      <c r="CX57" s="62">
        <f t="shared" si="14"/>
        <v>581.55787162735874</v>
      </c>
      <c r="CY57" s="62">
        <f ca="1">AVERAGE(OFFSET($CX$3,0,0,'Données projet'!$E$13+1,1))-AVERAGE(OFFSET($H$3,0,0,'Données projet'!$E$13+1,1))</f>
        <v>310.75846525561843</v>
      </c>
      <c r="CZ57" s="62">
        <f t="shared" si="42"/>
        <v>159.6134369231965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141.10199999999995</v>
      </c>
      <c r="AK58" s="14">
        <f t="shared" si="35"/>
        <v>36.549342904663185</v>
      </c>
      <c r="AL58" s="22">
        <f t="shared" si="4"/>
        <v>309.4094222256216</v>
      </c>
      <c r="AM58" s="62">
        <f t="shared" si="5"/>
        <v>602.74275555895497</v>
      </c>
      <c r="AN58" s="62">
        <f ca="1">AVERAGE(OFFSET($AM$3,0,0,'Données projet'!$E$10+1,1))-AVERAGE(OFFSET($H$3,0,0,'Données projet'!$E$10+1,1))</f>
        <v>319.13113305617463</v>
      </c>
      <c r="AO58" s="62">
        <f t="shared" si="36"/>
        <v>163.29630772916113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244.65912742088932</v>
      </c>
      <c r="BJ58" s="62">
        <f t="shared" si="38"/>
        <v>342.30266518164211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1.8040086441193723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1.8040086441193723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297</v>
      </c>
      <c r="BZ58" s="14">
        <f>BY58*VLOOKUP('Données projet'!$B$12,Paramètres!$A$1:$I$89,3,0)*VLOOKUP('Données projet'!$B$12,Paramètres!$A$1:$I$89,5,0)</f>
        <v>138.99600000000001</v>
      </c>
      <c r="CA58" s="14">
        <f t="shared" si="39"/>
        <v>36.066906938767758</v>
      </c>
      <c r="CB58" s="22">
        <f t="shared" si="10"/>
        <v>304.90122958502047</v>
      </c>
      <c r="CC58" s="62">
        <f t="shared" si="11"/>
        <v>598.23456291835373</v>
      </c>
      <c r="CD58" s="62">
        <f ca="1">AVERAGE(OFFSET($CC$3,0,0,'Données projet'!$E$12+1,1))-AVERAGE(OFFSET($H$3,0,0,'Données projet'!$E$12+1,1))</f>
        <v>259.74478933784656</v>
      </c>
      <c r="CE58" s="62">
        <f t="shared" si="40"/>
        <v>223.74038909289646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134.99999999999994</v>
      </c>
      <c r="CU58" s="18">
        <f>CT58*VLOOKUP('Données projet'!$B$13,Paramètres!$A$1:$I$89,3,0)*VLOOKUP('Données projet'!$B$13,Paramètres!$A$1:$I$89,5,0)</f>
        <v>136.88999999999996</v>
      </c>
      <c r="CV58" s="14">
        <f t="shared" si="41"/>
        <v>35.583619346017713</v>
      </c>
      <c r="CW58" s="22">
        <f t="shared" si="13"/>
        <v>300.3915536943141</v>
      </c>
      <c r="CX58" s="62">
        <f t="shared" si="14"/>
        <v>593.72488702764736</v>
      </c>
      <c r="CY58" s="62">
        <f ca="1">AVERAGE(OFFSET($CX$3,0,0,'Données projet'!$E$13+1,1))-AVERAGE(OFFSET($H$3,0,0,'Données projet'!$E$13+1,1))</f>
        <v>310.75846525561843</v>
      </c>
      <c r="CZ58" s="62">
        <f t="shared" si="42"/>
        <v>159.6134369231965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14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132.32231999999993</v>
      </c>
      <c r="AK59" s="14">
        <f t="shared" si="35"/>
        <v>34.532425057968823</v>
      </c>
      <c r="AL59" s="22">
        <f t="shared" si="4"/>
        <v>290.60534764262889</v>
      </c>
      <c r="AM59" s="62">
        <f t="shared" si="5"/>
        <v>583.93868097596214</v>
      </c>
      <c r="AN59" s="62">
        <f ca="1">AVERAGE(OFFSET($AM$3,0,0,'Données projet'!$E$10+1,1))-AVERAGE(OFFSET($H$3,0,0,'Données projet'!$E$10+1,1))</f>
        <v>319.13113305617463</v>
      </c>
      <c r="AO59" s="62">
        <f t="shared" si="36"/>
        <v>163.29630772916113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244.65912742088932</v>
      </c>
      <c r="BJ59" s="62">
        <f t="shared" si="38"/>
        <v>342.30266518164211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1.7546779328772366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1.7546779328772366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</v>
      </c>
      <c r="BY59" s="13">
        <f>IF('Données projet'!$A$114&gt;35,BY58+BX59-CG58,IF(A59&lt;'Données projet'!$A$114,$BV$205^A59,IF(A59='Données projet'!$A$114,'Données projet'!$B$114,BY58+BX59-CG58)))</f>
        <v>305</v>
      </c>
      <c r="BZ59" s="14">
        <f>BY59*VLOOKUP('Données projet'!$B$12,Paramètres!$A$1:$I$89,3,0)*VLOOKUP('Données projet'!$B$12,Paramètres!$A$1:$I$89,5,0)</f>
        <v>142.74</v>
      </c>
      <c r="CA59" s="14">
        <f t="shared" si="39"/>
        <v>36.923991191656064</v>
      </c>
      <c r="CB59" s="22">
        <f t="shared" si="10"/>
        <v>312.91478465880101</v>
      </c>
      <c r="CC59" s="62">
        <f t="shared" si="11"/>
        <v>606.24811799213433</v>
      </c>
      <c r="CD59" s="62">
        <f ca="1">AVERAGE(OFFSET($CC$3,0,0,'Données projet'!$E$12+1,1))-AVERAGE(OFFSET($H$3,0,0,'Données projet'!$E$12+1,1))</f>
        <v>259.74478933784656</v>
      </c>
      <c r="CE59" s="62">
        <f t="shared" si="40"/>
        <v>223.74038909289646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5.6</v>
      </c>
      <c r="CT59" s="13">
        <f>IF('Données projet'!$A$140&gt;35,CT58+CS59-DB58,IF(A59&lt;'Données projet'!$A$140,$CQ$205^A59,IF(A59='Données projet'!$A$140,'Données projet'!$B$140,CT58+CS59-DB58)))</f>
        <v>126.59999999999994</v>
      </c>
      <c r="CU59" s="18">
        <f>CT59*VLOOKUP('Données projet'!$B$13,Paramètres!$A$1:$I$89,3,0)*VLOOKUP('Données projet'!$B$13,Paramètres!$A$1:$I$89,5,0)</f>
        <v>128.37239999999994</v>
      </c>
      <c r="CV59" s="14">
        <f t="shared" si="41"/>
        <v>33.61999343087701</v>
      </c>
      <c r="CW59" s="22">
        <f t="shared" si="13"/>
        <v>282.13675189211068</v>
      </c>
      <c r="CX59" s="62">
        <f t="shared" si="14"/>
        <v>575.470085225444</v>
      </c>
      <c r="CY59" s="62">
        <f ca="1">AVERAGE(OFFSET($CX$3,0,0,'Données projet'!$E$13+1,1))-AVERAGE(OFFSET($H$3,0,0,'Données projet'!$E$13+1,1))</f>
        <v>310.75846525561843</v>
      </c>
      <c r="CZ59" s="62">
        <f t="shared" si="42"/>
        <v>159.6134369231965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138.17543999999992</v>
      </c>
      <c r="AK60" s="14">
        <f t="shared" si="35"/>
        <v>35.87870583521984</v>
      </c>
      <c r="AL60" s="22">
        <f t="shared" si="4"/>
        <v>303.14430399634108</v>
      </c>
      <c r="AM60" s="62">
        <f t="shared" si="5"/>
        <v>596.47763732967439</v>
      </c>
      <c r="AN60" s="62">
        <f ca="1">AVERAGE(OFFSET($AM$3,0,0,'Données projet'!$E$10+1,1))-AVERAGE(OFFSET($H$3,0,0,'Données projet'!$E$10+1,1))</f>
        <v>319.13113305617463</v>
      </c>
      <c r="AO60" s="62">
        <f t="shared" si="36"/>
        <v>163.29630772916113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244.65912742088932</v>
      </c>
      <c r="BJ60" s="62">
        <f t="shared" si="38"/>
        <v>342.30266518164211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1.7066961725282064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1.7066961725282064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</v>
      </c>
      <c r="BY60" s="13">
        <f>IF('Données projet'!$A$114&gt;35,BY59+BX60-CG59,IF(A60&lt;'Données projet'!$A$114,$BV$205^A60,IF(A60='Données projet'!$A$114,'Données projet'!$B$114,BY59+BX60-CG59)))</f>
        <v>313</v>
      </c>
      <c r="BZ60" s="14">
        <f>BY60*VLOOKUP('Données projet'!$B$12,Paramètres!$A$1:$I$89,3,0)*VLOOKUP('Données projet'!$B$12,Paramètres!$A$1:$I$89,5,0)</f>
        <v>146.48400000000001</v>
      </c>
      <c r="CA60" s="14">
        <f t="shared" si="39"/>
        <v>37.778462341926023</v>
      </c>
      <c r="CB60" s="22">
        <f t="shared" si="10"/>
        <v>320.9237885788545</v>
      </c>
      <c r="CC60" s="62">
        <f t="shared" si="11"/>
        <v>614.25712191218781</v>
      </c>
      <c r="CD60" s="62">
        <f ca="1">AVERAGE(OFFSET($CC$3,0,0,'Données projet'!$E$12+1,1))-AVERAGE(OFFSET($H$3,0,0,'Données projet'!$E$12+1,1))</f>
        <v>259.74478933784656</v>
      </c>
      <c r="CE60" s="62">
        <f t="shared" si="40"/>
        <v>223.74038909289646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5.6</v>
      </c>
      <c r="CT60" s="13">
        <f>IF('Données projet'!$A$140&gt;35,CT59+CS60-DB59,IF(A60&lt;'Données projet'!$A$140,$CQ$205^A60,IF(A60='Données projet'!$A$140,'Données projet'!$B$140,CT59+CS60-DB59)))</f>
        <v>132.19999999999993</v>
      </c>
      <c r="CU60" s="18">
        <f>CT60*VLOOKUP('Données projet'!$B$13,Paramètres!$A$1:$I$89,3,0)*VLOOKUP('Données projet'!$B$13,Paramètres!$A$1:$I$89,5,0)</f>
        <v>134.05079999999995</v>
      </c>
      <c r="CV60" s="14">
        <f t="shared" si="41"/>
        <v>34.930702157857986</v>
      </c>
      <c r="CW60" s="22">
        <f t="shared" si="13"/>
        <v>294.30944959160257</v>
      </c>
      <c r="CX60" s="62">
        <f t="shared" si="14"/>
        <v>587.64278292493589</v>
      </c>
      <c r="CY60" s="62">
        <f ca="1">AVERAGE(OFFSET($CX$3,0,0,'Données projet'!$E$13+1,1))-AVERAGE(OFFSET($H$3,0,0,'Données projet'!$E$13+1,1))</f>
        <v>310.75846525561843</v>
      </c>
      <c r="CZ60" s="62">
        <f t="shared" si="42"/>
        <v>159.6134369231965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144.02855999999994</v>
      </c>
      <c r="AK61" s="14">
        <f t="shared" si="35"/>
        <v>37.218362737449134</v>
      </c>
      <c r="AL61" s="22">
        <f t="shared" si="4"/>
        <v>315.67172376772379</v>
      </c>
      <c r="AM61" s="62">
        <f t="shared" si="5"/>
        <v>609.0050571010571</v>
      </c>
      <c r="AN61" s="62">
        <f ca="1">AVERAGE(OFFSET($AM$3,0,0,'Données projet'!$E$10+1,1))-AVERAGE(OFFSET($H$3,0,0,'Données projet'!$E$10+1,1))</f>
        <v>319.13113305617463</v>
      </c>
      <c r="AO61" s="62">
        <f t="shared" si="36"/>
        <v>163.29630772916113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244.65912742088932</v>
      </c>
      <c r="BJ61" s="62">
        <f t="shared" si="38"/>
        <v>342.30266518164211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1.6600264759391716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1.6600264759391716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</v>
      </c>
      <c r="BY61" s="13">
        <f>IF('Données projet'!$A$114&gt;35,BY60+BX61-CG60,IF(A61&lt;'Données projet'!$A$114,$BV$205^A61,IF(A61='Données projet'!$A$114,'Données projet'!$B$114,BY60+BX61-CG60)))</f>
        <v>321</v>
      </c>
      <c r="BZ61" s="14">
        <f>BY61*VLOOKUP('Données projet'!$B$12,Paramètres!$A$1:$I$89,3,0)*VLOOKUP('Données projet'!$B$12,Paramètres!$A$1:$I$89,5,0)</f>
        <v>150.22800000000001</v>
      </c>
      <c r="CA61" s="14">
        <f t="shared" si="39"/>
        <v>38.630394857933659</v>
      </c>
      <c r="CB61" s="22">
        <f t="shared" si="10"/>
        <v>328.92837104423444</v>
      </c>
      <c r="CC61" s="62">
        <f t="shared" si="11"/>
        <v>622.26170437756775</v>
      </c>
      <c r="CD61" s="62">
        <f ca="1">AVERAGE(OFFSET($CC$3,0,0,'Données projet'!$E$12+1,1))-AVERAGE(OFFSET($H$3,0,0,'Données projet'!$E$12+1,1))</f>
        <v>259.74478933784656</v>
      </c>
      <c r="CE61" s="62">
        <f t="shared" si="40"/>
        <v>223.74038909289646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5.6</v>
      </c>
      <c r="CT61" s="13">
        <f>IF('Données projet'!$A$140&gt;35,CT60+CS61-DB60,IF(A61&lt;'Données projet'!$A$140,$CQ$205^A61,IF(A61='Données projet'!$A$140,'Données projet'!$B$140,CT60+CS61-DB60)))</f>
        <v>137.79999999999993</v>
      </c>
      <c r="CU61" s="18">
        <f>CT61*VLOOKUP('Données projet'!$B$13,Paramètres!$A$1:$I$89,3,0)*VLOOKUP('Données projet'!$B$13,Paramètres!$A$1:$I$89,5,0)</f>
        <v>139.72919999999993</v>
      </c>
      <c r="CV61" s="14">
        <f t="shared" si="41"/>
        <v>36.234962028891381</v>
      </c>
      <c r="CW61" s="22">
        <f t="shared" si="13"/>
        <v>306.47091553365232</v>
      </c>
      <c r="CX61" s="62">
        <f t="shared" si="14"/>
        <v>599.80424886698563</v>
      </c>
      <c r="CY61" s="62">
        <f ca="1">AVERAGE(OFFSET($CX$3,0,0,'Données projet'!$E$13+1,1))-AVERAGE(OFFSET($H$3,0,0,'Données projet'!$E$13+1,1))</f>
        <v>310.75846525561843</v>
      </c>
      <c r="CZ61" s="62">
        <f t="shared" si="42"/>
        <v>159.6134369231965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149.88167999999993</v>
      </c>
      <c r="AK62" s="14">
        <f t="shared" si="35"/>
        <v>38.551695741507764</v>
      </c>
      <c r="AL62" s="22">
        <f t="shared" si="4"/>
        <v>328.18812941645922</v>
      </c>
      <c r="AM62" s="62">
        <f t="shared" si="5"/>
        <v>621.52146274979259</v>
      </c>
      <c r="AN62" s="62">
        <f ca="1">AVERAGE(OFFSET($AM$3,0,0,'Données projet'!$E$10+1,1))-AVERAGE(OFFSET($H$3,0,0,'Données projet'!$E$10+1,1))</f>
        <v>319.13113305617463</v>
      </c>
      <c r="AO62" s="62">
        <f t="shared" si="36"/>
        <v>163.29630772916113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244.65912742088932</v>
      </c>
      <c r="BJ62" s="62">
        <f t="shared" si="38"/>
        <v>342.30266518164211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1.6146329646576167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1.6146329646576167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</v>
      </c>
      <c r="BY62" s="13">
        <f>IF('Données projet'!$A$114&gt;35,BY61+BX62-CG61,IF(A62&lt;'Données projet'!$A$114,$BV$205^A62,IF(A62='Données projet'!$A$114,'Données projet'!$B$114,BY61+BX62-CG61)))</f>
        <v>329</v>
      </c>
      <c r="BZ62" s="14">
        <f>BY62*VLOOKUP('Données projet'!$B$12,Paramètres!$A$1:$I$89,3,0)*VLOOKUP('Données projet'!$B$12,Paramètres!$A$1:$I$89,5,0)</f>
        <v>153.97200000000001</v>
      </c>
      <c r="CA62" s="14">
        <f t="shared" si="39"/>
        <v>39.479859284656378</v>
      </c>
      <c r="CB62" s="22">
        <f t="shared" si="10"/>
        <v>336.92865492077652</v>
      </c>
      <c r="CC62" s="62">
        <f t="shared" si="11"/>
        <v>630.26198825410984</v>
      </c>
      <c r="CD62" s="62">
        <f ca="1">AVERAGE(OFFSET($CC$3,0,0,'Données projet'!$E$12+1,1))-AVERAGE(OFFSET($H$3,0,0,'Données projet'!$E$12+1,1))</f>
        <v>259.74478933784656</v>
      </c>
      <c r="CE62" s="62">
        <f t="shared" si="40"/>
        <v>223.74038909289646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5.6</v>
      </c>
      <c r="CT62" s="13">
        <f>IF('Données projet'!$A$140&gt;35,CT61+CS62-DB61,IF(A62&lt;'Données projet'!$A$140,$CQ$205^A62,IF(A62='Données projet'!$A$140,'Données projet'!$B$140,CT61+CS62-DB61)))</f>
        <v>143.39999999999992</v>
      </c>
      <c r="CU62" s="18">
        <f>CT62*VLOOKUP('Données projet'!$B$13,Paramètres!$A$1:$I$89,3,0)*VLOOKUP('Données projet'!$B$13,Paramètres!$A$1:$I$89,5,0)</f>
        <v>145.40759999999992</v>
      </c>
      <c r="CV62" s="14">
        <f t="shared" si="41"/>
        <v>37.533065094701904</v>
      </c>
      <c r="CW62" s="22">
        <f t="shared" si="13"/>
        <v>318.62165837327228</v>
      </c>
      <c r="CX62" s="62">
        <f t="shared" si="14"/>
        <v>611.9549917066056</v>
      </c>
      <c r="CY62" s="62">
        <f ca="1">AVERAGE(OFFSET($CX$3,0,0,'Données projet'!$E$13+1,1))-AVERAGE(OFFSET($H$3,0,0,'Données projet'!$E$13+1,1))</f>
        <v>310.75846525561843</v>
      </c>
      <c r="CZ62" s="62">
        <f t="shared" si="42"/>
        <v>159.6134369231965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155.73479999999995</v>
      </c>
      <c r="AK63" s="14">
        <f t="shared" si="35"/>
        <v>39.878980068529806</v>
      </c>
      <c r="AL63" s="22">
        <f t="shared" si="4"/>
        <v>340.69400028602269</v>
      </c>
      <c r="AM63" s="62">
        <f t="shared" si="5"/>
        <v>634.027333619356</v>
      </c>
      <c r="AN63" s="62">
        <f ca="1">AVERAGE(OFFSET($AM$3,0,0,'Données projet'!$E$10+1,1))-AVERAGE(OFFSET($H$3,0,0,'Données projet'!$E$10+1,1))</f>
        <v>319.13113305617463</v>
      </c>
      <c r="AO63" s="62">
        <f t="shared" si="36"/>
        <v>163.29630772916113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244.65912742088932</v>
      </c>
      <c r="BJ63" s="62">
        <f t="shared" si="38"/>
        <v>342.30266518164211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1.5704807413291968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1.5704807413291968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337</v>
      </c>
      <c r="BW63" s="13">
        <f>VLOOKUP(A63,'Données projet'!$A$113:$I$133,9,0)</f>
        <v>8</v>
      </c>
      <c r="BX63" s="13">
        <f t="array" ref="BX63">INDEX(BW:BW,MIN(IF(ISNUMBER(BW63:BW259),ROW(BW63:BW259),"")))</f>
        <v>8</v>
      </c>
      <c r="BY63" s="13">
        <f>IF('Données projet'!$A$114&gt;35,BY62+BX63-CG62,IF(A63&lt;'Données projet'!$A$114,$BV$205^A63,IF(A63='Données projet'!$A$114,'Données projet'!$B$114,BY62+BX63-CG62)))</f>
        <v>337</v>
      </c>
      <c r="BZ63" s="14">
        <f>BY63*VLOOKUP('Données projet'!$B$12,Paramètres!$A$1:$I$89,3,0)*VLOOKUP('Données projet'!$B$12,Paramètres!$A$1:$I$89,5,0)</f>
        <v>157.71600000000001</v>
      </c>
      <c r="CA63" s="14">
        <f t="shared" si="39"/>
        <v>40.326922540698838</v>
      </c>
      <c r="CB63" s="22">
        <f t="shared" si="10"/>
        <v>344.92475675838381</v>
      </c>
      <c r="CC63" s="62">
        <f t="shared" si="11"/>
        <v>638.25809009171712</v>
      </c>
      <c r="CD63" s="62">
        <f ca="1">AVERAGE(OFFSET($CC$3,0,0,'Données projet'!$E$12+1,1))-AVERAGE(OFFSET($H$3,0,0,'Données projet'!$E$12+1,1))</f>
        <v>259.74478933784656</v>
      </c>
      <c r="CE63" s="62">
        <f t="shared" si="40"/>
        <v>223.74038909289646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67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149</v>
      </c>
      <c r="CR63" s="13">
        <f>VLOOKUP(A63,'Données projet'!$A$139:$I$159,9,0)</f>
        <v>5.6</v>
      </c>
      <c r="CS63" s="13">
        <f t="array" ref="CS63">INDEX(CR:CR,MIN(IF(ISNUMBER(CR63:CR259),ROW(CR63:CR259),"")))</f>
        <v>5.6</v>
      </c>
      <c r="CT63" s="13">
        <f>IF('Données projet'!$A$140&gt;35,CT62+CS63-DB62,IF(A63&lt;'Données projet'!$A$140,$CQ$205^A63,IF(A63='Données projet'!$A$140,'Données projet'!$B$140,CT62+CS63-DB62)))</f>
        <v>148.99999999999991</v>
      </c>
      <c r="CU63" s="18">
        <f>CT63*VLOOKUP('Données projet'!$B$13,Paramètres!$A$1:$I$89,3,0)*VLOOKUP('Données projet'!$B$13,Paramètres!$A$1:$I$89,5,0)</f>
        <v>151.08599999999993</v>
      </c>
      <c r="CV63" s="14">
        <f t="shared" si="41"/>
        <v>38.825279304404233</v>
      </c>
      <c r="CW63" s="22">
        <f t="shared" si="13"/>
        <v>330.76214478850392</v>
      </c>
      <c r="CX63" s="62">
        <f t="shared" si="14"/>
        <v>624.09547812183723</v>
      </c>
      <c r="CY63" s="62">
        <f ca="1">AVERAGE(OFFSET($CX$3,0,0,'Données projet'!$E$13+1,1))-AVERAGE(OFFSET($H$3,0,0,'Données projet'!$E$13+1,1))</f>
        <v>310.75846525561843</v>
      </c>
      <c r="CZ63" s="62">
        <f t="shared" si="42"/>
        <v>159.6134369231965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146.53703999999991</v>
      </c>
      <c r="AK64" s="14">
        <f t="shared" si="35"/>
        <v>37.790548942168961</v>
      </c>
      <c r="AL64" s="22">
        <f t="shared" si="4"/>
        <v>321.03721740761074</v>
      </c>
      <c r="AM64" s="62">
        <f t="shared" si="5"/>
        <v>614.37055074094405</v>
      </c>
      <c r="AN64" s="62">
        <f ca="1">AVERAGE(OFFSET($AM$3,0,0,'Données projet'!$E$10+1,1))-AVERAGE(OFFSET($H$3,0,0,'Données projet'!$E$10+1,1))</f>
        <v>319.13113305617463</v>
      </c>
      <c r="AO64" s="62">
        <f t="shared" si="36"/>
        <v>163.29630772916113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244.65912742088932</v>
      </c>
      <c r="BJ64" s="62">
        <f t="shared" si="38"/>
        <v>342.30266518164211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1.527535862869557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1.527535862869557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7.5</v>
      </c>
      <c r="BY64" s="13">
        <f>IF('Données projet'!$A$114&gt;35,BY63+BX64-CG63,IF(A64&lt;'Données projet'!$A$114,$BV$205^A64,IF(A64='Données projet'!$A$114,'Données projet'!$B$114,BY63+BX64-CG63)))</f>
        <v>277.5</v>
      </c>
      <c r="BZ64" s="14">
        <f>BY64*VLOOKUP('Données projet'!$B$12,Paramètres!$A$1:$I$89,3,0)*VLOOKUP('Données projet'!$B$12,Paramètres!$A$1:$I$89,5,0)</f>
        <v>129.87</v>
      </c>
      <c r="CA64" s="14">
        <f t="shared" si="39"/>
        <v>33.966318400312318</v>
      </c>
      <c r="CB64" s="22">
        <f t="shared" si="10"/>
        <v>285.34825454721067</v>
      </c>
      <c r="CC64" s="62">
        <f t="shared" si="11"/>
        <v>578.68158788054393</v>
      </c>
      <c r="CD64" s="62">
        <f ca="1">AVERAGE(OFFSET($CC$3,0,0,'Données projet'!$E$12+1,1))-AVERAGE(OFFSET($H$3,0,0,'Données projet'!$E$12+1,1))</f>
        <v>259.74478933784656</v>
      </c>
      <c r="CE64" s="62">
        <f t="shared" si="40"/>
        <v>223.74038909289646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140.1999999999999</v>
      </c>
      <c r="CU64" s="18">
        <f>CT64*VLOOKUP('Données projet'!$B$13,Paramètres!$A$1:$I$89,3,0)*VLOOKUP('Données projet'!$B$13,Paramètres!$A$1:$I$89,5,0)</f>
        <v>142.16279999999992</v>
      </c>
      <c r="CV64" s="14">
        <f t="shared" si="41"/>
        <v>36.792029666383577</v>
      </c>
      <c r="CW64" s="22">
        <f t="shared" si="13"/>
        <v>311.67966166895121</v>
      </c>
      <c r="CX64" s="62">
        <f t="shared" si="14"/>
        <v>605.01299500228447</v>
      </c>
      <c r="CY64" s="62">
        <f ca="1">AVERAGE(OFFSET($CX$3,0,0,'Données projet'!$E$13+1,1))-AVERAGE(OFFSET($H$3,0,0,'Données projet'!$E$13+1,1))</f>
        <v>310.75846525561843</v>
      </c>
      <c r="CZ64" s="62">
        <f t="shared" si="42"/>
        <v>159.6134369231965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151.97207999999989</v>
      </c>
      <c r="AK65" s="14">
        <f t="shared" si="35"/>
        <v>39.02640662456627</v>
      </c>
      <c r="AL65" s="22">
        <f t="shared" si="4"/>
        <v>332.65569753778607</v>
      </c>
      <c r="AM65" s="62">
        <f t="shared" si="5"/>
        <v>625.98903087111944</v>
      </c>
      <c r="AN65" s="62">
        <f ca="1">AVERAGE(OFFSET($AM$3,0,0,'Données projet'!$E$10+1,1))-AVERAGE(OFFSET($H$3,0,0,'Données projet'!$E$10+1,1))</f>
        <v>319.13113305617463</v>
      </c>
      <c r="AO65" s="62">
        <f t="shared" si="36"/>
        <v>163.29630772916113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244.65912742088932</v>
      </c>
      <c r="BJ65" s="62">
        <f t="shared" si="38"/>
        <v>342.30266518164211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1.4857653143697691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1.4857653143697691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7.5</v>
      </c>
      <c r="BY65" s="13">
        <f>IF('Données projet'!$A$114&gt;35,BY64+BX65-CG64,IF(A65&lt;'Données projet'!$A$114,$BV$205^A65,IF(A65='Données projet'!$A$114,'Données projet'!$B$114,BY64+BX65-CG64)))</f>
        <v>285</v>
      </c>
      <c r="BZ65" s="14">
        <f>BY65*VLOOKUP('Données projet'!$B$12,Paramètres!$A$1:$I$89,3,0)*VLOOKUP('Données projet'!$B$12,Paramètres!$A$1:$I$89,5,0)</f>
        <v>133.38</v>
      </c>
      <c r="CA65" s="14">
        <f t="shared" si="39"/>
        <v>34.776207535548991</v>
      </c>
      <c r="CB65" s="22">
        <f t="shared" si="10"/>
        <v>292.8720614577478</v>
      </c>
      <c r="CC65" s="62">
        <f t="shared" si="11"/>
        <v>586.20539479108106</v>
      </c>
      <c r="CD65" s="62">
        <f ca="1">AVERAGE(OFFSET($CC$3,0,0,'Données projet'!$E$12+1,1))-AVERAGE(OFFSET($H$3,0,0,'Données projet'!$E$12+1,1))</f>
        <v>259.74478933784656</v>
      </c>
      <c r="CE65" s="62">
        <f t="shared" si="40"/>
        <v>223.74038909289646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145.39999999999989</v>
      </c>
      <c r="CU65" s="18">
        <f>CT65*VLOOKUP('Données projet'!$B$13,Paramètres!$A$1:$I$89,3,0)*VLOOKUP('Données projet'!$B$13,Paramètres!$A$1:$I$89,5,0)</f>
        <v>147.43559999999991</v>
      </c>
      <c r="CV65" s="14">
        <f t="shared" si="41"/>
        <v>37.995232948340991</v>
      </c>
      <c r="CW65" s="22">
        <f t="shared" si="13"/>
        <v>322.95870071836038</v>
      </c>
      <c r="CX65" s="62">
        <f t="shared" si="14"/>
        <v>616.29203405169369</v>
      </c>
      <c r="CY65" s="62">
        <f ca="1">AVERAGE(OFFSET($CX$3,0,0,'Données projet'!$E$13+1,1))-AVERAGE(OFFSET($H$3,0,0,'Données projet'!$E$13+1,1))</f>
        <v>310.75846525561843</v>
      </c>
      <c r="CZ65" s="62">
        <f t="shared" si="42"/>
        <v>159.6134369231965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157.40711999999991</v>
      </c>
      <c r="AK66" s="14">
        <f t="shared" si="35"/>
        <v>40.257129140302396</v>
      </c>
      <c r="AL66" s="22">
        <f t="shared" si="4"/>
        <v>344.26523391935984</v>
      </c>
      <c r="AM66" s="62">
        <f t="shared" si="5"/>
        <v>637.5985672526931</v>
      </c>
      <c r="AN66" s="62">
        <f ca="1">AVERAGE(OFFSET($AM$3,0,0,'Données projet'!$E$10+1,1))-AVERAGE(OFFSET($H$3,0,0,'Données projet'!$E$10+1,1))</f>
        <v>319.13113305617463</v>
      </c>
      <c r="AO66" s="62">
        <f t="shared" si="36"/>
        <v>163.29630772916113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244.65912742088932</v>
      </c>
      <c r="BJ66" s="62">
        <f t="shared" si="38"/>
        <v>342.30266518164211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1.4451369837153256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1.4451369837153256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7.5</v>
      </c>
      <c r="BY66" s="13">
        <f>IF('Données projet'!$A$114&gt;35,BY65+BX66-CG65,IF(A66&lt;'Données projet'!$A$114,$BV$205^A66,IF(A66='Données projet'!$A$114,'Données projet'!$B$114,BY65+BX66-CG65)))</f>
        <v>292.5</v>
      </c>
      <c r="BZ66" s="14">
        <f>BY66*VLOOKUP('Données projet'!$B$12,Paramètres!$A$1:$I$89,3,0)*VLOOKUP('Données projet'!$B$12,Paramètres!$A$1:$I$89,5,0)</f>
        <v>136.89000000000001</v>
      </c>
      <c r="CA66" s="14">
        <f t="shared" si="39"/>
        <v>35.583619346017713</v>
      </c>
      <c r="CB66" s="22">
        <f t="shared" si="10"/>
        <v>300.39155369431421</v>
      </c>
      <c r="CC66" s="62">
        <f t="shared" si="11"/>
        <v>593.72488702764758</v>
      </c>
      <c r="CD66" s="62">
        <f ca="1">AVERAGE(OFFSET($CC$3,0,0,'Données projet'!$E$12+1,1))-AVERAGE(OFFSET($H$3,0,0,'Données projet'!$E$12+1,1))</f>
        <v>259.74478933784656</v>
      </c>
      <c r="CE66" s="62">
        <f t="shared" si="40"/>
        <v>223.74038909289646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150.59999999999988</v>
      </c>
      <c r="CU66" s="18">
        <f>CT66*VLOOKUP('Données projet'!$B$13,Paramètres!$A$1:$I$89,3,0)*VLOOKUP('Données projet'!$B$13,Paramètres!$A$1:$I$89,5,0)</f>
        <v>152.7083999999999</v>
      </c>
      <c r="CV66" s="14">
        <f t="shared" si="41"/>
        <v>39.193436747373994</v>
      </c>
      <c r="CW66" s="22">
        <f t="shared" si="13"/>
        <v>334.22903233500955</v>
      </c>
      <c r="CX66" s="62">
        <f t="shared" si="14"/>
        <v>627.56236566834286</v>
      </c>
      <c r="CY66" s="62">
        <f ca="1">AVERAGE(OFFSET($CX$3,0,0,'Données projet'!$E$13+1,1))-AVERAGE(OFFSET($H$3,0,0,'Données projet'!$E$13+1,1))</f>
        <v>310.75846525561843</v>
      </c>
      <c r="CZ66" s="62">
        <f t="shared" si="42"/>
        <v>159.6134369231965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162.84215999999989</v>
      </c>
      <c r="AK67" s="14">
        <f t="shared" si="35"/>
        <v>41.482914120670287</v>
      </c>
      <c r="AL67" s="22">
        <f t="shared" si="4"/>
        <v>355.86617076016728</v>
      </c>
      <c r="AM67" s="62">
        <f t="shared" si="5"/>
        <v>649.19950409350054</v>
      </c>
      <c r="AN67" s="62">
        <f ca="1">AVERAGE(OFFSET($AM$3,0,0,'Données projet'!$E$10+1,1))-AVERAGE(OFFSET($H$3,0,0,'Données projet'!$E$10+1,1))</f>
        <v>319.13113305617463</v>
      </c>
      <c r="AO67" s="62">
        <f t="shared" si="36"/>
        <v>163.29630772916113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244.65912742088932</v>
      </c>
      <c r="BJ67" s="62">
        <f t="shared" si="38"/>
        <v>342.30266518164211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1.4056196368991789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1.4056196368991789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7.5</v>
      </c>
      <c r="BY67" s="13">
        <f>IF('Données projet'!$A$114&gt;35,BY66+BX67-CG66,IF(A67&lt;'Données projet'!$A$114,$BV$205^A67,IF(A67='Données projet'!$A$114,'Données projet'!$B$114,BY66+BX67-CG66)))</f>
        <v>300</v>
      </c>
      <c r="BZ67" s="14">
        <f>BY67*VLOOKUP('Données projet'!$B$12,Paramètres!$A$1:$I$89,3,0)*VLOOKUP('Données projet'!$B$12,Paramètres!$A$1:$I$89,5,0)</f>
        <v>140.4</v>
      </c>
      <c r="CA67" s="14">
        <f t="shared" si="39"/>
        <v>36.388624656711201</v>
      </c>
      <c r="CB67" s="22">
        <f t="shared" si="10"/>
        <v>307.90685461043864</v>
      </c>
      <c r="CC67" s="62">
        <f t="shared" si="11"/>
        <v>601.24018794377196</v>
      </c>
      <c r="CD67" s="62">
        <f ca="1">AVERAGE(OFFSET($CC$3,0,0,'Données projet'!$E$12+1,1))-AVERAGE(OFFSET($H$3,0,0,'Données projet'!$E$12+1,1))</f>
        <v>259.74478933784656</v>
      </c>
      <c r="CE67" s="62">
        <f t="shared" si="40"/>
        <v>223.74038909289646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155.79999999999987</v>
      </c>
      <c r="CU67" s="18">
        <f>CT67*VLOOKUP('Données projet'!$B$13,Paramètres!$A$1:$I$89,3,0)*VLOOKUP('Données projet'!$B$13,Paramètres!$A$1:$I$89,5,0)</f>
        <v>157.98119999999989</v>
      </c>
      <c r="CV67" s="14">
        <f t="shared" si="41"/>
        <v>40.386833472870542</v>
      </c>
      <c r="CW67" s="22">
        <f t="shared" si="13"/>
        <v>345.49099163191596</v>
      </c>
      <c r="CX67" s="62">
        <f t="shared" si="14"/>
        <v>638.82432496524928</v>
      </c>
      <c r="CY67" s="62">
        <f ca="1">AVERAGE(OFFSET($CX$3,0,0,'Données projet'!$E$13+1,1))-AVERAGE(OFFSET($H$3,0,0,'Données projet'!$E$13+1,1))</f>
        <v>310.75846525561843</v>
      </c>
      <c r="CZ67" s="62">
        <f t="shared" si="42"/>
        <v>159.6134369231965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168.27719999999985</v>
      </c>
      <c r="AK68" s="14">
        <f t="shared" si="35"/>
        <v>42.703945256047781</v>
      </c>
      <c r="AL68" s="22">
        <f t="shared" ref="AL68:AL131" si="58">(AJ68+AK68)*0.475*44/12</f>
        <v>367.4588279876163</v>
      </c>
      <c r="AM68" s="62">
        <f t="shared" ref="AM68:AM131" si="59">AL68+(AD68+AE68)*44/12</f>
        <v>660.79216132094962</v>
      </c>
      <c r="AN68" s="62">
        <f ca="1">AVERAGE(OFFSET($AM$3,0,0,'Données projet'!$E$10+1,1))-AVERAGE(OFFSET($H$3,0,0,'Données projet'!$E$10+1,1))</f>
        <v>319.13113305617463</v>
      </c>
      <c r="AO68" s="62">
        <f t="shared" si="36"/>
        <v>163.29630772916113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244.65912742088932</v>
      </c>
      <c r="BJ68" s="62">
        <f t="shared" si="38"/>
        <v>342.30266518164211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1.3671828940098467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1.3671828940098467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7.5</v>
      </c>
      <c r="BY68" s="13">
        <f>IF('Données projet'!$A$114&gt;35,BY67+BX68-CG67,IF(A68&lt;'Données projet'!$A$114,$BV$205^A68,IF(A68='Données projet'!$A$114,'Données projet'!$B$114,BY67+BX68-CG67)))</f>
        <v>307.5</v>
      </c>
      <c r="BZ68" s="14">
        <f>BY68*VLOOKUP('Données projet'!$B$12,Paramètres!$A$1:$I$89,3,0)*VLOOKUP('Données projet'!$B$12,Paramètres!$A$1:$I$89,5,0)</f>
        <v>143.91</v>
      </c>
      <c r="CA68" s="14">
        <f t="shared" si="39"/>
        <v>37.191290549543432</v>
      </c>
      <c r="CB68" s="22">
        <f t="shared" ref="CB68:CB131" si="64">(BZ68+CA68)*0.475*44/12</f>
        <v>315.41808104045475</v>
      </c>
      <c r="CC68" s="62">
        <f t="shared" ref="CC68:CC131" si="65">CB68+(BT68+BU68)*44/12</f>
        <v>608.75141437378807</v>
      </c>
      <c r="CD68" s="62">
        <f ca="1">AVERAGE(OFFSET($CC$3,0,0,'Données projet'!$E$12+1,1))-AVERAGE(OFFSET($H$3,0,0,'Données projet'!$E$12+1,1))</f>
        <v>259.74478933784656</v>
      </c>
      <c r="CE68" s="62">
        <f t="shared" si="40"/>
        <v>223.74038909289646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161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160.99999999999986</v>
      </c>
      <c r="CU68" s="18">
        <f>CT68*VLOOKUP('Données projet'!$B$13,Paramètres!$A$1:$I$89,3,0)*VLOOKUP('Données projet'!$B$13,Paramètres!$A$1:$I$89,5,0)</f>
        <v>163.25399999999985</v>
      </c>
      <c r="CV68" s="14">
        <f t="shared" si="41"/>
        <v>41.575601961656879</v>
      </c>
      <c r="CW68" s="22">
        <f t="shared" ref="CW68:CW131" si="67">(CU68+CV68)*0.475*44/12</f>
        <v>356.74489008321876</v>
      </c>
      <c r="CX68" s="62">
        <f t="shared" ref="CX68:CX131" si="68">CW68+(CO68+CP68)*44/12</f>
        <v>650.07822341655208</v>
      </c>
      <c r="CY68" s="62">
        <f ca="1">AVERAGE(OFFSET($CX$3,0,0,'Données projet'!$E$13+1,1))-AVERAGE(OFFSET($H$3,0,0,'Données projet'!$E$13+1,1))</f>
        <v>310.75846525561843</v>
      </c>
      <c r="CZ68" s="62">
        <f t="shared" si="42"/>
        <v>159.6134369231965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14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159.07943999999986</v>
      </c>
      <c r="AK69" s="14">
        <f t="shared" ref="AK69:AK132" si="89">EXP(-1.0587+0.8836*LN(AJ69)+0.284)</f>
        <v>40.634810852481273</v>
      </c>
      <c r="AL69" s="22">
        <f t="shared" si="58"/>
        <v>347.83565356807134</v>
      </c>
      <c r="AM69" s="62">
        <f t="shared" si="59"/>
        <v>641.16898690140465</v>
      </c>
      <c r="AN69" s="62">
        <f ca="1">AVERAGE(OFFSET($AM$3,0,0,'Données projet'!$E$10+1,1))-AVERAGE(OFFSET($H$3,0,0,'Données projet'!$E$10+1,1))</f>
        <v>319.13113305617463</v>
      </c>
      <c r="AO69" s="62">
        <f t="shared" ref="AO69:AO132" si="90">$AO$3</f>
        <v>163.29630772916113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244.65912742088932</v>
      </c>
      <c r="BJ69" s="62">
        <f t="shared" ref="BJ69:BJ132" si="92">$BJ$3</f>
        <v>342.30266518164211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1.3297972058761238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1.3297972058761238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7.5</v>
      </c>
      <c r="BY69" s="13">
        <f>IF('Données projet'!$A$114&gt;35,BY68+BX69-CG68,IF(A69&lt;'Données projet'!$A$114,$BV$205^A69,IF(A69='Données projet'!$A$114,'Données projet'!$B$114,BY68+BX69-CG68)))</f>
        <v>315</v>
      </c>
      <c r="BZ69" s="14">
        <f>BY69*VLOOKUP('Données projet'!$B$12,Paramètres!$A$1:$I$89,3,0)*VLOOKUP('Données projet'!$B$12,Paramètres!$A$1:$I$89,5,0)</f>
        <v>147.41999999999999</v>
      </c>
      <c r="CA69" s="14">
        <f t="shared" ref="CA69:CA132" si="93">EXP(-1.0587+0.8836*LN(BZ69)+0.284)</f>
        <v>37.991680647570291</v>
      </c>
      <c r="CB69" s="22">
        <f t="shared" si="64"/>
        <v>322.92534379451826</v>
      </c>
      <c r="CC69" s="62">
        <f t="shared" si="65"/>
        <v>616.25867712785157</v>
      </c>
      <c r="CD69" s="62">
        <f ca="1">AVERAGE(OFFSET($CC$3,0,0,'Données projet'!$E$12+1,1))-AVERAGE(OFFSET($H$3,0,0,'Données projet'!$E$12+1,1))</f>
        <v>259.74478933784656</v>
      </c>
      <c r="CE69" s="62">
        <f t="shared" ref="CE69:CE132" si="94">$CE$3</f>
        <v>223.74038909289646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152.19999999999985</v>
      </c>
      <c r="CU69" s="18">
        <f>CT69*VLOOKUP('Données projet'!$B$13,Paramètres!$A$1:$I$89,3,0)*VLOOKUP('Données projet'!$B$13,Paramètres!$A$1:$I$89,5,0)</f>
        <v>154.33079999999987</v>
      </c>
      <c r="CV69" s="14">
        <f t="shared" ref="CV69:CV132" si="95">EXP(-1.0587+0.8836*LN(CU69)+0.284)</f>
        <v>39.561139179540312</v>
      </c>
      <c r="CW69" s="22">
        <f t="shared" si="67"/>
        <v>337.69512740436579</v>
      </c>
      <c r="CX69" s="62">
        <f t="shared" si="68"/>
        <v>631.02846073769911</v>
      </c>
      <c r="CY69" s="62">
        <f ca="1">AVERAGE(OFFSET($CX$3,0,0,'Données projet'!$E$13+1,1))-AVERAGE(OFFSET($H$3,0,0,'Données projet'!$E$13+1,1))</f>
        <v>310.75846525561843</v>
      </c>
      <c r="CZ69" s="62">
        <f t="shared" ref="CZ69:CZ132" si="96">$CZ$3</f>
        <v>159.6134369231965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164.51447999999985</v>
      </c>
      <c r="AK70" s="14">
        <f t="shared" si="89"/>
        <v>41.859114154590543</v>
      </c>
      <c r="AL70" s="22">
        <f t="shared" si="58"/>
        <v>359.43400981924492</v>
      </c>
      <c r="AM70" s="62">
        <f t="shared" si="59"/>
        <v>652.76734315257818</v>
      </c>
      <c r="AN70" s="62">
        <f ca="1">AVERAGE(OFFSET($AM$3,0,0,'Données projet'!$E$10+1,1))-AVERAGE(OFFSET($H$3,0,0,'Données projet'!$E$10+1,1))</f>
        <v>319.13113305617463</v>
      </c>
      <c r="AO70" s="62">
        <f t="shared" si="90"/>
        <v>163.29630772916113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244.65912742088932</v>
      </c>
      <c r="BJ70" s="62">
        <f t="shared" si="92"/>
        <v>342.30266518164211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1.2934338313504454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1.2934338313504454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7.5</v>
      </c>
      <c r="BY70" s="13">
        <f>IF('Données projet'!$A$114&gt;35,BY69+BX70-CG69,IF(A70&lt;'Données projet'!$A$114,$BV$205^A70,IF(A70='Données projet'!$A$114,'Données projet'!$B$114,BY69+BX70-CG69)))</f>
        <v>322.5</v>
      </c>
      <c r="BZ70" s="14">
        <f>BY70*VLOOKUP('Données projet'!$B$12,Paramètres!$A$1:$I$89,3,0)*VLOOKUP('Données projet'!$B$12,Paramètres!$A$1:$I$89,5,0)</f>
        <v>150.93</v>
      </c>
      <c r="CA70" s="14">
        <f t="shared" si="93"/>
        <v>38.789855371379076</v>
      </c>
      <c r="CB70" s="22">
        <f t="shared" si="64"/>
        <v>330.4287481051519</v>
      </c>
      <c r="CC70" s="62">
        <f t="shared" si="65"/>
        <v>623.76208143848521</v>
      </c>
      <c r="CD70" s="62">
        <f ca="1">AVERAGE(OFFSET($CC$3,0,0,'Données projet'!$E$12+1,1))-AVERAGE(OFFSET($H$3,0,0,'Données projet'!$E$12+1,1))</f>
        <v>259.74478933784656</v>
      </c>
      <c r="CE70" s="62">
        <f t="shared" si="94"/>
        <v>223.74038909289646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157.39999999999984</v>
      </c>
      <c r="CU70" s="18">
        <f>CT70*VLOOKUP('Données projet'!$B$13,Paramètres!$A$1:$I$89,3,0)*VLOOKUP('Données projet'!$B$13,Paramètres!$A$1:$I$89,5,0)</f>
        <v>159.60359999999986</v>
      </c>
      <c r="CV70" s="14">
        <f t="shared" si="95"/>
        <v>40.753093376363118</v>
      </c>
      <c r="CW70" s="22">
        <f t="shared" si="67"/>
        <v>348.95457429716549</v>
      </c>
      <c r="CX70" s="62">
        <f t="shared" si="68"/>
        <v>642.28790763049881</v>
      </c>
      <c r="CY70" s="62">
        <f ca="1">AVERAGE(OFFSET($CX$3,0,0,'Données projet'!$E$13+1,1))-AVERAGE(OFFSET($H$3,0,0,'Données projet'!$E$13+1,1))</f>
        <v>310.75846525561843</v>
      </c>
      <c r="CZ70" s="62">
        <f t="shared" si="96"/>
        <v>159.6134369231965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169.94951999999984</v>
      </c>
      <c r="AK71" s="14">
        <f t="shared" si="89"/>
        <v>43.078717549153083</v>
      </c>
      <c r="AL71" s="22">
        <f t="shared" si="58"/>
        <v>371.024180398108</v>
      </c>
      <c r="AM71" s="62">
        <f t="shared" si="59"/>
        <v>664.35751373144126</v>
      </c>
      <c r="AN71" s="62">
        <f ca="1">AVERAGE(OFFSET($AM$3,0,0,'Données projet'!$E$10+1,1))-AVERAGE(OFFSET($H$3,0,0,'Données projet'!$E$10+1,1))</f>
        <v>319.13113305617463</v>
      </c>
      <c r="AO71" s="62">
        <f t="shared" si="90"/>
        <v>163.29630772916113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244.65912742088932</v>
      </c>
      <c r="BJ71" s="62">
        <f t="shared" si="92"/>
        <v>342.30266518164211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1.2580648152134384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1.2580648152134384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7.5</v>
      </c>
      <c r="BY71" s="13">
        <f>IF('Données projet'!$A$114&gt;35,BY70+BX71-CG70,IF(A71&lt;'Données projet'!$A$114,$BV$205^A71,IF(A71='Données projet'!$A$114,'Données projet'!$B$114,BY70+BX71-CG70)))</f>
        <v>330</v>
      </c>
      <c r="BZ71" s="14">
        <f>BY71*VLOOKUP('Données projet'!$B$12,Paramètres!$A$1:$I$89,3,0)*VLOOKUP('Données projet'!$B$12,Paramètres!$A$1:$I$89,5,0)</f>
        <v>154.44</v>
      </c>
      <c r="CA71" s="14">
        <f t="shared" si="93"/>
        <v>39.58587217095549</v>
      </c>
      <c r="CB71" s="22">
        <f t="shared" si="64"/>
        <v>337.92839403108081</v>
      </c>
      <c r="CC71" s="62">
        <f t="shared" si="65"/>
        <v>631.26172736441413</v>
      </c>
      <c r="CD71" s="62">
        <f ca="1">AVERAGE(OFFSET($CC$3,0,0,'Données projet'!$E$12+1,1))-AVERAGE(OFFSET($H$3,0,0,'Données projet'!$E$12+1,1))</f>
        <v>259.74478933784656</v>
      </c>
      <c r="CE71" s="62">
        <f t="shared" si="94"/>
        <v>223.74038909289646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162.59999999999982</v>
      </c>
      <c r="CU71" s="18">
        <f>CT71*VLOOKUP('Données projet'!$B$13,Paramètres!$A$1:$I$89,3,0)*VLOOKUP('Données projet'!$B$13,Paramètres!$A$1:$I$89,5,0)</f>
        <v>164.87639999999982</v>
      </c>
      <c r="CV71" s="14">
        <f t="shared" si="95"/>
        <v>41.94047184875933</v>
      </c>
      <c r="CW71" s="22">
        <f t="shared" si="67"/>
        <v>360.20605180325543</v>
      </c>
      <c r="CX71" s="62">
        <f t="shared" si="68"/>
        <v>653.53938513658875</v>
      </c>
      <c r="CY71" s="62">
        <f ca="1">AVERAGE(OFFSET($CX$3,0,0,'Données projet'!$E$13+1,1))-AVERAGE(OFFSET($H$3,0,0,'Données projet'!$E$13+1,1))</f>
        <v>310.75846525561843</v>
      </c>
      <c r="CZ71" s="62">
        <f t="shared" si="96"/>
        <v>159.6134369231965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175.38455999999982</v>
      </c>
      <c r="AK72" s="14">
        <f t="shared" si="89"/>
        <v>44.293788582203625</v>
      </c>
      <c r="AL72" s="22">
        <f t="shared" si="58"/>
        <v>382.60645711400434</v>
      </c>
      <c r="AM72" s="62">
        <f t="shared" si="59"/>
        <v>675.9397904473376</v>
      </c>
      <c r="AN72" s="62">
        <f ca="1">AVERAGE(OFFSET($AM$3,0,0,'Données projet'!$E$10+1,1))-AVERAGE(OFFSET($H$3,0,0,'Données projet'!$E$10+1,1))</f>
        <v>319.13113305617463</v>
      </c>
      <c r="AO72" s="62">
        <f t="shared" si="90"/>
        <v>163.29630772916113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244.65912742088932</v>
      </c>
      <c r="BJ72" s="62">
        <f t="shared" si="92"/>
        <v>342.30266518164211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1.2236629666826737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1.2236629666826737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7.5</v>
      </c>
      <c r="BY72" s="13">
        <f>IF('Données projet'!$A$114&gt;35,BY71+BX72-CG71,IF(A72&lt;'Données projet'!$A$114,$BV$205^A72,IF(A72='Données projet'!$A$114,'Données projet'!$B$114,BY71+BX72-CG71)))</f>
        <v>337.5</v>
      </c>
      <c r="BZ72" s="14">
        <f>BY72*VLOOKUP('Données projet'!$B$12,Paramètres!$A$1:$I$89,3,0)*VLOOKUP('Données projet'!$B$12,Paramètres!$A$1:$I$89,5,0)</f>
        <v>157.95000000000002</v>
      </c>
      <c r="CA72" s="14">
        <f t="shared" si="93"/>
        <v>40.379785735878301</v>
      </c>
      <c r="CB72" s="22">
        <f t="shared" si="64"/>
        <v>345.42437682332138</v>
      </c>
      <c r="CC72" s="62">
        <f t="shared" si="65"/>
        <v>638.75771015665464</v>
      </c>
      <c r="CD72" s="62">
        <f ca="1">AVERAGE(OFFSET($CC$3,0,0,'Données projet'!$E$12+1,1))-AVERAGE(OFFSET($H$3,0,0,'Données projet'!$E$12+1,1))</f>
        <v>259.74478933784656</v>
      </c>
      <c r="CE72" s="62">
        <f t="shared" si="94"/>
        <v>223.74038909289646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167.79999999999981</v>
      </c>
      <c r="CU72" s="18">
        <f>CT72*VLOOKUP('Données projet'!$B$13,Paramètres!$A$1:$I$89,3,0)*VLOOKUP('Données projet'!$B$13,Paramètres!$A$1:$I$89,5,0)</f>
        <v>170.14919999999981</v>
      </c>
      <c r="CV72" s="14">
        <f t="shared" si="95"/>
        <v>43.123437715785229</v>
      </c>
      <c r="CW72" s="22">
        <f t="shared" si="67"/>
        <v>371.44984402165892</v>
      </c>
      <c r="CX72" s="62">
        <f t="shared" si="68"/>
        <v>664.78317735499218</v>
      </c>
      <c r="CY72" s="62">
        <f ca="1">AVERAGE(OFFSET($CX$3,0,0,'Données projet'!$E$13+1,1))-AVERAGE(OFFSET($H$3,0,0,'Données projet'!$E$13+1,1))</f>
        <v>310.75846525561843</v>
      </c>
      <c r="CZ72" s="62">
        <f t="shared" si="96"/>
        <v>159.6134369231965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180.81959999999981</v>
      </c>
      <c r="AK73" s="14">
        <f t="shared" si="89"/>
        <v>45.50448382562017</v>
      </c>
      <c r="AL73" s="22">
        <f t="shared" si="58"/>
        <v>394.18111266295483</v>
      </c>
      <c r="AM73" s="62">
        <f t="shared" si="59"/>
        <v>687.51444599628815</v>
      </c>
      <c r="AN73" s="62">
        <f ca="1">AVERAGE(OFFSET($AM$3,0,0,'Données projet'!$E$10+1,1))-AVERAGE(OFFSET($H$3,0,0,'Données projet'!$E$10+1,1))</f>
        <v>319.13113305617463</v>
      </c>
      <c r="AO73" s="62">
        <f t="shared" si="90"/>
        <v>163.29630772916113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244.65912742088932</v>
      </c>
      <c r="BJ73" s="62">
        <f t="shared" si="92"/>
        <v>342.30266518164211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1.1902018385090973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1.1902018385090973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345</v>
      </c>
      <c r="BW73" s="13">
        <f>VLOOKUP(A73,'Données projet'!$A$113:$I$133,9,0)</f>
        <v>7.5</v>
      </c>
      <c r="BX73" s="13">
        <f t="array" ref="BX73">INDEX(BW:BW,MIN(IF(ISNUMBER(BW73:BW269),ROW(BW73:BW269),"")))</f>
        <v>7.5</v>
      </c>
      <c r="BY73" s="13">
        <f>IF('Données projet'!$A$114&gt;35,BY72+BX73-CG72,IF(A73&lt;'Données projet'!$A$114,$BV$205^A73,IF(A73='Données projet'!$A$114,'Données projet'!$B$114,BY72+BX73-CG72)))</f>
        <v>345</v>
      </c>
      <c r="BZ73" s="14">
        <f>BY73*VLOOKUP('Données projet'!$B$12,Paramètres!$A$1:$I$89,3,0)*VLOOKUP('Données projet'!$B$12,Paramètres!$A$1:$I$89,5,0)</f>
        <v>161.45999999999998</v>
      </c>
      <c r="CA73" s="14">
        <f t="shared" si="93"/>
        <v>41.171648186302534</v>
      </c>
      <c r="CB73" s="22">
        <f t="shared" si="64"/>
        <v>352.9167872578102</v>
      </c>
      <c r="CC73" s="62">
        <f t="shared" si="65"/>
        <v>646.25012059114351</v>
      </c>
      <c r="CD73" s="62">
        <f ca="1">AVERAGE(OFFSET($CC$3,0,0,'Données projet'!$E$12+1,1))-AVERAGE(OFFSET($H$3,0,0,'Données projet'!$E$12+1,1))</f>
        <v>259.74478933784656</v>
      </c>
      <c r="CE73" s="62">
        <f t="shared" si="94"/>
        <v>223.74038909289646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69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173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172.9999999999998</v>
      </c>
      <c r="CU73" s="18">
        <f>CT73*VLOOKUP('Données projet'!$B$13,Paramètres!$A$1:$I$89,3,0)*VLOOKUP('Données projet'!$B$13,Paramètres!$A$1:$I$89,5,0)</f>
        <v>175.4219999999998</v>
      </c>
      <c r="CV73" s="14">
        <f t="shared" si="95"/>
        <v>44.302143412304694</v>
      </c>
      <c r="CW73" s="22">
        <f t="shared" si="67"/>
        <v>382.68621644309695</v>
      </c>
      <c r="CX73" s="62">
        <f t="shared" si="68"/>
        <v>676.01954977643027</v>
      </c>
      <c r="CY73" s="62">
        <f ca="1">AVERAGE(OFFSET($CX$3,0,0,'Données projet'!$E$13+1,1))-AVERAGE(OFFSET($H$3,0,0,'Données projet'!$E$13+1,1))</f>
        <v>310.75846525561843</v>
      </c>
      <c r="CZ73" s="62">
        <f t="shared" si="96"/>
        <v>159.6134369231965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14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171.20375999999982</v>
      </c>
      <c r="AK74" s="14">
        <f t="shared" si="89"/>
        <v>43.359514967164486</v>
      </c>
      <c r="AL74" s="22">
        <f t="shared" si="58"/>
        <v>373.69770390114451</v>
      </c>
      <c r="AM74" s="62">
        <f t="shared" si="59"/>
        <v>667.03103723447782</v>
      </c>
      <c r="AN74" s="62">
        <f ca="1">AVERAGE(OFFSET($AM$3,0,0,'Données projet'!$E$10+1,1))-AVERAGE(OFFSET($H$3,0,0,'Données projet'!$E$10+1,1))</f>
        <v>319.13113305617463</v>
      </c>
      <c r="AO74" s="62">
        <f t="shared" si="90"/>
        <v>163.29630772916113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244.65912742088932</v>
      </c>
      <c r="BJ74" s="62">
        <f t="shared" si="92"/>
        <v>342.30266518164211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1.1576557066450717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1.1576557066450717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7.7</v>
      </c>
      <c r="BY74" s="13">
        <f>IF('Données projet'!$A$114&gt;35,BY73+BX74-CG73,IF(A74&lt;'Données projet'!$A$114,$BV$205^A74,IF(A74='Données projet'!$A$114,'Données projet'!$B$114,BY73+BX74-CG73)))</f>
        <v>283.7</v>
      </c>
      <c r="BZ74" s="14">
        <f>BY74*VLOOKUP('Données projet'!$B$12,Paramètres!$A$1:$I$89,3,0)*VLOOKUP('Données projet'!$B$12,Paramètres!$A$1:$I$89,5,0)</f>
        <v>132.77160000000001</v>
      </c>
      <c r="CA74" s="14">
        <f t="shared" si="93"/>
        <v>34.63600628318656</v>
      </c>
      <c r="CB74" s="22">
        <f t="shared" si="64"/>
        <v>291.56824760988326</v>
      </c>
      <c r="CC74" s="62">
        <f t="shared" si="65"/>
        <v>584.90158094321657</v>
      </c>
      <c r="CD74" s="62">
        <f ca="1">AVERAGE(OFFSET($CC$3,0,0,'Données projet'!$E$12+1,1))-AVERAGE(OFFSET($H$3,0,0,'Données projet'!$E$12+1,1))</f>
        <v>259.74478933784656</v>
      </c>
      <c r="CE74" s="62">
        <f t="shared" si="94"/>
        <v>223.74038909289646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163.79999999999981</v>
      </c>
      <c r="CU74" s="18">
        <f>CT74*VLOOKUP('Données projet'!$B$13,Paramètres!$A$1:$I$89,3,0)*VLOOKUP('Données projet'!$B$13,Paramètres!$A$1:$I$89,5,0)</f>
        <v>166.09319999999983</v>
      </c>
      <c r="CV74" s="14">
        <f t="shared" si="95"/>
        <v>42.213849908165869</v>
      </c>
      <c r="CW74" s="22">
        <f t="shared" si="67"/>
        <v>362.80144525672193</v>
      </c>
      <c r="CX74" s="62">
        <f t="shared" si="68"/>
        <v>656.13477859005525</v>
      </c>
      <c r="CY74" s="62">
        <f ca="1">AVERAGE(OFFSET($CX$3,0,0,'Données projet'!$E$13+1,1))-AVERAGE(OFFSET($H$3,0,0,'Données projet'!$E$13+1,1))</f>
        <v>310.75846525561843</v>
      </c>
      <c r="CZ74" s="62">
        <f t="shared" si="96"/>
        <v>159.6134369231965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176.22071999999983</v>
      </c>
      <c r="AK75" s="14">
        <f t="shared" si="89"/>
        <v>44.480330422808066</v>
      </c>
      <c r="AL75" s="22">
        <f t="shared" si="58"/>
        <v>384.38766281972374</v>
      </c>
      <c r="AM75" s="62">
        <f t="shared" si="59"/>
        <v>677.72099615305706</v>
      </c>
      <c r="AN75" s="62">
        <f ca="1">AVERAGE(OFFSET($AM$3,0,0,'Données projet'!$E$10+1,1))-AVERAGE(OFFSET($H$3,0,0,'Données projet'!$E$10+1,1))</f>
        <v>319.13113305617463</v>
      </c>
      <c r="AO75" s="62">
        <f t="shared" si="90"/>
        <v>163.29630772916113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244.65912742088932</v>
      </c>
      <c r="BJ75" s="62">
        <f t="shared" si="92"/>
        <v>342.30266518164211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1.1259995504683944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1.1259995504683944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7.7</v>
      </c>
      <c r="BY75" s="13">
        <f>IF('Données projet'!$A$114&gt;35,BY74+BX75-CG74,IF(A75&lt;'Données projet'!$A$114,$BV$205^A75,IF(A75='Données projet'!$A$114,'Données projet'!$B$114,BY74+BX75-CG74)))</f>
        <v>291.39999999999998</v>
      </c>
      <c r="BZ75" s="14">
        <f>BY75*VLOOKUP('Données projet'!$B$12,Paramètres!$A$1:$I$89,3,0)*VLOOKUP('Données projet'!$B$12,Paramètres!$A$1:$I$89,5,0)</f>
        <v>136.37519999999998</v>
      </c>
      <c r="CA75" s="14">
        <f t="shared" si="93"/>
        <v>35.465351191683979</v>
      </c>
      <c r="CB75" s="22">
        <f t="shared" si="64"/>
        <v>299.28895999218292</v>
      </c>
      <c r="CC75" s="62">
        <f t="shared" si="65"/>
        <v>592.62229332551624</v>
      </c>
      <c r="CD75" s="62">
        <f ca="1">AVERAGE(OFFSET($CC$3,0,0,'Données projet'!$E$12+1,1))-AVERAGE(OFFSET($H$3,0,0,'Données projet'!$E$12+1,1))</f>
        <v>259.74478933784656</v>
      </c>
      <c r="CE75" s="62">
        <f t="shared" si="94"/>
        <v>223.74038909289646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168.59999999999982</v>
      </c>
      <c r="CU75" s="18">
        <f>CT75*VLOOKUP('Données projet'!$B$13,Paramètres!$A$1:$I$89,3,0)*VLOOKUP('Données projet'!$B$13,Paramètres!$A$1:$I$89,5,0)</f>
        <v>170.96039999999982</v>
      </c>
      <c r="CV75" s="14">
        <f t="shared" si="95"/>
        <v>43.305050662028606</v>
      </c>
      <c r="CW75" s="22">
        <f t="shared" si="67"/>
        <v>373.17899323636624</v>
      </c>
      <c r="CX75" s="62">
        <f t="shared" si="68"/>
        <v>666.51232656969955</v>
      </c>
      <c r="CY75" s="62">
        <f ca="1">AVERAGE(OFFSET($CX$3,0,0,'Données projet'!$E$13+1,1))-AVERAGE(OFFSET($H$3,0,0,'Données projet'!$E$13+1,1))</f>
        <v>310.75846525561843</v>
      </c>
      <c r="CZ75" s="62">
        <f t="shared" si="96"/>
        <v>159.6134369231965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181.23767999999984</v>
      </c>
      <c r="AK76" s="14">
        <f t="shared" si="89"/>
        <v>45.597437249761917</v>
      </c>
      <c r="AL76" s="22">
        <f t="shared" si="58"/>
        <v>395.07116254333505</v>
      </c>
      <c r="AM76" s="62">
        <f t="shared" si="59"/>
        <v>688.40449587666831</v>
      </c>
      <c r="AN76" s="62">
        <f ca="1">AVERAGE(OFFSET($AM$3,0,0,'Données projet'!$E$10+1,1))-AVERAGE(OFFSET($H$3,0,0,'Données projet'!$E$10+1,1))</f>
        <v>319.13113305617463</v>
      </c>
      <c r="AO76" s="62">
        <f t="shared" si="90"/>
        <v>163.29630772916113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244.65912742088932</v>
      </c>
      <c r="BJ76" s="62">
        <f t="shared" si="92"/>
        <v>342.30266518164211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1.0952090335470932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1.0952090335470932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7.7</v>
      </c>
      <c r="BY76" s="13">
        <f>IF('Données projet'!$A$114&gt;35,BY75+BX76-CG75,IF(A76&lt;'Données projet'!$A$114,$BV$205^A76,IF(A76='Données projet'!$A$114,'Données projet'!$B$114,BY75+BX76-CG75)))</f>
        <v>299.09999999999997</v>
      </c>
      <c r="BZ76" s="14">
        <f>BY76*VLOOKUP('Données projet'!$B$12,Paramètres!$A$1:$I$89,3,0)*VLOOKUP('Données projet'!$B$12,Paramètres!$A$1:$I$89,5,0)</f>
        <v>139.97879999999998</v>
      </c>
      <c r="CA76" s="14">
        <f t="shared" si="93"/>
        <v>36.292148829903653</v>
      </c>
      <c r="CB76" s="22">
        <f t="shared" si="64"/>
        <v>307.00523587874881</v>
      </c>
      <c r="CC76" s="62">
        <f t="shared" si="65"/>
        <v>600.33856921208212</v>
      </c>
      <c r="CD76" s="62">
        <f ca="1">AVERAGE(OFFSET($CC$3,0,0,'Données projet'!$E$12+1,1))-AVERAGE(OFFSET($H$3,0,0,'Données projet'!$E$12+1,1))</f>
        <v>259.74478933784656</v>
      </c>
      <c r="CE76" s="62">
        <f t="shared" si="94"/>
        <v>223.74038909289646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173.39999999999984</v>
      </c>
      <c r="CU76" s="18">
        <f>CT76*VLOOKUP('Données projet'!$B$13,Paramètres!$A$1:$I$89,3,0)*VLOOKUP('Données projet'!$B$13,Paramètres!$A$1:$I$89,5,0)</f>
        <v>175.82759999999985</v>
      </c>
      <c r="CV76" s="14">
        <f t="shared" si="95"/>
        <v>44.392640778295565</v>
      </c>
      <c r="CW76" s="22">
        <f t="shared" si="67"/>
        <v>383.55025268886453</v>
      </c>
      <c r="CX76" s="62">
        <f t="shared" si="68"/>
        <v>676.88358602219785</v>
      </c>
      <c r="CY76" s="62">
        <f ca="1">AVERAGE(OFFSET($CX$3,0,0,'Données projet'!$E$13+1,1))-AVERAGE(OFFSET($H$3,0,0,'Données projet'!$E$13+1,1))</f>
        <v>310.75846525561843</v>
      </c>
      <c r="CZ76" s="62">
        <f t="shared" si="96"/>
        <v>159.6134369231965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186.25463999999985</v>
      </c>
      <c r="AK77" s="14">
        <f t="shared" si="89"/>
        <v>46.710949903929567</v>
      </c>
      <c r="AL77" s="22">
        <f t="shared" si="58"/>
        <v>405.74840241601038</v>
      </c>
      <c r="AM77" s="62">
        <f t="shared" si="59"/>
        <v>699.08173574934369</v>
      </c>
      <c r="AN77" s="62">
        <f ca="1">AVERAGE(OFFSET($AM$3,0,0,'Données projet'!$E$10+1,1))-AVERAGE(OFFSET($H$3,0,0,'Données projet'!$E$10+1,1))</f>
        <v>319.13113305617463</v>
      </c>
      <c r="AO77" s="62">
        <f t="shared" si="90"/>
        <v>163.29630772916113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244.65912742088932</v>
      </c>
      <c r="BJ77" s="62">
        <f t="shared" si="92"/>
        <v>342.30266518164211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1.0652604849302081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1.0652604849302081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7.7</v>
      </c>
      <c r="BY77" s="13">
        <f>IF('Données projet'!$A$114&gt;35,BY76+BX77-CG76,IF(A77&lt;'Données projet'!$A$114,$BV$205^A77,IF(A77='Données projet'!$A$114,'Données projet'!$B$114,BY76+BX77-CG76)))</f>
        <v>306.79999999999995</v>
      </c>
      <c r="BZ77" s="14">
        <f>BY77*VLOOKUP('Données projet'!$B$12,Paramètres!$A$1:$I$89,3,0)*VLOOKUP('Données projet'!$B$12,Paramètres!$A$1:$I$89,5,0)</f>
        <v>143.58239999999998</v>
      </c>
      <c r="CA77" s="14">
        <f t="shared" si="93"/>
        <v>37.116472314400653</v>
      </c>
      <c r="CB77" s="22">
        <f t="shared" si="64"/>
        <v>314.71720261424775</v>
      </c>
      <c r="CC77" s="62">
        <f t="shared" si="65"/>
        <v>608.05053594758101</v>
      </c>
      <c r="CD77" s="62">
        <f ca="1">AVERAGE(OFFSET($CC$3,0,0,'Données projet'!$E$12+1,1))-AVERAGE(OFFSET($H$3,0,0,'Données projet'!$E$12+1,1))</f>
        <v>259.74478933784656</v>
      </c>
      <c r="CE77" s="62">
        <f t="shared" si="94"/>
        <v>223.74038909289646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178.19999999999985</v>
      </c>
      <c r="CU77" s="18">
        <f>CT77*VLOOKUP('Données projet'!$B$13,Paramètres!$A$1:$I$89,3,0)*VLOOKUP('Données projet'!$B$13,Paramètres!$A$1:$I$89,5,0)</f>
        <v>180.69479999999984</v>
      </c>
      <c r="CV77" s="14">
        <f t="shared" si="95"/>
        <v>45.476731688663754</v>
      </c>
      <c r="CW77" s="22">
        <f t="shared" si="67"/>
        <v>393.91541769108909</v>
      </c>
      <c r="CX77" s="62">
        <f t="shared" si="68"/>
        <v>687.2487510244224</v>
      </c>
      <c r="CY77" s="62">
        <f ca="1">AVERAGE(OFFSET($CX$3,0,0,'Données projet'!$E$13+1,1))-AVERAGE(OFFSET($H$3,0,0,'Données projet'!$E$13+1,1))</f>
        <v>310.75846525561843</v>
      </c>
      <c r="CZ77" s="62">
        <f t="shared" si="96"/>
        <v>159.6134369231965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191.27159999999986</v>
      </c>
      <c r="AK78" s="14">
        <f t="shared" si="89"/>
        <v>47.820976324217852</v>
      </c>
      <c r="AL78" s="22">
        <f t="shared" si="58"/>
        <v>416.41957043134585</v>
      </c>
      <c r="AM78" s="62">
        <f t="shared" si="59"/>
        <v>709.7529037646791</v>
      </c>
      <c r="AN78" s="62">
        <f ca="1">AVERAGE(OFFSET($AM$3,0,0,'Données projet'!$E$10+1,1))-AVERAGE(OFFSET($H$3,0,0,'Données projet'!$E$10+1,1))</f>
        <v>319.13113305617463</v>
      </c>
      <c r="AO78" s="62">
        <f t="shared" si="90"/>
        <v>163.29630772916113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244.65912742088932</v>
      </c>
      <c r="BJ78" s="62">
        <f t="shared" si="92"/>
        <v>342.30266518164211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1.0361308809501772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1.0361308809501772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7.7</v>
      </c>
      <c r="BY78" s="13">
        <f>IF('Données projet'!$A$114&gt;35,BY77+BX78-CG77,IF(A78&lt;'Données projet'!$A$114,$BV$205^A78,IF(A78='Données projet'!$A$114,'Données projet'!$B$114,BY77+BX78-CG77)))</f>
        <v>314.49999999999994</v>
      </c>
      <c r="BZ78" s="14">
        <f>BY78*VLOOKUP('Données projet'!$B$12,Paramètres!$A$1:$I$89,3,0)*VLOOKUP('Données projet'!$B$12,Paramètres!$A$1:$I$89,5,0)</f>
        <v>147.18599999999998</v>
      </c>
      <c r="CA78" s="14">
        <f t="shared" si="93"/>
        <v>37.938390882441361</v>
      </c>
      <c r="CB78" s="22">
        <f t="shared" si="64"/>
        <v>322.42498078691864</v>
      </c>
      <c r="CC78" s="62">
        <f t="shared" si="65"/>
        <v>615.75831412025195</v>
      </c>
      <c r="CD78" s="62">
        <f ca="1">AVERAGE(OFFSET($CC$3,0,0,'Données projet'!$E$12+1,1))-AVERAGE(OFFSET($H$3,0,0,'Données projet'!$E$12+1,1))</f>
        <v>259.74478933784656</v>
      </c>
      <c r="CE78" s="62">
        <f t="shared" si="94"/>
        <v>223.74038909289646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183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182.99999999999986</v>
      </c>
      <c r="CU78" s="18">
        <f>CT78*VLOOKUP('Données projet'!$B$13,Paramètres!$A$1:$I$89,3,0)*VLOOKUP('Données projet'!$B$13,Paramètres!$A$1:$I$89,5,0)</f>
        <v>185.56199999999987</v>
      </c>
      <c r="CV78" s="14">
        <f t="shared" si="95"/>
        <v>46.557428480028548</v>
      </c>
      <c r="CW78" s="22">
        <f t="shared" si="67"/>
        <v>404.27467126938285</v>
      </c>
      <c r="CX78" s="62">
        <f t="shared" si="68"/>
        <v>697.60800460271616</v>
      </c>
      <c r="CY78" s="62">
        <f ca="1">AVERAGE(OFFSET($CX$3,0,0,'Données projet'!$E$13+1,1))-AVERAGE(OFFSET($H$3,0,0,'Données projet'!$E$13+1,1))</f>
        <v>310.75846525561843</v>
      </c>
      <c r="CZ78" s="62">
        <f t="shared" si="96"/>
        <v>159.6134369231965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181.44671999999986</v>
      </c>
      <c r="AK79" s="14">
        <f t="shared" si="89"/>
        <v>45.643904599396095</v>
      </c>
      <c r="AL79" s="22">
        <f t="shared" si="58"/>
        <v>395.51617117728125</v>
      </c>
      <c r="AM79" s="62">
        <f t="shared" si="59"/>
        <v>688.84950451061457</v>
      </c>
      <c r="AN79" s="62">
        <f ca="1">AVERAGE(OFFSET($AM$3,0,0,'Données projet'!$E$10+1,1))-AVERAGE(OFFSET($H$3,0,0,'Données projet'!$E$10+1,1))</f>
        <v>319.13113305617463</v>
      </c>
      <c r="AO79" s="62">
        <f t="shared" si="90"/>
        <v>163.29630772916113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244.65912742088932</v>
      </c>
      <c r="BJ79" s="62">
        <f t="shared" si="92"/>
        <v>342.30266518164211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1.0077978275228396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1.0077978275228396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7.7</v>
      </c>
      <c r="BY79" s="13">
        <f>IF('Données projet'!$A$114&gt;35,BY78+BX79-CG78,IF(A79&lt;'Données projet'!$A$114,$BV$205^A79,IF(A79='Données projet'!$A$114,'Données projet'!$B$114,BY78+BX79-CG78)))</f>
        <v>322.19999999999993</v>
      </c>
      <c r="BZ79" s="14">
        <f>BY79*VLOOKUP('Données projet'!$B$12,Paramètres!$A$1:$I$89,3,0)*VLOOKUP('Données projet'!$B$12,Paramètres!$A$1:$I$89,5,0)</f>
        <v>150.78959999999998</v>
      </c>
      <c r="CA79" s="14">
        <f t="shared" si="93"/>
        <v>38.757970187689722</v>
      </c>
      <c r="CB79" s="22">
        <f t="shared" si="64"/>
        <v>330.12868474355952</v>
      </c>
      <c r="CC79" s="62">
        <f t="shared" si="65"/>
        <v>623.46201807689283</v>
      </c>
      <c r="CD79" s="62">
        <f ca="1">AVERAGE(OFFSET($CC$3,0,0,'Données projet'!$E$12+1,1))-AVERAGE(OFFSET($H$3,0,0,'Données projet'!$E$12+1,1))</f>
        <v>259.74478933784656</v>
      </c>
      <c r="CE79" s="62">
        <f t="shared" si="94"/>
        <v>223.74038909289646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173.59999999999985</v>
      </c>
      <c r="CU79" s="18">
        <f>CT79*VLOOKUP('Données projet'!$B$13,Paramètres!$A$1:$I$89,3,0)*VLOOKUP('Données projet'!$B$13,Paramètres!$A$1:$I$89,5,0)</f>
        <v>176.03039999999984</v>
      </c>
      <c r="CV79" s="14">
        <f t="shared" si="95"/>
        <v>44.437880346232902</v>
      </c>
      <c r="CW79" s="22">
        <f t="shared" si="67"/>
        <v>383.98225493635533</v>
      </c>
      <c r="CX79" s="62">
        <f t="shared" si="68"/>
        <v>677.31558826968865</v>
      </c>
      <c r="CY79" s="62">
        <f ca="1">AVERAGE(OFFSET($CX$3,0,0,'Données projet'!$E$13+1,1))-AVERAGE(OFFSET($H$3,0,0,'Données projet'!$E$13+1,1))</f>
        <v>310.75846525561843</v>
      </c>
      <c r="CZ79" s="62">
        <f t="shared" si="96"/>
        <v>159.6134369231965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186.25463999999985</v>
      </c>
      <c r="AK80" s="14">
        <f t="shared" si="89"/>
        <v>46.710949903929567</v>
      </c>
      <c r="AL80" s="22">
        <f t="shared" si="58"/>
        <v>405.74840241601038</v>
      </c>
      <c r="AM80" s="62">
        <f t="shared" si="59"/>
        <v>699.08173574934369</v>
      </c>
      <c r="AN80" s="62">
        <f ca="1">AVERAGE(OFFSET($AM$3,0,0,'Données projet'!$E$10+1,1))-AVERAGE(OFFSET($H$3,0,0,'Données projet'!$E$10+1,1))</f>
        <v>319.13113305617463</v>
      </c>
      <c r="AO80" s="62">
        <f t="shared" si="90"/>
        <v>163.29630772916113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244.65912742088932</v>
      </c>
      <c r="BJ80" s="62">
        <f t="shared" si="92"/>
        <v>342.30266518164211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0.98023954293144322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0.98023954293144322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7.7</v>
      </c>
      <c r="BY80" s="13">
        <f>IF('Données projet'!$A$114&gt;35,BY79+BX80-CG79,IF(A80&lt;'Données projet'!$A$114,$BV$205^A80,IF(A80='Données projet'!$A$114,'Données projet'!$B$114,BY79+BX80-CG79)))</f>
        <v>329.89999999999992</v>
      </c>
      <c r="BZ80" s="14">
        <f>BY80*VLOOKUP('Données projet'!$B$12,Paramètres!$A$1:$I$89,3,0)*VLOOKUP('Données projet'!$B$12,Paramètres!$A$1:$I$89,5,0)</f>
        <v>154.39319999999995</v>
      </c>
      <c r="CA80" s="14">
        <f t="shared" si="93"/>
        <v>39.575272566832489</v>
      </c>
      <c r="CB80" s="22">
        <f t="shared" si="64"/>
        <v>337.82842305389983</v>
      </c>
      <c r="CC80" s="62">
        <f t="shared" si="65"/>
        <v>631.16175638723314</v>
      </c>
      <c r="CD80" s="62">
        <f ca="1">AVERAGE(OFFSET($CC$3,0,0,'Données projet'!$E$12+1,1))-AVERAGE(OFFSET($H$3,0,0,'Données projet'!$E$12+1,1))</f>
        <v>259.74478933784656</v>
      </c>
      <c r="CE80" s="62">
        <f t="shared" si="94"/>
        <v>223.74038909289646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178.19999999999985</v>
      </c>
      <c r="CU80" s="18">
        <f>CT80*VLOOKUP('Données projet'!$B$13,Paramètres!$A$1:$I$89,3,0)*VLOOKUP('Données projet'!$B$13,Paramètres!$A$1:$I$89,5,0)</f>
        <v>180.69479999999984</v>
      </c>
      <c r="CV80" s="14">
        <f t="shared" si="95"/>
        <v>45.476731688663754</v>
      </c>
      <c r="CW80" s="22">
        <f t="shared" si="67"/>
        <v>393.91541769108909</v>
      </c>
      <c r="CX80" s="62">
        <f t="shared" si="68"/>
        <v>687.2487510244224</v>
      </c>
      <c r="CY80" s="62">
        <f ca="1">AVERAGE(OFFSET($CX$3,0,0,'Données projet'!$E$13+1,1))-AVERAGE(OFFSET($H$3,0,0,'Données projet'!$E$13+1,1))</f>
        <v>310.75846525561843</v>
      </c>
      <c r="CZ80" s="62">
        <f t="shared" si="96"/>
        <v>159.6134369231965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191.06255999999985</v>
      </c>
      <c r="AK81" s="14">
        <f t="shared" si="89"/>
        <v>47.774793478923463</v>
      </c>
      <c r="AL81" s="22">
        <f t="shared" si="58"/>
        <v>415.97505730912479</v>
      </c>
      <c r="AM81" s="62">
        <f t="shared" si="59"/>
        <v>709.30839064245811</v>
      </c>
      <c r="AN81" s="62">
        <f ca="1">AVERAGE(OFFSET($AM$3,0,0,'Données projet'!$E$10+1,1))-AVERAGE(OFFSET($H$3,0,0,'Données projet'!$E$10+1,1))</f>
        <v>319.13113305617463</v>
      </c>
      <c r="AO81" s="62">
        <f t="shared" si="90"/>
        <v>163.29630772916113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244.65912742088932</v>
      </c>
      <c r="BJ81" s="62">
        <f t="shared" si="92"/>
        <v>342.30266518164211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0.95343484108142573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0.95343484108142573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7.7</v>
      </c>
      <c r="BY81" s="13">
        <f>IF('Données projet'!$A$114&gt;35,BY80+BX81-CG80,IF(A81&lt;'Données projet'!$A$114,$BV$205^A81,IF(A81='Données projet'!$A$114,'Données projet'!$B$114,BY80+BX81-CG80)))</f>
        <v>337.59999999999991</v>
      </c>
      <c r="BZ81" s="14">
        <f>BY81*VLOOKUP('Données projet'!$B$12,Paramètres!$A$1:$I$89,3,0)*VLOOKUP('Données projet'!$B$12,Paramètres!$A$1:$I$89,5,0)</f>
        <v>157.99679999999995</v>
      </c>
      <c r="CA81" s="14">
        <f t="shared" si="93"/>
        <v>40.390357280610026</v>
      </c>
      <c r="CB81" s="22">
        <f t="shared" si="64"/>
        <v>345.52429893039567</v>
      </c>
      <c r="CC81" s="62">
        <f t="shared" si="65"/>
        <v>638.85763226372899</v>
      </c>
      <c r="CD81" s="62">
        <f ca="1">AVERAGE(OFFSET($CC$3,0,0,'Données projet'!$E$12+1,1))-AVERAGE(OFFSET($H$3,0,0,'Données projet'!$E$12+1,1))</f>
        <v>259.74478933784656</v>
      </c>
      <c r="CE81" s="62">
        <f t="shared" si="94"/>
        <v>223.74038909289646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182.79999999999984</v>
      </c>
      <c r="CU81" s="18">
        <f>CT81*VLOOKUP('Données projet'!$B$13,Paramètres!$A$1:$I$89,3,0)*VLOOKUP('Données projet'!$B$13,Paramètres!$A$1:$I$89,5,0)</f>
        <v>185.35919999999984</v>
      </c>
      <c r="CV81" s="14">
        <f t="shared" si="95"/>
        <v>46.51246589912639</v>
      </c>
      <c r="CW81" s="22">
        <f t="shared" si="67"/>
        <v>403.84315144097815</v>
      </c>
      <c r="CX81" s="62">
        <f t="shared" si="68"/>
        <v>697.17648477431146</v>
      </c>
      <c r="CY81" s="62">
        <f ca="1">AVERAGE(OFFSET($CX$3,0,0,'Données projet'!$E$13+1,1))-AVERAGE(OFFSET($H$3,0,0,'Données projet'!$E$13+1,1))</f>
        <v>310.75846525561843</v>
      </c>
      <c r="CZ81" s="62">
        <f t="shared" si="96"/>
        <v>159.6134369231965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195.87047999999984</v>
      </c>
      <c r="AK82" s="14">
        <f t="shared" si="89"/>
        <v>48.835525158837854</v>
      </c>
      <c r="AL82" s="22">
        <f t="shared" si="58"/>
        <v>426.19629231830891</v>
      </c>
      <c r="AM82" s="62">
        <f t="shared" si="59"/>
        <v>719.52962565164216</v>
      </c>
      <c r="AN82" s="62">
        <f ca="1">AVERAGE(OFFSET($AM$3,0,0,'Données projet'!$E$10+1,1))-AVERAGE(OFFSET($H$3,0,0,'Données projet'!$E$10+1,1))</f>
        <v>319.13113305617463</v>
      </c>
      <c r="AO82" s="62">
        <f t="shared" si="90"/>
        <v>163.29630772916113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244.65912742088932</v>
      </c>
      <c r="BJ82" s="62">
        <f t="shared" si="92"/>
        <v>342.30266518164211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0.927363115213095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0.927363115213095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7.7</v>
      </c>
      <c r="BY82" s="13">
        <f>IF('Données projet'!$A$114&gt;35,BY81+BX82-CG81,IF(A82&lt;'Données projet'!$A$114,$BV$205^A82,IF(A82='Données projet'!$A$114,'Données projet'!$B$114,BY81+BX82-CG81)))</f>
        <v>345.2999999999999</v>
      </c>
      <c r="BZ82" s="14">
        <f>BY82*VLOOKUP('Données projet'!$B$12,Paramètres!$A$1:$I$89,3,0)*VLOOKUP('Données projet'!$B$12,Paramètres!$A$1:$I$89,5,0)</f>
        <v>161.60039999999995</v>
      </c>
      <c r="CA82" s="14">
        <f t="shared" si="93"/>
        <v>41.203280732237822</v>
      </c>
      <c r="CB82" s="22">
        <f t="shared" si="64"/>
        <v>353.21641060864749</v>
      </c>
      <c r="CC82" s="62">
        <f t="shared" si="65"/>
        <v>646.54974394198075</v>
      </c>
      <c r="CD82" s="62">
        <f ca="1">AVERAGE(OFFSET($CC$3,0,0,'Données projet'!$E$12+1,1))-AVERAGE(OFFSET($H$3,0,0,'Données projet'!$E$12+1,1))</f>
        <v>259.74478933784656</v>
      </c>
      <c r="CE82" s="62">
        <f t="shared" si="94"/>
        <v>223.74038909289646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187.39999999999984</v>
      </c>
      <c r="CU82" s="18">
        <f>CT82*VLOOKUP('Données projet'!$B$13,Paramètres!$A$1:$I$89,3,0)*VLOOKUP('Données projet'!$B$13,Paramètres!$A$1:$I$89,5,0)</f>
        <v>190.02359999999985</v>
      </c>
      <c r="CV82" s="14">
        <f t="shared" si="95"/>
        <v>47.545170438433438</v>
      </c>
      <c r="CW82" s="22">
        <f t="shared" si="67"/>
        <v>413.7656085136046</v>
      </c>
      <c r="CX82" s="62">
        <f t="shared" si="68"/>
        <v>707.09894184693792</v>
      </c>
      <c r="CY82" s="62">
        <f ca="1">AVERAGE(OFFSET($CX$3,0,0,'Données projet'!$E$13+1,1))-AVERAGE(OFFSET($H$3,0,0,'Données projet'!$E$13+1,1))</f>
        <v>310.75846525561843</v>
      </c>
      <c r="CZ82" s="62">
        <f t="shared" si="96"/>
        <v>159.6134369231965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200.67839999999984</v>
      </c>
      <c r="AK83" s="14">
        <f t="shared" si="89"/>
        <v>49.893230116477824</v>
      </c>
      <c r="AL83" s="22">
        <f t="shared" si="58"/>
        <v>436.41225578619856</v>
      </c>
      <c r="AM83" s="62">
        <f t="shared" si="59"/>
        <v>729.74558911953181</v>
      </c>
      <c r="AN83" s="62">
        <f ca="1">AVERAGE(OFFSET($AM$3,0,0,'Données projet'!$E$10+1,1))-AVERAGE(OFFSET($H$3,0,0,'Données projet'!$E$10+1,1))</f>
        <v>319.13113305617463</v>
      </c>
      <c r="AO83" s="62">
        <f t="shared" si="90"/>
        <v>163.29630772916113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244.65912742088932</v>
      </c>
      <c r="BJ83" s="62">
        <f t="shared" si="92"/>
        <v>342.30266518164211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0.90200432205968617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0.90200432205968617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353</v>
      </c>
      <c r="BW83" s="13">
        <f>VLOOKUP(A83,'Données projet'!$A$113:$I$133,9,0)</f>
        <v>7.7</v>
      </c>
      <c r="BX83" s="13">
        <f t="array" ref="BX83">INDEX(BW:BW,MIN(IF(ISNUMBER(BW83:BW279),ROW(BW83:BW279),"")))</f>
        <v>7.7</v>
      </c>
      <c r="BY83" s="13">
        <f>IF('Données projet'!$A$114&gt;35,BY82+BX83-CG82,IF(A83&lt;'Données projet'!$A$114,$BV$205^A83,IF(A83='Données projet'!$A$114,'Données projet'!$B$114,BY82+BX83-CG82)))</f>
        <v>352.99999999999989</v>
      </c>
      <c r="BZ83" s="14">
        <f>BY83*VLOOKUP('Données projet'!$B$12,Paramètres!$A$1:$I$89,3,0)*VLOOKUP('Données projet'!$B$12,Paramètres!$A$1:$I$89,5,0)</f>
        <v>165.20399999999995</v>
      </c>
      <c r="CA83" s="14">
        <f t="shared" si="93"/>
        <v>42.014096665795854</v>
      </c>
      <c r="CB83" s="22">
        <f t="shared" si="64"/>
        <v>360.90485169292765</v>
      </c>
      <c r="CC83" s="62">
        <f t="shared" si="65"/>
        <v>654.23818502626091</v>
      </c>
      <c r="CD83" s="62">
        <f ca="1">AVERAGE(OFFSET($CC$3,0,0,'Données projet'!$E$12+1,1))-AVERAGE(OFFSET($H$3,0,0,'Données projet'!$E$12+1,1))</f>
        <v>259.74478933784656</v>
      </c>
      <c r="CE83" s="62">
        <f t="shared" si="94"/>
        <v>223.74038909289646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71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191.99999999999983</v>
      </c>
      <c r="CU83" s="18">
        <f>CT83*VLOOKUP('Données projet'!$B$13,Paramètres!$A$1:$I$89,3,0)*VLOOKUP('Données projet'!$B$13,Paramètres!$A$1:$I$89,5,0)</f>
        <v>194.68799999999985</v>
      </c>
      <c r="CV83" s="14">
        <f t="shared" si="95"/>
        <v>48.574928228914935</v>
      </c>
      <c r="CW83" s="22">
        <f t="shared" si="67"/>
        <v>423.68293333202655</v>
      </c>
      <c r="CX83" s="62">
        <f t="shared" si="68"/>
        <v>717.01626666535981</v>
      </c>
      <c r="CY83" s="62">
        <f ca="1">AVERAGE(OFFSET($CX$3,0,0,'Données projet'!$E$13+1,1))-AVERAGE(OFFSET($H$3,0,0,'Données projet'!$E$13+1,1))</f>
        <v>310.75846525561843</v>
      </c>
      <c r="CZ83" s="62">
        <f t="shared" si="96"/>
        <v>159.6134369231965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14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190.64447999999985</v>
      </c>
      <c r="AK84" s="14">
        <f t="shared" si="89"/>
        <v>47.682410135540295</v>
      </c>
      <c r="AL84" s="22">
        <f t="shared" si="58"/>
        <v>415.08600031939903</v>
      </c>
      <c r="AM84" s="62">
        <f t="shared" si="59"/>
        <v>708.41933365273235</v>
      </c>
      <c r="AN84" s="62">
        <f ca="1">AVERAGE(OFFSET($AM$3,0,0,'Données projet'!$E$10+1,1))-AVERAGE(OFFSET($H$3,0,0,'Données projet'!$E$10+1,1))</f>
        <v>319.13113305617463</v>
      </c>
      <c r="AO84" s="62">
        <f t="shared" si="90"/>
        <v>163.29630772916113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244.65912742088932</v>
      </c>
      <c r="BJ84" s="62">
        <f t="shared" si="92"/>
        <v>342.30266518164211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0.87733896643861831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0.87733896643861831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8.3000000000000007</v>
      </c>
      <c r="BY84" s="13">
        <f>IF('Données projet'!$A$114&gt;35,BY83+BX84-CG83,IF(A84&lt;'Données projet'!$A$114,$BV$205^A84,IF(A84='Données projet'!$A$114,'Données projet'!$B$114,BY83+BX84-CG83)))</f>
        <v>290.2999999999999</v>
      </c>
      <c r="BZ84" s="14">
        <f>BY84*VLOOKUP('Données projet'!$B$12,Paramètres!$A$1:$I$89,3,0)*VLOOKUP('Données projet'!$B$12,Paramètres!$A$1:$I$89,5,0)</f>
        <v>135.86039999999994</v>
      </c>
      <c r="CA84" s="14">
        <f t="shared" si="93"/>
        <v>35.347031059244749</v>
      </c>
      <c r="CB84" s="22">
        <f t="shared" si="64"/>
        <v>298.18627576151783</v>
      </c>
      <c r="CC84" s="62">
        <f t="shared" si="65"/>
        <v>591.51960909485115</v>
      </c>
      <c r="CD84" s="62">
        <f ca="1">AVERAGE(OFFSET($CC$3,0,0,'Données projet'!$E$12+1,1))-AVERAGE(OFFSET($H$3,0,0,'Données projet'!$E$12+1,1))</f>
        <v>259.74478933784656</v>
      </c>
      <c r="CE84" s="62">
        <f t="shared" si="94"/>
        <v>223.74038909289646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182.39999999999984</v>
      </c>
      <c r="CU84" s="18">
        <f>CT84*VLOOKUP('Données projet'!$B$13,Paramètres!$A$1:$I$89,3,0)*VLOOKUP('Données projet'!$B$13,Paramètres!$A$1:$I$89,5,0)</f>
        <v>184.95359999999985</v>
      </c>
      <c r="CV84" s="14">
        <f t="shared" si="95"/>
        <v>46.422523550957948</v>
      </c>
      <c r="CW84" s="22">
        <f t="shared" si="67"/>
        <v>402.98008185125144</v>
      </c>
      <c r="CX84" s="62">
        <f t="shared" si="68"/>
        <v>696.31341518458476</v>
      </c>
      <c r="CY84" s="62">
        <f ca="1">AVERAGE(OFFSET($CX$3,0,0,'Données projet'!$E$13+1,1))-AVERAGE(OFFSET($H$3,0,0,'Données projet'!$E$13+1,1))</f>
        <v>310.75846525561843</v>
      </c>
      <c r="CZ84" s="62">
        <f t="shared" si="96"/>
        <v>159.6134369231965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195.24335999999985</v>
      </c>
      <c r="AK85" s="14">
        <f t="shared" si="89"/>
        <v>48.697342276114661</v>
      </c>
      <c r="AL85" s="22">
        <f t="shared" si="58"/>
        <v>424.86338979756607</v>
      </c>
      <c r="AM85" s="62">
        <f t="shared" si="59"/>
        <v>718.19672313089939</v>
      </c>
      <c r="AN85" s="62">
        <f ca="1">AVERAGE(OFFSET($AM$3,0,0,'Données projet'!$E$10+1,1))-AVERAGE(OFFSET($H$3,0,0,'Données projet'!$E$10+1,1))</f>
        <v>319.13113305617463</v>
      </c>
      <c r="AO85" s="62">
        <f t="shared" si="90"/>
        <v>163.29630772916113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244.65912742088932</v>
      </c>
      <c r="BJ85" s="62">
        <f t="shared" si="92"/>
        <v>342.30266518164211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0.85334808626410319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0.85334808626410319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8.3000000000000007</v>
      </c>
      <c r="BY85" s="13">
        <f>IF('Données projet'!$A$114&gt;35,BY84+BX85-CG84,IF(A85&lt;'Données projet'!$A$114,$BV$205^A85,IF(A85='Données projet'!$A$114,'Données projet'!$B$114,BY84+BX85-CG84)))</f>
        <v>298.59999999999991</v>
      </c>
      <c r="BZ85" s="14">
        <f>BY85*VLOOKUP('Données projet'!$B$12,Paramètres!$A$1:$I$89,3,0)*VLOOKUP('Données projet'!$B$12,Paramètres!$A$1:$I$89,5,0)</f>
        <v>139.74479999999997</v>
      </c>
      <c r="CA85" s="14">
        <f t="shared" si="93"/>
        <v>36.238536552104364</v>
      </c>
      <c r="CB85" s="22">
        <f t="shared" si="64"/>
        <v>306.50431116158171</v>
      </c>
      <c r="CC85" s="62">
        <f t="shared" si="65"/>
        <v>599.83764449491503</v>
      </c>
      <c r="CD85" s="62">
        <f ca="1">AVERAGE(OFFSET($CC$3,0,0,'Données projet'!$E$12+1,1))-AVERAGE(OFFSET($H$3,0,0,'Données projet'!$E$12+1,1))</f>
        <v>259.74478933784656</v>
      </c>
      <c r="CE85" s="62">
        <f t="shared" si="94"/>
        <v>223.74038909289646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186.79999999999984</v>
      </c>
      <c r="CU85" s="18">
        <f>CT85*VLOOKUP('Données projet'!$B$13,Paramètres!$A$1:$I$89,3,0)*VLOOKUP('Données projet'!$B$13,Paramètres!$A$1:$I$89,5,0)</f>
        <v>189.41519999999986</v>
      </c>
      <c r="CV85" s="14">
        <f t="shared" si="95"/>
        <v>47.410638687430875</v>
      </c>
      <c r="CW85" s="22">
        <f t="shared" si="67"/>
        <v>412.47166904727516</v>
      </c>
      <c r="CX85" s="62">
        <f t="shared" si="68"/>
        <v>705.80500238060847</v>
      </c>
      <c r="CY85" s="62">
        <f ca="1">AVERAGE(OFFSET($CX$3,0,0,'Données projet'!$E$13+1,1))-AVERAGE(OFFSET($H$3,0,0,'Données projet'!$E$13+1,1))</f>
        <v>310.75846525561843</v>
      </c>
      <c r="CZ85" s="62">
        <f t="shared" si="96"/>
        <v>159.6134369231965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199.84223999999986</v>
      </c>
      <c r="AK86" s="14">
        <f t="shared" si="89"/>
        <v>49.709495260159976</v>
      </c>
      <c r="AL86" s="22">
        <f t="shared" si="58"/>
        <v>434.63593891144501</v>
      </c>
      <c r="AM86" s="62">
        <f t="shared" si="59"/>
        <v>727.96927224477827</v>
      </c>
      <c r="AN86" s="62">
        <f ca="1">AVERAGE(OFFSET($AM$3,0,0,'Données projet'!$E$10+1,1))-AVERAGE(OFFSET($H$3,0,0,'Données projet'!$E$10+1,1))</f>
        <v>319.13113305617463</v>
      </c>
      <c r="AO86" s="62">
        <f t="shared" si="90"/>
        <v>163.29630772916113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244.65912742088932</v>
      </c>
      <c r="BJ86" s="62">
        <f t="shared" si="92"/>
        <v>342.30266518164211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0.83001323796958582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0.83001323796958582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8.3000000000000007</v>
      </c>
      <c r="BY86" s="13">
        <f>IF('Données projet'!$A$114&gt;35,BY85+BX86-CG85,IF(A86&lt;'Données projet'!$A$114,$BV$205^A86,IF(A86='Données projet'!$A$114,'Données projet'!$B$114,BY85+BX86-CG85)))</f>
        <v>306.89999999999992</v>
      </c>
      <c r="BZ86" s="14">
        <f>BY86*VLOOKUP('Données projet'!$B$12,Paramètres!$A$1:$I$89,3,0)*VLOOKUP('Données projet'!$B$12,Paramètres!$A$1:$I$89,5,0)</f>
        <v>143.62919999999997</v>
      </c>
      <c r="CA86" s="14">
        <f t="shared" si="93"/>
        <v>37.127161849234348</v>
      </c>
      <c r="CB86" s="22">
        <f t="shared" si="64"/>
        <v>314.81733022074974</v>
      </c>
      <c r="CC86" s="62">
        <f t="shared" si="65"/>
        <v>608.15066355408305</v>
      </c>
      <c r="CD86" s="62">
        <f ca="1">AVERAGE(OFFSET($CC$3,0,0,'Données projet'!$E$12+1,1))-AVERAGE(OFFSET($H$3,0,0,'Données projet'!$E$12+1,1))</f>
        <v>259.74478933784656</v>
      </c>
      <c r="CE86" s="62">
        <f t="shared" si="94"/>
        <v>223.74038909289646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191.19999999999985</v>
      </c>
      <c r="CU86" s="18">
        <f>CT86*VLOOKUP('Données projet'!$B$13,Paramètres!$A$1:$I$89,3,0)*VLOOKUP('Données projet'!$B$13,Paramètres!$A$1:$I$89,5,0)</f>
        <v>193.87679999999986</v>
      </c>
      <c r="CV86" s="14">
        <f t="shared" si="95"/>
        <v>48.396048099527562</v>
      </c>
      <c r="CW86" s="22">
        <f t="shared" si="67"/>
        <v>421.95854377334359</v>
      </c>
      <c r="CX86" s="62">
        <f t="shared" si="68"/>
        <v>715.29187710667691</v>
      </c>
      <c r="CY86" s="62">
        <f ca="1">AVERAGE(OFFSET($CX$3,0,0,'Données projet'!$E$13+1,1))-AVERAGE(OFFSET($H$3,0,0,'Données projet'!$E$13+1,1))</f>
        <v>310.75846525561843</v>
      </c>
      <c r="CZ86" s="62">
        <f t="shared" si="96"/>
        <v>159.6134369231965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204.44111999999987</v>
      </c>
      <c r="AK87" s="14">
        <f t="shared" si="89"/>
        <v>50.718940404759046</v>
      </c>
      <c r="AL87" s="22">
        <f t="shared" si="58"/>
        <v>444.40377187162176</v>
      </c>
      <c r="AM87" s="62">
        <f t="shared" si="59"/>
        <v>737.73710520495501</v>
      </c>
      <c r="AN87" s="62">
        <f ca="1">AVERAGE(OFFSET($AM$3,0,0,'Données projet'!$E$10+1,1))-AVERAGE(OFFSET($H$3,0,0,'Données projet'!$E$10+1,1))</f>
        <v>319.13113305617463</v>
      </c>
      <c r="AO87" s="62">
        <f t="shared" si="90"/>
        <v>163.29630772916113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244.65912742088932</v>
      </c>
      <c r="BJ87" s="62">
        <f t="shared" si="92"/>
        <v>342.30266518164211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0.80731648232880837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0.80731648232880837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8.3000000000000007</v>
      </c>
      <c r="BY87" s="13">
        <f>IF('Données projet'!$A$114&gt;35,BY86+BX87-CG86,IF(A87&lt;'Données projet'!$A$114,$BV$205^A87,IF(A87='Données projet'!$A$114,'Données projet'!$B$114,BY86+BX87-CG86)))</f>
        <v>315.19999999999993</v>
      </c>
      <c r="BZ87" s="14">
        <f>BY87*VLOOKUP('Données projet'!$B$12,Paramètres!$A$1:$I$89,3,0)*VLOOKUP('Données projet'!$B$12,Paramètres!$A$1:$I$89,5,0)</f>
        <v>147.51359999999997</v>
      </c>
      <c r="CA87" s="14">
        <f t="shared" si="93"/>
        <v>38.012993796041464</v>
      </c>
      <c r="CB87" s="22">
        <f t="shared" si="64"/>
        <v>323.12548419477213</v>
      </c>
      <c r="CC87" s="62">
        <f t="shared" si="65"/>
        <v>616.45881752810544</v>
      </c>
      <c r="CD87" s="62">
        <f ca="1">AVERAGE(OFFSET($CC$3,0,0,'Données projet'!$E$12+1,1))-AVERAGE(OFFSET($H$3,0,0,'Données projet'!$E$12+1,1))</f>
        <v>259.74478933784656</v>
      </c>
      <c r="CE87" s="62">
        <f t="shared" si="94"/>
        <v>223.74038909289646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195.59999999999985</v>
      </c>
      <c r="CU87" s="18">
        <f>CT87*VLOOKUP('Données projet'!$B$13,Paramètres!$A$1:$I$89,3,0)*VLOOKUP('Données projet'!$B$13,Paramètres!$A$1:$I$89,5,0)</f>
        <v>198.33839999999987</v>
      </c>
      <c r="CV87" s="14">
        <f t="shared" si="95"/>
        <v>49.378821219958034</v>
      </c>
      <c r="CW87" s="22">
        <f t="shared" si="67"/>
        <v>431.44082695809334</v>
      </c>
      <c r="CX87" s="62">
        <f t="shared" si="68"/>
        <v>724.7741602914266</v>
      </c>
      <c r="CY87" s="62">
        <f ca="1">AVERAGE(OFFSET($CX$3,0,0,'Données projet'!$E$13+1,1))-AVERAGE(OFFSET($H$3,0,0,'Données projet'!$E$13+1,1))</f>
        <v>310.75846525561843</v>
      </c>
      <c r="CZ87" s="62">
        <f t="shared" si="96"/>
        <v>159.6134369231965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209.03999999999988</v>
      </c>
      <c r="AK88" s="14">
        <f t="shared" si="89"/>
        <v>51.725745635299404</v>
      </c>
      <c r="AL88" s="22">
        <f t="shared" si="58"/>
        <v>454.16700698147952</v>
      </c>
      <c r="AM88" s="62">
        <f t="shared" si="59"/>
        <v>747.50034031481277</v>
      </c>
      <c r="AN88" s="62">
        <f ca="1">AVERAGE(OFFSET($AM$3,0,0,'Données projet'!$E$10+1,1))-AVERAGE(OFFSET($H$3,0,0,'Données projet'!$E$10+1,1))</f>
        <v>319.13113305617463</v>
      </c>
      <c r="AO88" s="62">
        <f t="shared" si="90"/>
        <v>163.29630772916113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244.65912742088932</v>
      </c>
      <c r="BJ88" s="62">
        <f t="shared" si="92"/>
        <v>342.30266518164211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0.7852403706645984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0.7852403706645984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8.3000000000000007</v>
      </c>
      <c r="BY88" s="13">
        <f>IF('Données projet'!$A$114&gt;35,BY87+BX88-CG87,IF(A88&lt;'Données projet'!$A$114,$BV$205^A88,IF(A88='Données projet'!$A$114,'Données projet'!$B$114,BY87+BX88-CG87)))</f>
        <v>323.49999999999994</v>
      </c>
      <c r="BZ88" s="14">
        <f>BY88*VLOOKUP('Données projet'!$B$12,Paramètres!$A$1:$I$89,3,0)*VLOOKUP('Données projet'!$B$12,Paramètres!$A$1:$I$89,5,0)</f>
        <v>151.39799999999997</v>
      </c>
      <c r="CA88" s="14">
        <f t="shared" si="93"/>
        <v>38.896114403754709</v>
      </c>
      <c r="CB88" s="22">
        <f t="shared" si="64"/>
        <v>331.42891591987274</v>
      </c>
      <c r="CC88" s="62">
        <f t="shared" si="65"/>
        <v>624.76224925320605</v>
      </c>
      <c r="CD88" s="62">
        <f ca="1">AVERAGE(OFFSET($CC$3,0,0,'Données projet'!$E$12+1,1))-AVERAGE(OFFSET($H$3,0,0,'Données projet'!$E$12+1,1))</f>
        <v>259.74478933784656</v>
      </c>
      <c r="CE88" s="62">
        <f t="shared" si="94"/>
        <v>223.74038909289646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200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199.99999999999986</v>
      </c>
      <c r="CU88" s="18">
        <f>CT88*VLOOKUP('Données projet'!$B$13,Paramètres!$A$1:$I$89,3,0)*VLOOKUP('Données projet'!$B$13,Paramètres!$A$1:$I$89,5,0)</f>
        <v>202.79999999999987</v>
      </c>
      <c r="CV88" s="14">
        <f t="shared" si="95"/>
        <v>50.359024179353973</v>
      </c>
      <c r="CW88" s="22">
        <f t="shared" si="67"/>
        <v>440.91863377904127</v>
      </c>
      <c r="CX88" s="62">
        <f t="shared" si="68"/>
        <v>734.25196711237459</v>
      </c>
      <c r="CY88" s="62">
        <f ca="1">AVERAGE(OFFSET($CX$3,0,0,'Données projet'!$E$13+1,1))-AVERAGE(OFFSET($H$3,0,0,'Données projet'!$E$13+1,1))</f>
        <v>310.75846525561843</v>
      </c>
      <c r="CZ88" s="62">
        <f t="shared" si="96"/>
        <v>159.6134369231965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198.79703999999984</v>
      </c>
      <c r="AK89" s="14">
        <f t="shared" si="89"/>
        <v>49.479700772358441</v>
      </c>
      <c r="AL89" s="22">
        <f t="shared" si="58"/>
        <v>432.41532351185737</v>
      </c>
      <c r="AM89" s="62">
        <f t="shared" si="59"/>
        <v>725.74865684519068</v>
      </c>
      <c r="AN89" s="62">
        <f ca="1">AVERAGE(OFFSET($AM$3,0,0,'Données projet'!$E$10+1,1))-AVERAGE(OFFSET($H$3,0,0,'Données projet'!$E$10+1,1))</f>
        <v>319.13113305617463</v>
      </c>
      <c r="AO89" s="62">
        <f t="shared" si="90"/>
        <v>163.29630772916113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244.65912742088932</v>
      </c>
      <c r="BJ89" s="62">
        <f t="shared" si="92"/>
        <v>342.30266518164211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0.7637679314347785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0.7637679314347785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8.3000000000000007</v>
      </c>
      <c r="BY89" s="13">
        <f>IF('Données projet'!$A$114&gt;35,BY88+BX89-CG88,IF(A89&lt;'Données projet'!$A$114,$BV$205^A89,IF(A89='Données projet'!$A$114,'Données projet'!$B$114,BY88+BX89-CG88)))</f>
        <v>331.79999999999995</v>
      </c>
      <c r="BZ89" s="14">
        <f>BY89*VLOOKUP('Données projet'!$B$12,Paramètres!$A$1:$I$89,3,0)*VLOOKUP('Données projet'!$B$12,Paramètres!$A$1:$I$89,5,0)</f>
        <v>155.28239999999997</v>
      </c>
      <c r="CA89" s="14">
        <f t="shared" si="93"/>
        <v>39.776601235546408</v>
      </c>
      <c r="CB89" s="22">
        <f t="shared" si="64"/>
        <v>339.72776048524321</v>
      </c>
      <c r="CC89" s="62">
        <f t="shared" si="65"/>
        <v>633.06109381857652</v>
      </c>
      <c r="CD89" s="62">
        <f ca="1">AVERAGE(OFFSET($CC$3,0,0,'Données projet'!$E$12+1,1))-AVERAGE(OFFSET($H$3,0,0,'Données projet'!$E$12+1,1))</f>
        <v>259.74478933784656</v>
      </c>
      <c r="CE89" s="62">
        <f t="shared" si="94"/>
        <v>223.74038909289646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190.19999999999985</v>
      </c>
      <c r="CU89" s="18">
        <f>CT89*VLOOKUP('Données projet'!$B$13,Paramètres!$A$1:$I$89,3,0)*VLOOKUP('Données projet'!$B$13,Paramètres!$A$1:$I$89,5,0)</f>
        <v>192.86279999999988</v>
      </c>
      <c r="CV89" s="14">
        <f t="shared" si="95"/>
        <v>48.172325347436733</v>
      </c>
      <c r="CW89" s="22">
        <f t="shared" si="67"/>
        <v>419.80284331345206</v>
      </c>
      <c r="CX89" s="62">
        <f t="shared" si="68"/>
        <v>713.13617664678532</v>
      </c>
      <c r="CY89" s="62">
        <f ca="1">AVERAGE(OFFSET($CX$3,0,0,'Données projet'!$E$13+1,1))-AVERAGE(OFFSET($H$3,0,0,'Données projet'!$E$13+1,1))</f>
        <v>310.75846525561843</v>
      </c>
      <c r="CZ89" s="62">
        <f t="shared" si="96"/>
        <v>159.6134369231965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203.18687999999986</v>
      </c>
      <c r="AK90" s="14">
        <f t="shared" si="89"/>
        <v>50.443901791793785</v>
      </c>
      <c r="AL90" s="22">
        <f t="shared" si="58"/>
        <v>441.74027828737388</v>
      </c>
      <c r="AM90" s="62">
        <f t="shared" si="59"/>
        <v>735.0736116207072</v>
      </c>
      <c r="AN90" s="62">
        <f ca="1">AVERAGE(OFFSET($AM$3,0,0,'Données projet'!$E$10+1,1))-AVERAGE(OFFSET($H$3,0,0,'Données projet'!$E$10+1,1))</f>
        <v>319.13113305617463</v>
      </c>
      <c r="AO90" s="62">
        <f t="shared" si="90"/>
        <v>163.29630772916113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244.65912742088932</v>
      </c>
      <c r="BJ90" s="62">
        <f t="shared" si="92"/>
        <v>342.30266518164211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0.74288265718488455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0.74288265718488455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8.3000000000000007</v>
      </c>
      <c r="BY90" s="13">
        <f>IF('Données projet'!$A$114&gt;35,BY89+BX90-CG89,IF(A90&lt;'Données projet'!$A$114,$BV$205^A90,IF(A90='Données projet'!$A$114,'Données projet'!$B$114,BY89+BX90-CG89)))</f>
        <v>340.09999999999997</v>
      </c>
      <c r="BZ90" s="14">
        <f>BY90*VLOOKUP('Données projet'!$B$12,Paramètres!$A$1:$I$89,3,0)*VLOOKUP('Données projet'!$B$12,Paramètres!$A$1:$I$89,5,0)</f>
        <v>159.16679999999997</v>
      </c>
      <c r="CA90" s="14">
        <f t="shared" si="93"/>
        <v>40.654527752930747</v>
      </c>
      <c r="CB90" s="22">
        <f t="shared" si="64"/>
        <v>348.02214583635424</v>
      </c>
      <c r="CC90" s="62">
        <f t="shared" si="65"/>
        <v>641.35547916968756</v>
      </c>
      <c r="CD90" s="62">
        <f ca="1">AVERAGE(OFFSET($CC$3,0,0,'Données projet'!$E$12+1,1))-AVERAGE(OFFSET($H$3,0,0,'Données projet'!$E$12+1,1))</f>
        <v>259.74478933784656</v>
      </c>
      <c r="CE90" s="62">
        <f t="shared" si="94"/>
        <v>223.74038909289646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194.39999999999984</v>
      </c>
      <c r="CU90" s="18">
        <f>CT90*VLOOKUP('Données projet'!$B$13,Paramètres!$A$1:$I$89,3,0)*VLOOKUP('Données projet'!$B$13,Paramètres!$A$1:$I$89,5,0)</f>
        <v>197.12159999999986</v>
      </c>
      <c r="CV90" s="14">
        <f t="shared" si="95"/>
        <v>49.111049803800405</v>
      </c>
      <c r="CW90" s="22">
        <f t="shared" si="67"/>
        <v>428.85519840828539</v>
      </c>
      <c r="CX90" s="62">
        <f t="shared" si="68"/>
        <v>722.1885317416187</v>
      </c>
      <c r="CY90" s="62">
        <f ca="1">AVERAGE(OFFSET($CX$3,0,0,'Données projet'!$E$13+1,1))-AVERAGE(OFFSET($H$3,0,0,'Données projet'!$E$13+1,1))</f>
        <v>310.75846525561843</v>
      </c>
      <c r="CZ90" s="62">
        <f t="shared" si="96"/>
        <v>159.6134369231965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207.57671999999985</v>
      </c>
      <c r="AK91" s="14">
        <f t="shared" si="89"/>
        <v>51.405680871457953</v>
      </c>
      <c r="AL91" s="22">
        <f t="shared" si="58"/>
        <v>451.06101485112231</v>
      </c>
      <c r="AM91" s="62">
        <f t="shared" si="59"/>
        <v>744.39434818445557</v>
      </c>
      <c r="AN91" s="62">
        <f ca="1">AVERAGE(OFFSET($AM$3,0,0,'Données projet'!$E$10+1,1))-AVERAGE(OFFSET($H$3,0,0,'Données projet'!$E$10+1,1))</f>
        <v>319.13113305617463</v>
      </c>
      <c r="AO91" s="62">
        <f t="shared" si="90"/>
        <v>163.29630772916113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244.65912742088932</v>
      </c>
      <c r="BJ91" s="62">
        <f t="shared" si="92"/>
        <v>342.30266518164211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0.72256849185766281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0.72256849185766281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8.3000000000000007</v>
      </c>
      <c r="BY91" s="13">
        <f>IF('Données projet'!$A$114&gt;35,BY90+BX91-CG90,IF(A91&lt;'Données projet'!$A$114,$BV$205^A91,IF(A91='Données projet'!$A$114,'Données projet'!$B$114,BY90+BX91-CG90)))</f>
        <v>348.4</v>
      </c>
      <c r="BZ91" s="14">
        <f>BY91*VLOOKUP('Données projet'!$B$12,Paramètres!$A$1:$I$89,3,0)*VLOOKUP('Données projet'!$B$12,Paramètres!$A$1:$I$89,5,0)</f>
        <v>163.05119999999999</v>
      </c>
      <c r="CA91" s="14">
        <f t="shared" si="93"/>
        <v>41.529963627394977</v>
      </c>
      <c r="CB91" s="22">
        <f t="shared" si="64"/>
        <v>356.31219331771285</v>
      </c>
      <c r="CC91" s="62">
        <f t="shared" si="65"/>
        <v>649.64552665104611</v>
      </c>
      <c r="CD91" s="62">
        <f ca="1">AVERAGE(OFFSET($CC$3,0,0,'Données projet'!$E$12+1,1))-AVERAGE(OFFSET($H$3,0,0,'Données projet'!$E$12+1,1))</f>
        <v>259.74478933784656</v>
      </c>
      <c r="CE91" s="62">
        <f t="shared" si="94"/>
        <v>223.74038909289646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198.59999999999982</v>
      </c>
      <c r="CU91" s="18">
        <f>CT91*VLOOKUP('Données projet'!$B$13,Paramètres!$A$1:$I$89,3,0)*VLOOKUP('Données projet'!$B$13,Paramètres!$A$1:$I$89,5,0)</f>
        <v>201.38039999999984</v>
      </c>
      <c r="CV91" s="14">
        <f t="shared" si="95"/>
        <v>50.047416314000095</v>
      </c>
      <c r="CW91" s="22">
        <f t="shared" si="67"/>
        <v>437.90344674688322</v>
      </c>
      <c r="CX91" s="62">
        <f t="shared" si="68"/>
        <v>731.23678008021648</v>
      </c>
      <c r="CY91" s="62">
        <f ca="1">AVERAGE(OFFSET($CX$3,0,0,'Données projet'!$E$13+1,1))-AVERAGE(OFFSET($H$3,0,0,'Données projet'!$E$13+1,1))</f>
        <v>310.75846525561843</v>
      </c>
      <c r="CZ91" s="62">
        <f t="shared" si="96"/>
        <v>159.6134369231965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211.96655999999984</v>
      </c>
      <c r="AK92" s="14">
        <f t="shared" si="89"/>
        <v>52.365095130819974</v>
      </c>
      <c r="AL92" s="22">
        <f t="shared" si="58"/>
        <v>460.37763268617778</v>
      </c>
      <c r="AM92" s="62">
        <f t="shared" si="59"/>
        <v>753.71096601951103</v>
      </c>
      <c r="AN92" s="62">
        <f ca="1">AVERAGE(OFFSET($AM$3,0,0,'Données projet'!$E$10+1,1))-AVERAGE(OFFSET($H$3,0,0,'Données projet'!$E$10+1,1))</f>
        <v>319.13113305617463</v>
      </c>
      <c r="AO92" s="62">
        <f t="shared" si="90"/>
        <v>163.29630772916113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244.65912742088932</v>
      </c>
      <c r="BJ92" s="62">
        <f t="shared" si="92"/>
        <v>342.30266518164211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0.70280981844958945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0.70280981844958945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8.3000000000000007</v>
      </c>
      <c r="BY92" s="13">
        <f>IF('Données projet'!$A$114&gt;35,BY91+BX92-CG91,IF(A92&lt;'Données projet'!$A$114,$BV$205^A92,IF(A92='Données projet'!$A$114,'Données projet'!$B$114,BY91+BX92-CG91)))</f>
        <v>356.7</v>
      </c>
      <c r="BZ92" s="14">
        <f>BY92*VLOOKUP('Données projet'!$B$12,Paramètres!$A$1:$I$89,3,0)*VLOOKUP('Données projet'!$B$12,Paramètres!$A$1:$I$89,5,0)</f>
        <v>166.93559999999997</v>
      </c>
      <c r="CA92" s="14">
        <f t="shared" si="93"/>
        <v>42.402975021498193</v>
      </c>
      <c r="CB92" s="22">
        <f t="shared" si="64"/>
        <v>364.59801816244266</v>
      </c>
      <c r="CC92" s="62">
        <f t="shared" si="65"/>
        <v>657.93135149577597</v>
      </c>
      <c r="CD92" s="62">
        <f ca="1">AVERAGE(OFFSET($CC$3,0,0,'Données projet'!$E$12+1,1))-AVERAGE(OFFSET($H$3,0,0,'Données projet'!$E$12+1,1))</f>
        <v>259.74478933784656</v>
      </c>
      <c r="CE92" s="62">
        <f t="shared" si="94"/>
        <v>223.74038909289646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202.79999999999981</v>
      </c>
      <c r="CU92" s="18">
        <f>CT92*VLOOKUP('Données projet'!$B$13,Paramètres!$A$1:$I$89,3,0)*VLOOKUP('Données projet'!$B$13,Paramètres!$A$1:$I$89,5,0)</f>
        <v>205.63919999999982</v>
      </c>
      <c r="CV92" s="14">
        <f t="shared" si="95"/>
        <v>50.981480488268076</v>
      </c>
      <c r="CW92" s="22">
        <f t="shared" si="67"/>
        <v>446.94768518373326</v>
      </c>
      <c r="CX92" s="62">
        <f t="shared" si="68"/>
        <v>740.28101851706651</v>
      </c>
      <c r="CY92" s="62">
        <f ca="1">AVERAGE(OFFSET($CX$3,0,0,'Données projet'!$E$13+1,1))-AVERAGE(OFFSET($H$3,0,0,'Données projet'!$E$13+1,1))</f>
        <v>310.75846525561843</v>
      </c>
      <c r="CZ92" s="62">
        <f t="shared" si="96"/>
        <v>159.6134369231965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216.35639999999984</v>
      </c>
      <c r="AK93" s="14">
        <f t="shared" si="89"/>
        <v>53.322199188237242</v>
      </c>
      <c r="AL93" s="22">
        <f t="shared" si="58"/>
        <v>469.6902269195129</v>
      </c>
      <c r="AM93" s="62">
        <f t="shared" si="59"/>
        <v>763.02356025284621</v>
      </c>
      <c r="AN93" s="62">
        <f ca="1">AVERAGE(OFFSET($AM$3,0,0,'Données projet'!$E$10+1,1))-AVERAGE(OFFSET($H$3,0,0,'Données projet'!$E$10+1,1))</f>
        <v>319.13113305617463</v>
      </c>
      <c r="AO93" s="62">
        <f t="shared" si="90"/>
        <v>163.29630772916113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244.65912742088932</v>
      </c>
      <c r="BJ93" s="62">
        <f t="shared" si="92"/>
        <v>342.30266518164211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0.68359144700492336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0.68359144700492336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365</v>
      </c>
      <c r="BW93" s="13">
        <f>VLOOKUP(A93,'Données projet'!$A$113:$I$133,9,0)</f>
        <v>8.3000000000000007</v>
      </c>
      <c r="BX93" s="13">
        <f t="array" ref="BX93">INDEX(BW:BW,MIN(IF(ISNUMBER(BW93:BW289),ROW(BW93:BW289),"")))</f>
        <v>8.3000000000000007</v>
      </c>
      <c r="BY93" s="13">
        <f>IF('Données projet'!$A$114&gt;35,BY92+BX93-CG92,IF(A93&lt;'Données projet'!$A$114,$BV$205^A93,IF(A93='Données projet'!$A$114,'Données projet'!$B$114,BY92+BX93-CG92)))</f>
        <v>365</v>
      </c>
      <c r="BZ93" s="14">
        <f>BY93*VLOOKUP('Données projet'!$B$12,Paramètres!$A$1:$I$89,3,0)*VLOOKUP('Données projet'!$B$12,Paramètres!$A$1:$I$89,5,0)</f>
        <v>170.82000000000002</v>
      </c>
      <c r="CA93" s="14">
        <f t="shared" si="93"/>
        <v>43.273624843069463</v>
      </c>
      <c r="CB93" s="22">
        <f t="shared" si="64"/>
        <v>372.87972993501268</v>
      </c>
      <c r="CC93" s="62">
        <f t="shared" si="65"/>
        <v>666.21306326834599</v>
      </c>
      <c r="CD93" s="62">
        <f ca="1">AVERAGE(OFFSET($CC$3,0,0,'Données projet'!$E$12+1,1))-AVERAGE(OFFSET($H$3,0,0,'Données projet'!$E$12+1,1))</f>
        <v>259.74478933784656</v>
      </c>
      <c r="CE93" s="62">
        <f t="shared" si="94"/>
        <v>223.74038909289646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73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206.9999999999998</v>
      </c>
      <c r="CU93" s="18">
        <f>CT93*VLOOKUP('Données projet'!$B$13,Paramètres!$A$1:$I$89,3,0)*VLOOKUP('Données projet'!$B$13,Paramètres!$A$1:$I$89,5,0)</f>
        <v>209.8979999999998</v>
      </c>
      <c r="CV93" s="14">
        <f t="shared" si="95"/>
        <v>51.913295501810218</v>
      </c>
      <c r="CW93" s="22">
        <f t="shared" si="67"/>
        <v>455.98800633231912</v>
      </c>
      <c r="CX93" s="62">
        <f t="shared" si="68"/>
        <v>749.32133966565243</v>
      </c>
      <c r="CY93" s="62">
        <f ca="1">AVERAGE(OFFSET($CX$3,0,0,'Données projet'!$E$13+1,1))-AVERAGE(OFFSET($H$3,0,0,'Données projet'!$E$13+1,1))</f>
        <v>310.75846525561843</v>
      </c>
      <c r="CZ93" s="62">
        <f t="shared" si="96"/>
        <v>159.6134369231965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14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205.69535999999982</v>
      </c>
      <c r="AK94" s="14">
        <f t="shared" si="89"/>
        <v>50.993782678591273</v>
      </c>
      <c r="AL94" s="22">
        <f t="shared" si="58"/>
        <v>447.0669234985462</v>
      </c>
      <c r="AM94" s="62">
        <f t="shared" si="59"/>
        <v>740.40025683187946</v>
      </c>
      <c r="AN94" s="62">
        <f ca="1">AVERAGE(OFFSET($AM$3,0,0,'Données projet'!$E$10+1,1))-AVERAGE(OFFSET($H$3,0,0,'Données projet'!$E$10+1,1))</f>
        <v>319.13113305617463</v>
      </c>
      <c r="AO94" s="62">
        <f t="shared" si="90"/>
        <v>163.29630772916113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244.65912742088932</v>
      </c>
      <c r="BJ94" s="62">
        <f t="shared" si="92"/>
        <v>342.30266518164211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0.66489860293806191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0.66489860293806191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8.3000000000000007</v>
      </c>
      <c r="BY94" s="13">
        <f>IF('Données projet'!$A$114&gt;35,BY93+BX94-CG93,IF(A94&lt;'Données projet'!$A$114,$BV$205^A94,IF(A94='Données projet'!$A$114,'Données projet'!$B$114,BY93+BX94-CG93)))</f>
        <v>300.3</v>
      </c>
      <c r="BZ94" s="14">
        <f>BY94*VLOOKUP('Données projet'!$B$12,Paramètres!$A$1:$I$89,3,0)*VLOOKUP('Données projet'!$B$12,Paramètres!$A$1:$I$89,5,0)</f>
        <v>140.54040000000001</v>
      </c>
      <c r="CA94" s="14">
        <f t="shared" si="93"/>
        <v>36.420775774849901</v>
      </c>
      <c r="CB94" s="22">
        <f t="shared" si="64"/>
        <v>308.20738114119689</v>
      </c>
      <c r="CC94" s="62">
        <f t="shared" si="65"/>
        <v>601.5407144745302</v>
      </c>
      <c r="CD94" s="62">
        <f ca="1">AVERAGE(OFFSET($CC$3,0,0,'Données projet'!$E$12+1,1))-AVERAGE(OFFSET($H$3,0,0,'Données projet'!$E$12+1,1))</f>
        <v>259.74478933784656</v>
      </c>
      <c r="CE94" s="62">
        <f t="shared" si="94"/>
        <v>223.74038909289646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</v>
      </c>
      <c r="CT94" s="13">
        <f>IF('Données projet'!$A$140&gt;35,CT93+CS94-DB93,IF(A94&lt;'Données projet'!$A$140,$CQ$205^A94,IF(A94='Données projet'!$A$140,'Données projet'!$B$140,CT93+CS94-DB93)))</f>
        <v>196.79999999999981</v>
      </c>
      <c r="CU94" s="18">
        <f>CT94*VLOOKUP('Données projet'!$B$13,Paramètres!$A$1:$I$89,3,0)*VLOOKUP('Données projet'!$B$13,Paramètres!$A$1:$I$89,5,0)</f>
        <v>199.55519999999984</v>
      </c>
      <c r="CV94" s="14">
        <f t="shared" si="95"/>
        <v>49.646401484745567</v>
      </c>
      <c r="CW94" s="22">
        <f t="shared" si="67"/>
        <v>434.02612258593155</v>
      </c>
      <c r="CX94" s="62">
        <f t="shared" si="68"/>
        <v>727.35945591926486</v>
      </c>
      <c r="CY94" s="62">
        <f ca="1">AVERAGE(OFFSET($CX$3,0,0,'Données projet'!$E$13+1,1))-AVERAGE(OFFSET($H$3,0,0,'Données projet'!$E$13+1,1))</f>
        <v>310.75846525561843</v>
      </c>
      <c r="CZ94" s="62">
        <f t="shared" si="96"/>
        <v>159.6134369231965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209.66711999999984</v>
      </c>
      <c r="AK95" s="14">
        <f t="shared" si="89"/>
        <v>51.862836328303622</v>
      </c>
      <c r="AL95" s="22">
        <f t="shared" si="58"/>
        <v>455.49800727179513</v>
      </c>
      <c r="AM95" s="62">
        <f t="shared" si="59"/>
        <v>748.83134060512839</v>
      </c>
      <c r="AN95" s="62">
        <f ca="1">AVERAGE(OFFSET($AM$3,0,0,'Données projet'!$E$10+1,1))-AVERAGE(OFFSET($H$3,0,0,'Données projet'!$E$10+1,1))</f>
        <v>319.13113305617463</v>
      </c>
      <c r="AO95" s="62">
        <f t="shared" si="90"/>
        <v>163.29630772916113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244.65912742088932</v>
      </c>
      <c r="BJ95" s="62">
        <f t="shared" si="92"/>
        <v>342.30266518164211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0.64671691567522271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0.64671691567522271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8.3000000000000007</v>
      </c>
      <c r="BY95" s="13">
        <f>IF('Données projet'!$A$114&gt;35,BY94+BX95-CG94,IF(A95&lt;'Données projet'!$A$114,$BV$205^A95,IF(A95='Données projet'!$A$114,'Données projet'!$B$114,BY94+BX95-CG94)))</f>
        <v>308.60000000000002</v>
      </c>
      <c r="BZ95" s="14">
        <f>BY95*VLOOKUP('Données projet'!$B$12,Paramètres!$A$1:$I$89,3,0)*VLOOKUP('Données projet'!$B$12,Paramètres!$A$1:$I$89,5,0)</f>
        <v>144.4248</v>
      </c>
      <c r="CA95" s="14">
        <f t="shared" si="93"/>
        <v>37.308822031923654</v>
      </c>
      <c r="CB95" s="22">
        <f t="shared" si="64"/>
        <v>316.51939170560036</v>
      </c>
      <c r="CC95" s="62">
        <f t="shared" si="65"/>
        <v>609.85272503893361</v>
      </c>
      <c r="CD95" s="62">
        <f ca="1">AVERAGE(OFFSET($CC$3,0,0,'Données projet'!$E$12+1,1))-AVERAGE(OFFSET($H$3,0,0,'Données projet'!$E$12+1,1))</f>
        <v>259.74478933784656</v>
      </c>
      <c r="CE95" s="62">
        <f t="shared" si="94"/>
        <v>223.74038909289646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</v>
      </c>
      <c r="CT95" s="13">
        <f>IF('Données projet'!$A$140&gt;35,CT94+CS95-DB94,IF(A95&lt;'Données projet'!$A$140,$CQ$205^A95,IF(A95='Données projet'!$A$140,'Données projet'!$B$140,CT94+CS95-DB94)))</f>
        <v>200.59999999999982</v>
      </c>
      <c r="CU95" s="18">
        <f>CT95*VLOOKUP('Données projet'!$B$13,Paramètres!$A$1:$I$89,3,0)*VLOOKUP('Données projet'!$B$13,Paramètres!$A$1:$I$89,5,0)</f>
        <v>203.40839999999986</v>
      </c>
      <c r="CV95" s="14">
        <f t="shared" si="95"/>
        <v>50.492492598976959</v>
      </c>
      <c r="CW95" s="22">
        <f t="shared" si="67"/>
        <v>442.21072127655128</v>
      </c>
      <c r="CX95" s="62">
        <f t="shared" si="68"/>
        <v>735.5440546098846</v>
      </c>
      <c r="CY95" s="62">
        <f ca="1">AVERAGE(OFFSET($CX$3,0,0,'Données projet'!$E$13+1,1))-AVERAGE(OFFSET($H$3,0,0,'Données projet'!$E$13+1,1))</f>
        <v>310.75846525561843</v>
      </c>
      <c r="CZ95" s="62">
        <f t="shared" si="96"/>
        <v>159.6134369231965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213.63887999999983</v>
      </c>
      <c r="AK96" s="14">
        <f t="shared" si="89"/>
        <v>52.729975717788072</v>
      </c>
      <c r="AL96" s="22">
        <f t="shared" si="58"/>
        <v>463.92575704181382</v>
      </c>
      <c r="AM96" s="62">
        <f t="shared" si="59"/>
        <v>757.25909037514714</v>
      </c>
      <c r="AN96" s="62">
        <f ca="1">AVERAGE(OFFSET($AM$3,0,0,'Données projet'!$E$10+1,1))-AVERAGE(OFFSET($H$3,0,0,'Données projet'!$E$10+1,1))</f>
        <v>319.13113305617463</v>
      </c>
      <c r="AO96" s="62">
        <f t="shared" si="90"/>
        <v>163.29630772916113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244.65912742088932</v>
      </c>
      <c r="BJ96" s="62">
        <f t="shared" si="92"/>
        <v>342.30266518164211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0.62903240760671919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0.62903240760671919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8.3000000000000007</v>
      </c>
      <c r="BY96" s="13">
        <f>IF('Données projet'!$A$114&gt;35,BY95+BX96-CG95,IF(A96&lt;'Données projet'!$A$114,$BV$205^A96,IF(A96='Données projet'!$A$114,'Données projet'!$B$114,BY95+BX96-CG95)))</f>
        <v>316.90000000000003</v>
      </c>
      <c r="BZ96" s="14">
        <f>BY96*VLOOKUP('Données projet'!$B$12,Paramètres!$A$1:$I$89,3,0)*VLOOKUP('Données projet'!$B$12,Paramètres!$A$1:$I$89,5,0)</f>
        <v>148.3092</v>
      </c>
      <c r="CA96" s="14">
        <f t="shared" si="93"/>
        <v>38.194092116566551</v>
      </c>
      <c r="CB96" s="22">
        <f t="shared" si="64"/>
        <v>324.82656710302007</v>
      </c>
      <c r="CC96" s="62">
        <f t="shared" si="65"/>
        <v>618.15990043635338</v>
      </c>
      <c r="CD96" s="62">
        <f ca="1">AVERAGE(OFFSET($CC$3,0,0,'Données projet'!$E$12+1,1))-AVERAGE(OFFSET($H$3,0,0,'Données projet'!$E$12+1,1))</f>
        <v>259.74478933784656</v>
      </c>
      <c r="CE96" s="62">
        <f t="shared" si="94"/>
        <v>223.74038909289646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</v>
      </c>
      <c r="CT96" s="13">
        <f>IF('Données projet'!$A$140&gt;35,CT95+CS96-DB95,IF(A96&lt;'Données projet'!$A$140,$CQ$205^A96,IF(A96='Données projet'!$A$140,'Données projet'!$B$140,CT95+CS96-DB95)))</f>
        <v>204.39999999999984</v>
      </c>
      <c r="CU96" s="18">
        <f>CT96*VLOOKUP('Données projet'!$B$13,Paramètres!$A$1:$I$89,3,0)*VLOOKUP('Données projet'!$B$13,Paramètres!$A$1:$I$89,5,0)</f>
        <v>207.26159999999985</v>
      </c>
      <c r="CV96" s="14">
        <f t="shared" si="95"/>
        <v>51.3367200324452</v>
      </c>
      <c r="CW96" s="22">
        <f t="shared" si="67"/>
        <v>450.39207405650836</v>
      </c>
      <c r="CX96" s="62">
        <f t="shared" si="68"/>
        <v>743.72540738984162</v>
      </c>
      <c r="CY96" s="62">
        <f ca="1">AVERAGE(OFFSET($CX$3,0,0,'Données projet'!$E$13+1,1))-AVERAGE(OFFSET($H$3,0,0,'Données projet'!$E$13+1,1))</f>
        <v>310.75846525561843</v>
      </c>
      <c r="CZ96" s="62">
        <f t="shared" si="96"/>
        <v>159.6134369231965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217.61063999999988</v>
      </c>
      <c r="AK97" s="14">
        <f t="shared" si="89"/>
        <v>53.595240539151249</v>
      </c>
      <c r="AL97" s="22">
        <f t="shared" si="58"/>
        <v>472.35024193902149</v>
      </c>
      <c r="AM97" s="62">
        <f t="shared" si="59"/>
        <v>765.6835752723548</v>
      </c>
      <c r="AN97" s="62">
        <f ca="1">AVERAGE(OFFSET($AM$3,0,0,'Données projet'!$E$10+1,1))-AVERAGE(OFFSET($H$3,0,0,'Données projet'!$E$10+1,1))</f>
        <v>319.13113305617463</v>
      </c>
      <c r="AO97" s="62">
        <f t="shared" si="90"/>
        <v>163.29630772916113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244.65912742088932</v>
      </c>
      <c r="BJ97" s="62">
        <f t="shared" si="92"/>
        <v>342.30266518164211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0.61183148334133686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0.61183148334133686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8.3000000000000007</v>
      </c>
      <c r="BY97" s="13">
        <f>IF('Données projet'!$A$114&gt;35,BY96+BX97-CG96,IF(A97&lt;'Données projet'!$A$114,$BV$205^A97,IF(A97='Données projet'!$A$114,'Données projet'!$B$114,BY96+BX97-CG96)))</f>
        <v>325.20000000000005</v>
      </c>
      <c r="BZ97" s="14">
        <f>BY97*VLOOKUP('Données projet'!$B$12,Paramètres!$A$1:$I$89,3,0)*VLOOKUP('Données projet'!$B$12,Paramètres!$A$1:$I$89,5,0)</f>
        <v>152.19360000000003</v>
      </c>
      <c r="CA97" s="14">
        <f t="shared" si="93"/>
        <v>39.076667098894909</v>
      </c>
      <c r="CB97" s="22">
        <f t="shared" si="64"/>
        <v>333.1290485305754</v>
      </c>
      <c r="CC97" s="62">
        <f t="shared" si="65"/>
        <v>626.46238186390872</v>
      </c>
      <c r="CD97" s="62">
        <f ca="1">AVERAGE(OFFSET($CC$3,0,0,'Données projet'!$E$12+1,1))-AVERAGE(OFFSET($H$3,0,0,'Données projet'!$E$12+1,1))</f>
        <v>259.74478933784656</v>
      </c>
      <c r="CE97" s="62">
        <f t="shared" si="94"/>
        <v>223.74038909289646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</v>
      </c>
      <c r="CT97" s="13">
        <f>IF('Données projet'!$A$140&gt;35,CT96+CS97-DB96,IF(A97&lt;'Données projet'!$A$140,$CQ$205^A97,IF(A97='Données projet'!$A$140,'Données projet'!$B$140,CT96+CS97-DB96)))</f>
        <v>208.19999999999985</v>
      </c>
      <c r="CU97" s="18">
        <f>CT97*VLOOKUP('Données projet'!$B$13,Paramètres!$A$1:$I$89,3,0)*VLOOKUP('Données projet'!$B$13,Paramètres!$A$1:$I$89,5,0)</f>
        <v>211.11479999999986</v>
      </c>
      <c r="CV97" s="14">
        <f t="shared" si="95"/>
        <v>52.179122428493628</v>
      </c>
      <c r="CW97" s="22">
        <f t="shared" si="67"/>
        <v>458.57024822962609</v>
      </c>
      <c r="CX97" s="62">
        <f t="shared" si="68"/>
        <v>751.9035815629594</v>
      </c>
      <c r="CY97" s="62">
        <f ca="1">AVERAGE(OFFSET($CX$3,0,0,'Données projet'!$E$13+1,1))-AVERAGE(OFFSET($H$3,0,0,'Données projet'!$E$13+1,1))</f>
        <v>310.75846525561843</v>
      </c>
      <c r="CZ97" s="62">
        <f t="shared" si="96"/>
        <v>159.6134369231965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221.58239999999986</v>
      </c>
      <c r="AK98" s="14">
        <f t="shared" si="89"/>
        <v>54.458668952651529</v>
      </c>
      <c r="AL98" s="22">
        <f t="shared" si="58"/>
        <v>480.77152842586787</v>
      </c>
      <c r="AM98" s="62">
        <f t="shared" si="59"/>
        <v>774.10486175920119</v>
      </c>
      <c r="AN98" s="62">
        <f ca="1">AVERAGE(OFFSET($AM$3,0,0,'Données projet'!$E$10+1,1))-AVERAGE(OFFSET($H$3,0,0,'Données projet'!$E$10+1,1))</f>
        <v>319.13113305617463</v>
      </c>
      <c r="AO98" s="62">
        <f t="shared" si="90"/>
        <v>163.29630772916113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244.65912742088932</v>
      </c>
      <c r="BJ98" s="62">
        <f t="shared" si="92"/>
        <v>342.30266518164211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0.59510091925454867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0.59510091925454867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8.3000000000000007</v>
      </c>
      <c r="BY98" s="13">
        <f>IF('Données projet'!$A$114&gt;35,BY97+BX98-CG97,IF(A98&lt;'Données projet'!$A$114,$BV$205^A98,IF(A98='Données projet'!$A$114,'Données projet'!$B$114,BY97+BX98-CG97)))</f>
        <v>333.50000000000006</v>
      </c>
      <c r="BZ98" s="14">
        <f>BY98*VLOOKUP('Données projet'!$B$12,Paramètres!$A$1:$I$89,3,0)*VLOOKUP('Données projet'!$B$12,Paramètres!$A$1:$I$89,5,0)</f>
        <v>156.07800000000003</v>
      </c>
      <c r="CA98" s="14">
        <f t="shared" si="93"/>
        <v>39.956623674978466</v>
      </c>
      <c r="CB98" s="22">
        <f t="shared" si="64"/>
        <v>341.42696956725422</v>
      </c>
      <c r="CC98" s="62">
        <f t="shared" si="65"/>
        <v>634.76030290058748</v>
      </c>
      <c r="CD98" s="62">
        <f ca="1">AVERAGE(OFFSET($CC$3,0,0,'Données projet'!$E$12+1,1))-AVERAGE(OFFSET($H$3,0,0,'Données projet'!$E$12+1,1))</f>
        <v>259.74478933784656</v>
      </c>
      <c r="CE98" s="62">
        <f t="shared" si="94"/>
        <v>223.74038909289646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212</v>
      </c>
      <c r="CR98" s="13">
        <f>VLOOKUP(A98,'Données projet'!$A$139:$I$159,9,0)</f>
        <v>3.8</v>
      </c>
      <c r="CS98" s="13">
        <f t="array" ref="CS98">INDEX(CR:CR,MIN(IF(ISNUMBER(CR98:CR294),ROW(CR98:CR294),"")))</f>
        <v>3.8</v>
      </c>
      <c r="CT98" s="13">
        <f>IF('Données projet'!$A$140&gt;35,CT97+CS98-DB97,IF(A98&lt;'Données projet'!$A$140,$CQ$205^A98,IF(A98='Données projet'!$A$140,'Données projet'!$B$140,CT97+CS98-DB97)))</f>
        <v>211.99999999999986</v>
      </c>
      <c r="CU98" s="18">
        <f>CT98*VLOOKUP('Données projet'!$B$13,Paramètres!$A$1:$I$89,3,0)*VLOOKUP('Données projet'!$B$13,Paramètres!$A$1:$I$89,5,0)</f>
        <v>214.9679999999999</v>
      </c>
      <c r="CV98" s="14">
        <f t="shared" si="95"/>
        <v>53.019736939092994</v>
      </c>
      <c r="CW98" s="22">
        <f t="shared" si="67"/>
        <v>466.74530850225341</v>
      </c>
      <c r="CX98" s="62">
        <f t="shared" si="68"/>
        <v>760.07864183558672</v>
      </c>
      <c r="CY98" s="62">
        <f ca="1">AVERAGE(OFFSET($CX$3,0,0,'Données projet'!$E$13+1,1))-AVERAGE(OFFSET($H$3,0,0,'Données projet'!$E$13+1,1))</f>
        <v>310.75846525561843</v>
      </c>
      <c r="CZ98" s="62">
        <f t="shared" si="96"/>
        <v>159.6134369231965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14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210.71231999999989</v>
      </c>
      <c r="AK99" s="14">
        <f t="shared" si="89"/>
        <v>52.091214849236422</v>
      </c>
      <c r="AL99" s="22">
        <f t="shared" si="58"/>
        <v>457.71615652908662</v>
      </c>
      <c r="AM99" s="62">
        <f t="shared" si="59"/>
        <v>751.04948986241993</v>
      </c>
      <c r="AN99" s="62">
        <f ca="1">AVERAGE(OFFSET($AM$3,0,0,'Données projet'!$E$10+1,1))-AVERAGE(OFFSET($H$3,0,0,'Données projet'!$E$10+1,1))</f>
        <v>319.13113305617463</v>
      </c>
      <c r="AO99" s="62">
        <f t="shared" si="90"/>
        <v>163.29630772916113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244.65912742088932</v>
      </c>
      <c r="BJ99" s="62">
        <f t="shared" si="92"/>
        <v>342.30266518164211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0.57882785332253583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0.57882785332253583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8.3000000000000007</v>
      </c>
      <c r="BY99" s="13">
        <f>IF('Données projet'!$A$114&gt;35,BY98+BX99-CG98,IF(A99&lt;'Données projet'!$A$114,$BV$205^A99,IF(A99='Données projet'!$A$114,'Données projet'!$B$114,BY98+BX99-CG98)))</f>
        <v>341.80000000000007</v>
      </c>
      <c r="BZ99" s="14">
        <f>BY99*VLOOKUP('Données projet'!$B$12,Paramètres!$A$1:$I$89,3,0)*VLOOKUP('Données projet'!$B$12,Paramètres!$A$1:$I$89,5,0)</f>
        <v>159.96240000000003</v>
      </c>
      <c r="CA99" s="14">
        <f t="shared" si="93"/>
        <v>40.834034505739851</v>
      </c>
      <c r="CB99" s="22">
        <f t="shared" si="64"/>
        <v>349.7204567641636</v>
      </c>
      <c r="CC99" s="62">
        <f t="shared" si="65"/>
        <v>643.05379009749686</v>
      </c>
      <c r="CD99" s="62">
        <f ca="1">AVERAGE(OFFSET($CC$3,0,0,'Données projet'!$E$12+1,1))-AVERAGE(OFFSET($H$3,0,0,'Données projet'!$E$12+1,1))</f>
        <v>259.74478933784656</v>
      </c>
      <c r="CE99" s="62">
        <f t="shared" si="94"/>
        <v>223.74038909289646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3.6</v>
      </c>
      <c r="CT99" s="13">
        <f>IF('Données projet'!$A$140&gt;35,CT98+CS99-DB98,IF(A99&lt;'Données projet'!$A$140,$CQ$205^A99,IF(A99='Données projet'!$A$140,'Données projet'!$B$140,CT98+CS99-DB98)))</f>
        <v>201.59999999999985</v>
      </c>
      <c r="CU99" s="18">
        <f>CT99*VLOOKUP('Données projet'!$B$13,Paramètres!$A$1:$I$89,3,0)*VLOOKUP('Données projet'!$B$13,Paramètres!$A$1:$I$89,5,0)</f>
        <v>204.42239999999987</v>
      </c>
      <c r="CV99" s="14">
        <f t="shared" si="95"/>
        <v>50.714836797527262</v>
      </c>
      <c r="CW99" s="22">
        <f t="shared" si="67"/>
        <v>444.36402075569305</v>
      </c>
      <c r="CX99" s="62">
        <f t="shared" si="68"/>
        <v>737.69735408902636</v>
      </c>
      <c r="CY99" s="62">
        <f ca="1">AVERAGE(OFFSET($CX$3,0,0,'Données projet'!$E$13+1,1))-AVERAGE(OFFSET($H$3,0,0,'Données projet'!$E$13+1,1))</f>
        <v>310.75846525561843</v>
      </c>
      <c r="CZ99" s="62">
        <f t="shared" si="96"/>
        <v>159.6134369231965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214.47503999999984</v>
      </c>
      <c r="AK100" s="14">
        <f t="shared" si="89"/>
        <v>52.912291212091354</v>
      </c>
      <c r="AL100" s="22">
        <f t="shared" si="58"/>
        <v>465.69960186105874</v>
      </c>
      <c r="AM100" s="62">
        <f t="shared" si="59"/>
        <v>759.03293519439205</v>
      </c>
      <c r="AN100" s="62">
        <f ca="1">AVERAGE(OFFSET($AM$3,0,0,'Données projet'!$E$10+1,1))-AVERAGE(OFFSET($H$3,0,0,'Données projet'!$E$10+1,1))</f>
        <v>319.13113305617463</v>
      </c>
      <c r="AO100" s="62">
        <f t="shared" si="90"/>
        <v>163.29630772916113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244.65912742088932</v>
      </c>
      <c r="BJ100" s="62">
        <f t="shared" si="92"/>
        <v>342.30266518164211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0.5629997752341972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0.5629997752341972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8.3000000000000007</v>
      </c>
      <c r="BY100" s="13">
        <f>IF('Données projet'!$A$114&gt;35,BY99+BX100-CG99,IF(A100&lt;'Données projet'!$A$114,$BV$205^A100,IF(A100='Données projet'!$A$114,'Données projet'!$B$114,BY99+BX100-CG99)))</f>
        <v>350.10000000000008</v>
      </c>
      <c r="BZ100" s="14">
        <f>BY100*VLOOKUP('Données projet'!$B$12,Paramètres!$A$1:$I$89,3,0)*VLOOKUP('Données projet'!$B$12,Paramètres!$A$1:$I$89,5,0)</f>
        <v>163.84680000000003</v>
      </c>
      <c r="CA100" s="14">
        <f t="shared" si="93"/>
        <v>41.708968522008732</v>
      </c>
      <c r="CB100" s="22">
        <f t="shared" si="64"/>
        <v>358.00963017583189</v>
      </c>
      <c r="CC100" s="62">
        <f t="shared" si="65"/>
        <v>651.3429635091652</v>
      </c>
      <c r="CD100" s="62">
        <f ca="1">AVERAGE(OFFSET($CC$3,0,0,'Données projet'!$E$12+1,1))-AVERAGE(OFFSET($H$3,0,0,'Données projet'!$E$12+1,1))</f>
        <v>259.74478933784656</v>
      </c>
      <c r="CE100" s="62">
        <f t="shared" si="94"/>
        <v>223.74038909289646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3.6</v>
      </c>
      <c r="CT100" s="13">
        <f>IF('Données projet'!$A$140&gt;35,CT99+CS100-DB99,IF(A100&lt;'Données projet'!$A$140,$CQ$205^A100,IF(A100='Données projet'!$A$140,'Données projet'!$B$140,CT99+CS100-DB99)))</f>
        <v>205.19999999999985</v>
      </c>
      <c r="CU100" s="18">
        <f>CT100*VLOOKUP('Données projet'!$B$13,Paramètres!$A$1:$I$89,3,0)*VLOOKUP('Données projet'!$B$13,Paramètres!$A$1:$I$89,5,0)</f>
        <v>208.07279999999986</v>
      </c>
      <c r="CV100" s="14">
        <f t="shared" si="95"/>
        <v>51.514218302854317</v>
      </c>
      <c r="CW100" s="22">
        <f t="shared" si="67"/>
        <v>452.114056877471</v>
      </c>
      <c r="CX100" s="62">
        <f t="shared" si="68"/>
        <v>745.44739021080431</v>
      </c>
      <c r="CY100" s="62">
        <f ca="1">AVERAGE(OFFSET($CX$3,0,0,'Données projet'!$E$13+1,1))-AVERAGE(OFFSET($H$3,0,0,'Données projet'!$E$13+1,1))</f>
        <v>310.75846525561843</v>
      </c>
      <c r="CZ100" s="62">
        <f t="shared" si="96"/>
        <v>159.6134369231965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218.23775999999987</v>
      </c>
      <c r="AK101" s="14">
        <f t="shared" si="89"/>
        <v>53.731692470599022</v>
      </c>
      <c r="AL101" s="22">
        <f t="shared" si="58"/>
        <v>473.68012971962634</v>
      </c>
      <c r="AM101" s="62">
        <f t="shared" si="59"/>
        <v>767.01346305295965</v>
      </c>
      <c r="AN101" s="62">
        <f ca="1">AVERAGE(OFFSET($AM$3,0,0,'Données projet'!$E$10+1,1))-AVERAGE(OFFSET($H$3,0,0,'Données projet'!$E$10+1,1))</f>
        <v>319.13113305617463</v>
      </c>
      <c r="AO101" s="62">
        <f t="shared" si="90"/>
        <v>163.29630772916113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244.65912742088932</v>
      </c>
      <c r="BJ101" s="62">
        <f t="shared" si="92"/>
        <v>342.30266518164211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0.5476045167735466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0.5476045167735466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8.3000000000000007</v>
      </c>
      <c r="BY101" s="13">
        <f>IF('Données projet'!$A$114&gt;35,BY100+BX101-CG100,IF(A101&lt;'Données projet'!$A$114,$BV$205^A101,IF(A101='Données projet'!$A$114,'Données projet'!$B$114,BY100+BX101-CG100)))</f>
        <v>358.40000000000009</v>
      </c>
      <c r="BZ101" s="14">
        <f>BY101*VLOOKUP('Données projet'!$B$12,Paramètres!$A$1:$I$89,3,0)*VLOOKUP('Données projet'!$B$12,Paramètres!$A$1:$I$89,5,0)</f>
        <v>167.73120000000006</v>
      </c>
      <c r="CA101" s="14">
        <f t="shared" si="93"/>
        <v>42.581491199832655</v>
      </c>
      <c r="CB101" s="22">
        <f t="shared" si="64"/>
        <v>366.29460383970871</v>
      </c>
      <c r="CC101" s="62">
        <f t="shared" si="65"/>
        <v>659.62793717304203</v>
      </c>
      <c r="CD101" s="62">
        <f ca="1">AVERAGE(OFFSET($CC$3,0,0,'Données projet'!$E$12+1,1))-AVERAGE(OFFSET($H$3,0,0,'Données projet'!$E$12+1,1))</f>
        <v>259.74478933784656</v>
      </c>
      <c r="CE101" s="62">
        <f t="shared" si="94"/>
        <v>223.74038909289646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3.6</v>
      </c>
      <c r="CT101" s="13">
        <f>IF('Données projet'!$A$140&gt;35,CT100+CS101-DB100,IF(A101&lt;'Données projet'!$A$140,$CQ$205^A101,IF(A101='Données projet'!$A$140,'Données projet'!$B$140,CT100+CS101-DB100)))</f>
        <v>208.79999999999984</v>
      </c>
      <c r="CU101" s="18">
        <f>CT101*VLOOKUP('Données projet'!$B$13,Paramètres!$A$1:$I$89,3,0)*VLOOKUP('Données projet'!$B$13,Paramètres!$A$1:$I$89,5,0)</f>
        <v>211.72319999999988</v>
      </c>
      <c r="CV101" s="14">
        <f t="shared" si="95"/>
        <v>52.311968964212028</v>
      </c>
      <c r="CW101" s="22">
        <f t="shared" si="67"/>
        <v>459.86125261266903</v>
      </c>
      <c r="CX101" s="62">
        <f t="shared" si="68"/>
        <v>753.19458594600235</v>
      </c>
      <c r="CY101" s="62">
        <f ca="1">AVERAGE(OFFSET($CX$3,0,0,'Données projet'!$E$13+1,1))-AVERAGE(OFFSET($H$3,0,0,'Données projet'!$E$13+1,1))</f>
        <v>310.75846525561843</v>
      </c>
      <c r="CZ101" s="62">
        <f t="shared" si="96"/>
        <v>159.6134369231965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222.00047999999987</v>
      </c>
      <c r="AK102" s="14">
        <f t="shared" si="89"/>
        <v>54.549450838514574</v>
      </c>
      <c r="AL102" s="22">
        <f t="shared" si="58"/>
        <v>481.6577962104127</v>
      </c>
      <c r="AM102" s="62">
        <f t="shared" si="59"/>
        <v>774.99112954374596</v>
      </c>
      <c r="AN102" s="62">
        <f ca="1">AVERAGE(OFFSET($AM$3,0,0,'Données projet'!$E$10+1,1))-AVERAGE(OFFSET($H$3,0,0,'Données projet'!$E$10+1,1))</f>
        <v>319.13113305617463</v>
      </c>
      <c r="AO102" s="62">
        <f t="shared" si="90"/>
        <v>163.29630772916113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244.65912742088932</v>
      </c>
      <c r="BJ102" s="62">
        <f t="shared" si="92"/>
        <v>342.30266518164211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0.53263024246510404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0.53263024246510404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8.3000000000000007</v>
      </c>
      <c r="BY102" s="13">
        <f>IF('Données projet'!$A$114&gt;35,BY101+BX102-CG101,IF(A102&lt;'Données projet'!$A$114,$BV$205^A102,IF(A102='Données projet'!$A$114,'Données projet'!$B$114,BY101+BX102-CG101)))</f>
        <v>366.7000000000001</v>
      </c>
      <c r="BZ102" s="14">
        <f>BY102*VLOOKUP('Données projet'!$B$12,Paramètres!$A$1:$I$89,3,0)*VLOOKUP('Données projet'!$B$12,Paramètres!$A$1:$I$89,5,0)</f>
        <v>171.61560000000006</v>
      </c>
      <c r="CA102" s="14">
        <f t="shared" si="93"/>
        <v>43.45166480956653</v>
      </c>
      <c r="CB102" s="22">
        <f t="shared" si="64"/>
        <v>374.57548620999506</v>
      </c>
      <c r="CC102" s="62">
        <f t="shared" si="65"/>
        <v>667.90881954332838</v>
      </c>
      <c r="CD102" s="62">
        <f ca="1">AVERAGE(OFFSET($CC$3,0,0,'Données projet'!$E$12+1,1))-AVERAGE(OFFSET($H$3,0,0,'Données projet'!$E$12+1,1))</f>
        <v>259.74478933784656</v>
      </c>
      <c r="CE102" s="62">
        <f t="shared" si="94"/>
        <v>223.74038909289646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3.6</v>
      </c>
      <c r="CT102" s="13">
        <f>IF('Données projet'!$A$140&gt;35,CT101+CS102-DB101,IF(A102&lt;'Données projet'!$A$140,$CQ$205^A102,IF(A102='Données projet'!$A$140,'Données projet'!$B$140,CT101+CS102-DB101)))</f>
        <v>212.39999999999984</v>
      </c>
      <c r="CU102" s="18">
        <f>CT102*VLOOKUP('Données projet'!$B$13,Paramètres!$A$1:$I$89,3,0)*VLOOKUP('Données projet'!$B$13,Paramètres!$A$1:$I$89,5,0)</f>
        <v>215.37359999999984</v>
      </c>
      <c r="CV102" s="14">
        <f t="shared" si="95"/>
        <v>53.108120144188867</v>
      </c>
      <c r="CW102" s="22">
        <f t="shared" si="67"/>
        <v>467.60566258446198</v>
      </c>
      <c r="CX102" s="62">
        <f t="shared" si="68"/>
        <v>760.9389959177953</v>
      </c>
      <c r="CY102" s="62">
        <f ca="1">AVERAGE(OFFSET($CX$3,0,0,'Données projet'!$E$13+1,1))-AVERAGE(OFFSET($H$3,0,0,'Données projet'!$E$13+1,1))</f>
        <v>310.75846525561843</v>
      </c>
      <c r="CZ102" s="62">
        <f t="shared" si="96"/>
        <v>159.6134369231965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225.76319999999984</v>
      </c>
      <c r="AK103" s="14">
        <f t="shared" si="89"/>
        <v>55.365597375021352</v>
      </c>
      <c r="AL103" s="22">
        <f t="shared" si="58"/>
        <v>489.63265542816185</v>
      </c>
      <c r="AM103" s="62">
        <f t="shared" si="59"/>
        <v>782.96598876149517</v>
      </c>
      <c r="AN103" s="62">
        <f ca="1">AVERAGE(OFFSET($AM$3,0,0,'Données projet'!$E$10+1,1))-AVERAGE(OFFSET($H$3,0,0,'Données projet'!$E$10+1,1))</f>
        <v>319.13113305617463</v>
      </c>
      <c r="AO103" s="62">
        <f t="shared" si="90"/>
        <v>163.29630772916113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244.65912742088932</v>
      </c>
      <c r="BJ103" s="62">
        <f t="shared" si="92"/>
        <v>342.30266518164211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0.51806544047508862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0.51806544047508862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375</v>
      </c>
      <c r="BW103" s="13">
        <f>VLOOKUP(A103,'Données projet'!$A$113:$I$133,9,0)</f>
        <v>8.3000000000000007</v>
      </c>
      <c r="BX103" s="13">
        <f t="array" ref="BX103">INDEX(BW:BW,MIN(IF(ISNUMBER(BW103:BW299),ROW(BW103:BW299),"")))</f>
        <v>8.3000000000000007</v>
      </c>
      <c r="BY103" s="13">
        <f>IF('Données projet'!$A$114&gt;35,BY102+BX103-CG102,IF(A103&lt;'Données projet'!$A$114,$BV$205^A103,IF(A103='Données projet'!$A$114,'Données projet'!$B$114,BY102+BX103-CG102)))</f>
        <v>375.00000000000011</v>
      </c>
      <c r="BZ103" s="14">
        <f>BY103*VLOOKUP('Données projet'!$B$12,Paramètres!$A$1:$I$89,3,0)*VLOOKUP('Données projet'!$B$12,Paramètres!$A$1:$I$89,5,0)</f>
        <v>175.50000000000006</v>
      </c>
      <c r="CA103" s="14">
        <f t="shared" si="93"/>
        <v>44.319548641773906</v>
      </c>
      <c r="CB103" s="22">
        <f t="shared" si="64"/>
        <v>382.85238055108965</v>
      </c>
      <c r="CC103" s="62">
        <f t="shared" si="65"/>
        <v>676.18571388442297</v>
      </c>
      <c r="CD103" s="62">
        <f ca="1">AVERAGE(OFFSET($CC$3,0,0,'Données projet'!$E$12+1,1))-AVERAGE(OFFSET($H$3,0,0,'Données projet'!$E$12+1,1))</f>
        <v>259.74478933784656</v>
      </c>
      <c r="CE103" s="62">
        <f t="shared" si="94"/>
        <v>223.74038909289646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375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216</v>
      </c>
      <c r="CR103" s="13">
        <f>VLOOKUP(A103,'Données projet'!$A$139:$I$159,9,0)</f>
        <v>3.6</v>
      </c>
      <c r="CS103" s="13">
        <f t="array" ref="CS103">INDEX(CR:CR,MIN(IF(ISNUMBER(CR103:CR299),ROW(CR103:CR299),"")))</f>
        <v>3.6</v>
      </c>
      <c r="CT103" s="13">
        <f>IF('Données projet'!$A$140&gt;35,CT102+CS103-DB102,IF(A103&lt;'Données projet'!$A$140,$CQ$205^A103,IF(A103='Données projet'!$A$140,'Données projet'!$B$140,CT102+CS103-DB102)))</f>
        <v>215.99999999999983</v>
      </c>
      <c r="CU103" s="18">
        <f>CT103*VLOOKUP('Données projet'!$B$13,Paramètres!$A$1:$I$89,3,0)*VLOOKUP('Données projet'!$B$13,Paramètres!$A$1:$I$89,5,0)</f>
        <v>219.02399999999983</v>
      </c>
      <c r="CV103" s="14">
        <f t="shared" si="95"/>
        <v>53.902702081308306</v>
      </c>
      <c r="CW103" s="22">
        <f t="shared" si="67"/>
        <v>475.34733945827821</v>
      </c>
      <c r="CX103" s="62">
        <f t="shared" si="68"/>
        <v>768.68067279161153</v>
      </c>
      <c r="CY103" s="62">
        <f ca="1">AVERAGE(OFFSET($CX$3,0,0,'Données projet'!$E$13+1,1))-AVERAGE(OFFSET($H$3,0,0,'Données projet'!$E$13+1,1))</f>
        <v>310.75846525561843</v>
      </c>
      <c r="CZ103" s="62">
        <f t="shared" si="96"/>
        <v>159.6134369231965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13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215.72927999999985</v>
      </c>
      <c r="AK104" s="14">
        <f t="shared" si="89"/>
        <v>53.185609472386865</v>
      </c>
      <c r="AL104" s="22">
        <f t="shared" si="58"/>
        <v>468.36009916440685</v>
      </c>
      <c r="AM104" s="62">
        <f t="shared" si="59"/>
        <v>761.6934324977401</v>
      </c>
      <c r="AN104" s="62">
        <f ca="1">AVERAGE(OFFSET($AM$3,0,0,'Données projet'!$E$10+1,1))-AVERAGE(OFFSET($H$3,0,0,'Données projet'!$E$10+1,1))</f>
        <v>319.13113305617463</v>
      </c>
      <c r="AO104" s="62">
        <f t="shared" si="90"/>
        <v>163.29630772916113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244.65912742088932</v>
      </c>
      <c r="BJ104" s="62">
        <f t="shared" si="92"/>
        <v>342.30266518164211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0.50389891376141982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0.50389891376141982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5.3205440053716299E-14</v>
      </c>
      <c r="CA104" s="14">
        <f t="shared" si="93"/>
        <v>8.602146238565607E-13</v>
      </c>
      <c r="CB104" s="22">
        <f t="shared" si="64"/>
        <v>1.590873277977066E-12</v>
      </c>
      <c r="CC104" s="62">
        <f t="shared" si="65"/>
        <v>293.33333333333491</v>
      </c>
      <c r="CD104" s="62">
        <f ca="1">AVERAGE(OFFSET($CC$3,0,0,'Données projet'!$E$12+1,1))-AVERAGE(OFFSET($H$3,0,0,'Données projet'!$E$12+1,1))</f>
        <v>259.74478933784656</v>
      </c>
      <c r="CE104" s="62">
        <f t="shared" si="94"/>
        <v>223.74038909289646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206.39999999999984</v>
      </c>
      <c r="CU104" s="18">
        <f>CT104*VLOOKUP('Données projet'!$B$13,Paramètres!$A$1:$I$89,3,0)*VLOOKUP('Données projet'!$B$13,Paramètres!$A$1:$I$89,5,0)</f>
        <v>209.28959999999987</v>
      </c>
      <c r="CV104" s="14">
        <f t="shared" si="95"/>
        <v>51.780314822292169</v>
      </c>
      <c r="CW104" s="22">
        <f t="shared" si="67"/>
        <v>454.69676831549197</v>
      </c>
      <c r="CX104" s="62">
        <f t="shared" si="68"/>
        <v>748.03010164882528</v>
      </c>
      <c r="CY104" s="62">
        <f ca="1">AVERAGE(OFFSET($CX$3,0,0,'Données projet'!$E$13+1,1))-AVERAGE(OFFSET($H$3,0,0,'Données projet'!$E$13+1,1))</f>
        <v>310.75846525561843</v>
      </c>
      <c r="CZ104" s="62">
        <f t="shared" si="96"/>
        <v>159.6134369231965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219.28295999999983</v>
      </c>
      <c r="AK105" s="14">
        <f t="shared" si="89"/>
        <v>53.959011021227646</v>
      </c>
      <c r="AL105" s="22">
        <f t="shared" si="58"/>
        <v>475.89643286197116</v>
      </c>
      <c r="AM105" s="62">
        <f t="shared" si="59"/>
        <v>769.22976619530448</v>
      </c>
      <c r="AN105" s="62">
        <f ca="1">AVERAGE(OFFSET($AM$3,0,0,'Données projet'!$E$10+1,1))-AVERAGE(OFFSET($H$3,0,0,'Données projet'!$E$10+1,1))</f>
        <v>319.13113305617463</v>
      </c>
      <c r="AO105" s="62">
        <f t="shared" si="90"/>
        <v>163.29630772916113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244.65912742088932</v>
      </c>
      <c r="BJ105" s="62">
        <f t="shared" si="92"/>
        <v>342.30266518164211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0.49011977146572161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0.49011977146572161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5.3205440053716299E-14</v>
      </c>
      <c r="CA105" s="14">
        <f t="shared" si="93"/>
        <v>8.602146238565607E-13</v>
      </c>
      <c r="CB105" s="22">
        <f t="shared" si="64"/>
        <v>1.590873277977066E-12</v>
      </c>
      <c r="CC105" s="62">
        <f t="shared" si="65"/>
        <v>293.33333333333491</v>
      </c>
      <c r="CD105" s="62">
        <f ca="1">AVERAGE(OFFSET($CC$3,0,0,'Données projet'!$E$12+1,1))-AVERAGE(OFFSET($H$3,0,0,'Données projet'!$E$12+1,1))</f>
        <v>259.74478933784656</v>
      </c>
      <c r="CE105" s="62">
        <f t="shared" si="94"/>
        <v>223.74038909289646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209.79999999999984</v>
      </c>
      <c r="CU105" s="18">
        <f>CT105*VLOOKUP('Données projet'!$B$13,Paramètres!$A$1:$I$89,3,0)*VLOOKUP('Données projet'!$B$13,Paramètres!$A$1:$I$89,5,0)</f>
        <v>212.73719999999983</v>
      </c>
      <c r="CV105" s="14">
        <f t="shared" si="95"/>
        <v>52.533281199481387</v>
      </c>
      <c r="CW105" s="22">
        <f t="shared" si="67"/>
        <v>462.01275475576307</v>
      </c>
      <c r="CX105" s="62">
        <f t="shared" si="68"/>
        <v>755.34608808909638</v>
      </c>
      <c r="CY105" s="62">
        <f ca="1">AVERAGE(OFFSET($CX$3,0,0,'Données projet'!$E$13+1,1))-AVERAGE(OFFSET($H$3,0,0,'Données projet'!$E$13+1,1))</f>
        <v>310.75846525561843</v>
      </c>
      <c r="CZ105" s="62">
        <f t="shared" si="96"/>
        <v>159.6134369231965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222.83663999999987</v>
      </c>
      <c r="AK106" s="14">
        <f t="shared" si="89"/>
        <v>54.730954957867766</v>
      </c>
      <c r="AL106" s="22">
        <f t="shared" si="58"/>
        <v>483.43022788495273</v>
      </c>
      <c r="AM106" s="62">
        <f t="shared" si="59"/>
        <v>776.76356121828599</v>
      </c>
      <c r="AN106" s="62">
        <f ca="1">AVERAGE(OFFSET($AM$3,0,0,'Données projet'!$E$10+1,1))-AVERAGE(OFFSET($H$3,0,0,'Données projet'!$E$10+1,1))</f>
        <v>319.13113305617463</v>
      </c>
      <c r="AO106" s="62">
        <f t="shared" si="90"/>
        <v>163.29630772916113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244.65912742088932</v>
      </c>
      <c r="BJ106" s="62">
        <f t="shared" si="92"/>
        <v>342.30266518164211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0.47671742054071287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0.47671742054071287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5.3205440053716299E-14</v>
      </c>
      <c r="CA106" s="14">
        <f t="shared" si="93"/>
        <v>8.602146238565607E-13</v>
      </c>
      <c r="CB106" s="22">
        <f t="shared" si="64"/>
        <v>1.590873277977066E-12</v>
      </c>
      <c r="CC106" s="62">
        <f t="shared" si="65"/>
        <v>293.33333333333491</v>
      </c>
      <c r="CD106" s="62">
        <f ca="1">AVERAGE(OFFSET($CC$3,0,0,'Données projet'!$E$12+1,1))-AVERAGE(OFFSET($H$3,0,0,'Données projet'!$E$12+1,1))</f>
        <v>259.74478933784656</v>
      </c>
      <c r="CE106" s="62">
        <f t="shared" si="94"/>
        <v>223.74038909289646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213.19999999999985</v>
      </c>
      <c r="CU106" s="18">
        <f>CT106*VLOOKUP('Données projet'!$B$13,Paramètres!$A$1:$I$89,3,0)*VLOOKUP('Données projet'!$B$13,Paramètres!$A$1:$I$89,5,0)</f>
        <v>216.18479999999985</v>
      </c>
      <c r="CV106" s="14">
        <f t="shared" si="95"/>
        <v>53.284828478170326</v>
      </c>
      <c r="CW106" s="22">
        <f t="shared" si="67"/>
        <v>469.32626959947976</v>
      </c>
      <c r="CX106" s="62">
        <f t="shared" si="68"/>
        <v>762.65960293281307</v>
      </c>
      <c r="CY106" s="62">
        <f ca="1">AVERAGE(OFFSET($CX$3,0,0,'Données projet'!$E$13+1,1))-AVERAGE(OFFSET($H$3,0,0,'Données projet'!$E$13+1,1))</f>
        <v>310.75846525561843</v>
      </c>
      <c r="CZ106" s="62">
        <f t="shared" si="96"/>
        <v>159.6134369231965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226.39031999999986</v>
      </c>
      <c r="AK107" s="14">
        <f t="shared" si="89"/>
        <v>55.501467211416568</v>
      </c>
      <c r="AL107" s="22">
        <f t="shared" si="58"/>
        <v>490.96152939321701</v>
      </c>
      <c r="AM107" s="62">
        <f t="shared" si="59"/>
        <v>784.29486272655026</v>
      </c>
      <c r="AN107" s="62">
        <f ca="1">AVERAGE(OFFSET($AM$3,0,0,'Données projet'!$E$10+1,1))-AVERAGE(OFFSET($H$3,0,0,'Données projet'!$E$10+1,1))</f>
        <v>319.13113305617463</v>
      </c>
      <c r="AO107" s="62">
        <f t="shared" si="90"/>
        <v>163.29630772916113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244.65912742088932</v>
      </c>
      <c r="BJ107" s="62">
        <f t="shared" si="92"/>
        <v>342.30266518164211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0.4636815576065475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0.4636815576065475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5.3205440053716299E-14</v>
      </c>
      <c r="CA107" s="14">
        <f t="shared" si="93"/>
        <v>8.602146238565607E-13</v>
      </c>
      <c r="CB107" s="22">
        <f t="shared" si="64"/>
        <v>1.590873277977066E-12</v>
      </c>
      <c r="CC107" s="62">
        <f t="shared" si="65"/>
        <v>293.33333333333491</v>
      </c>
      <c r="CD107" s="62">
        <f ca="1">AVERAGE(OFFSET($CC$3,0,0,'Données projet'!$E$12+1,1))-AVERAGE(OFFSET($H$3,0,0,'Données projet'!$E$12+1,1))</f>
        <v>259.74478933784656</v>
      </c>
      <c r="CE107" s="62">
        <f t="shared" si="94"/>
        <v>223.74038909289646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216.59999999999985</v>
      </c>
      <c r="CU107" s="18">
        <f>CT107*VLOOKUP('Données projet'!$B$13,Paramètres!$A$1:$I$89,3,0)*VLOOKUP('Données projet'!$B$13,Paramètres!$A$1:$I$89,5,0)</f>
        <v>219.63239999999988</v>
      </c>
      <c r="CV107" s="14">
        <f t="shared" si="95"/>
        <v>54.034981902357458</v>
      </c>
      <c r="CW107" s="22">
        <f t="shared" si="67"/>
        <v>476.63735681327233</v>
      </c>
      <c r="CX107" s="62">
        <f t="shared" si="68"/>
        <v>769.97069014660565</v>
      </c>
      <c r="CY107" s="62">
        <f ca="1">AVERAGE(OFFSET($CX$3,0,0,'Données projet'!$E$13+1,1))-AVERAGE(OFFSET($H$3,0,0,'Données projet'!$E$13+1,1))</f>
        <v>310.75846525561843</v>
      </c>
      <c r="CZ107" s="62">
        <f t="shared" si="96"/>
        <v>159.6134369231965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229.94399999999987</v>
      </c>
      <c r="AK108" s="14">
        <f t="shared" si="89"/>
        <v>56.270572850262369</v>
      </c>
      <c r="AL108" s="22">
        <f t="shared" si="58"/>
        <v>498.49038104754004</v>
      </c>
      <c r="AM108" s="62">
        <f t="shared" si="59"/>
        <v>791.8237143808733</v>
      </c>
      <c r="AN108" s="62">
        <f ca="1">AVERAGE(OFFSET($AM$3,0,0,'Données projet'!$E$10+1,1))-AVERAGE(OFFSET($H$3,0,0,'Données projet'!$E$10+1,1))</f>
        <v>319.13113305617463</v>
      </c>
      <c r="AO108" s="62">
        <f t="shared" si="90"/>
        <v>163.29630772916113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244.65912742088932</v>
      </c>
      <c r="BJ108" s="62">
        <f t="shared" si="92"/>
        <v>342.30266518164211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0.45100216102984308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0.45100216102984308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5.3205440053716299E-14</v>
      </c>
      <c r="CA108" s="14">
        <f t="shared" si="93"/>
        <v>8.602146238565607E-13</v>
      </c>
      <c r="CB108" s="22">
        <f t="shared" si="64"/>
        <v>1.590873277977066E-12</v>
      </c>
      <c r="CC108" s="62">
        <f t="shared" si="65"/>
        <v>293.33333333333491</v>
      </c>
      <c r="CD108" s="62">
        <f ca="1">AVERAGE(OFFSET($CC$3,0,0,'Données projet'!$E$12+1,1))-AVERAGE(OFFSET($H$3,0,0,'Données projet'!$E$12+1,1))</f>
        <v>259.74478933784656</v>
      </c>
      <c r="CE108" s="62">
        <f t="shared" si="94"/>
        <v>223.74038909289646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220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219.99999999999986</v>
      </c>
      <c r="CU108" s="18">
        <f>CT108*VLOOKUP('Données projet'!$B$13,Paramètres!$A$1:$I$89,3,0)*VLOOKUP('Données projet'!$B$13,Paramètres!$A$1:$I$89,5,0)</f>
        <v>223.07999999999987</v>
      </c>
      <c r="CV108" s="14">
        <f t="shared" si="95"/>
        <v>54.783765878062617</v>
      </c>
      <c r="CW108" s="22">
        <f t="shared" si="67"/>
        <v>483.94605890429216</v>
      </c>
      <c r="CX108" s="62">
        <f t="shared" si="68"/>
        <v>777.27939223762542</v>
      </c>
      <c r="CY108" s="62">
        <f ca="1">AVERAGE(OFFSET($CX$3,0,0,'Données projet'!$E$13+1,1))-AVERAGE(OFFSET($H$3,0,0,'Données projet'!$E$13+1,1))</f>
        <v>310.75846525561843</v>
      </c>
      <c r="CZ108" s="62">
        <f t="shared" si="96"/>
        <v>159.6134369231965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13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219.49199999999985</v>
      </c>
      <c r="AK109" s="14">
        <f t="shared" si="89"/>
        <v>54.004459579686618</v>
      </c>
      <c r="AL109" s="22">
        <f t="shared" si="58"/>
        <v>476.33966710128726</v>
      </c>
      <c r="AM109" s="62">
        <f t="shared" si="59"/>
        <v>769.67300043462058</v>
      </c>
      <c r="AN109" s="62">
        <f ca="1">AVERAGE(OFFSET($AM$3,0,0,'Données projet'!$E$10+1,1))-AVERAGE(OFFSET($H$3,0,0,'Données projet'!$E$10+1,1))</f>
        <v>319.13113305617463</v>
      </c>
      <c r="AO109" s="62">
        <f t="shared" si="90"/>
        <v>163.29630772916113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244.65912742088932</v>
      </c>
      <c r="BJ109" s="62">
        <f t="shared" si="92"/>
        <v>342.30266518164211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0.43866948321930915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0.43866948321930915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5.3205440053716299E-14</v>
      </c>
      <c r="CA109" s="14">
        <f t="shared" si="93"/>
        <v>8.602146238565607E-13</v>
      </c>
      <c r="CB109" s="22">
        <f t="shared" si="64"/>
        <v>1.590873277977066E-12</v>
      </c>
      <c r="CC109" s="62">
        <f t="shared" si="65"/>
        <v>293.33333333333491</v>
      </c>
      <c r="CD109" s="62">
        <f ca="1">AVERAGE(OFFSET($CC$3,0,0,'Données projet'!$E$12+1,1))-AVERAGE(OFFSET($H$3,0,0,'Données projet'!$E$12+1,1))</f>
        <v>259.74478933784656</v>
      </c>
      <c r="CE109" s="62">
        <f t="shared" si="94"/>
        <v>223.74038909289646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209.99999999999986</v>
      </c>
      <c r="CU109" s="18">
        <f>CT109*VLOOKUP('Données projet'!$B$13,Paramètres!$A$1:$I$89,3,0)*VLOOKUP('Données projet'!$B$13,Paramètres!$A$1:$I$89,5,0)</f>
        <v>212.93999999999988</v>
      </c>
      <c r="CV109" s="14">
        <f t="shared" si="95"/>
        <v>52.577528895212815</v>
      </c>
      <c r="CW109" s="22">
        <f t="shared" si="67"/>
        <v>462.44302949249544</v>
      </c>
      <c r="CX109" s="62">
        <f t="shared" si="68"/>
        <v>755.77636282582876</v>
      </c>
      <c r="CY109" s="62">
        <f ca="1">AVERAGE(OFFSET($CX$3,0,0,'Données projet'!$E$13+1,1))-AVERAGE(OFFSET($H$3,0,0,'Données projet'!$E$13+1,1))</f>
        <v>310.75846525561843</v>
      </c>
      <c r="CZ109" s="62">
        <f t="shared" si="96"/>
        <v>159.6134369231965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222.62759999999989</v>
      </c>
      <c r="AK110" s="14">
        <f t="shared" si="89"/>
        <v>54.685586371535223</v>
      </c>
      <c r="AL110" s="22">
        <f t="shared" si="58"/>
        <v>482.98713293042357</v>
      </c>
      <c r="AM110" s="62">
        <f t="shared" si="59"/>
        <v>776.32046626375688</v>
      </c>
      <c r="AN110" s="62">
        <f ca="1">AVERAGE(OFFSET($AM$3,0,0,'Données projet'!$E$10+1,1))-AVERAGE(OFFSET($H$3,0,0,'Données projet'!$E$10+1,1))</f>
        <v>319.13113305617463</v>
      </c>
      <c r="AO110" s="62">
        <f t="shared" si="90"/>
        <v>163.29630772916113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244.65912742088932</v>
      </c>
      <c r="BJ110" s="62">
        <f t="shared" si="92"/>
        <v>342.30266518164211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0.42667404313205159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0.42667404313205159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5.3205440053716299E-14</v>
      </c>
      <c r="CA110" s="14">
        <f t="shared" si="93"/>
        <v>8.602146238565607E-13</v>
      </c>
      <c r="CB110" s="22">
        <f t="shared" si="64"/>
        <v>1.590873277977066E-12</v>
      </c>
      <c r="CC110" s="62">
        <f t="shared" si="65"/>
        <v>293.33333333333491</v>
      </c>
      <c r="CD110" s="62">
        <f ca="1">AVERAGE(OFFSET($CC$3,0,0,'Données projet'!$E$12+1,1))-AVERAGE(OFFSET($H$3,0,0,'Données projet'!$E$12+1,1))</f>
        <v>259.74478933784656</v>
      </c>
      <c r="CE110" s="62">
        <f t="shared" si="94"/>
        <v>223.74038909289646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212.99999999999986</v>
      </c>
      <c r="CU110" s="18">
        <f>CT110*VLOOKUP('Données projet'!$B$13,Paramètres!$A$1:$I$89,3,0)*VLOOKUP('Données projet'!$B$13,Paramètres!$A$1:$I$89,5,0)</f>
        <v>215.98199999999986</v>
      </c>
      <c r="CV110" s="14">
        <f t="shared" si="95"/>
        <v>53.240658641504993</v>
      </c>
      <c r="CW110" s="22">
        <f t="shared" si="67"/>
        <v>468.89613046728755</v>
      </c>
      <c r="CX110" s="62">
        <f t="shared" si="68"/>
        <v>762.22946380062081</v>
      </c>
      <c r="CY110" s="62">
        <f ca="1">AVERAGE(OFFSET($CX$3,0,0,'Données projet'!$E$13+1,1))-AVERAGE(OFFSET($H$3,0,0,'Données projet'!$E$13+1,1))</f>
        <v>310.75846525561843</v>
      </c>
      <c r="CZ110" s="62">
        <f t="shared" si="96"/>
        <v>159.6134369231965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225.76319999999987</v>
      </c>
      <c r="AK111" s="14">
        <f t="shared" si="89"/>
        <v>55.365597375021352</v>
      </c>
      <c r="AL111" s="22">
        <f t="shared" si="58"/>
        <v>489.63265542816202</v>
      </c>
      <c r="AM111" s="62">
        <f t="shared" si="59"/>
        <v>782.96598876149528</v>
      </c>
      <c r="AN111" s="62">
        <f ca="1">AVERAGE(OFFSET($AM$3,0,0,'Données projet'!$E$10+1,1))-AVERAGE(OFFSET($H$3,0,0,'Données projet'!$E$10+1,1))</f>
        <v>319.13113305617463</v>
      </c>
      <c r="AO111" s="62">
        <f t="shared" si="90"/>
        <v>163.29630772916113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244.65912742088932</v>
      </c>
      <c r="BJ111" s="62">
        <f t="shared" si="92"/>
        <v>342.30266518164211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0.41500661898479291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0.41500661898479291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5.3205440053716299E-14</v>
      </c>
      <c r="CA111" s="14">
        <f t="shared" si="93"/>
        <v>8.602146238565607E-13</v>
      </c>
      <c r="CB111" s="22">
        <f t="shared" si="64"/>
        <v>1.590873277977066E-12</v>
      </c>
      <c r="CC111" s="62">
        <f t="shared" si="65"/>
        <v>293.33333333333491</v>
      </c>
      <c r="CD111" s="62">
        <f ca="1">AVERAGE(OFFSET($CC$3,0,0,'Données projet'!$E$12+1,1))-AVERAGE(OFFSET($H$3,0,0,'Données projet'!$E$12+1,1))</f>
        <v>259.74478933784656</v>
      </c>
      <c r="CE111" s="62">
        <f t="shared" si="94"/>
        <v>223.74038909289646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215.99999999999986</v>
      </c>
      <c r="CU111" s="18">
        <f>CT111*VLOOKUP('Données projet'!$B$13,Paramètres!$A$1:$I$89,3,0)*VLOOKUP('Données projet'!$B$13,Paramètres!$A$1:$I$89,5,0)</f>
        <v>219.02399999999989</v>
      </c>
      <c r="CV111" s="14">
        <f t="shared" si="95"/>
        <v>53.902702081308306</v>
      </c>
      <c r="CW111" s="22">
        <f t="shared" si="67"/>
        <v>475.34733945827838</v>
      </c>
      <c r="CX111" s="62">
        <f t="shared" si="68"/>
        <v>768.68067279161164</v>
      </c>
      <c r="CY111" s="62">
        <f ca="1">AVERAGE(OFFSET($CX$3,0,0,'Données projet'!$E$13+1,1))-AVERAGE(OFFSET($H$3,0,0,'Données projet'!$E$13+1,1))</f>
        <v>310.75846525561843</v>
      </c>
      <c r="CZ111" s="62">
        <f t="shared" si="96"/>
        <v>159.6134369231965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228.89879999999985</v>
      </c>
      <c r="AK112" s="14">
        <f t="shared" si="89"/>
        <v>56.044509878204614</v>
      </c>
      <c r="AL112" s="22">
        <f t="shared" si="58"/>
        <v>496.27626470453941</v>
      </c>
      <c r="AM112" s="62">
        <f t="shared" si="59"/>
        <v>789.60959803787273</v>
      </c>
      <c r="AN112" s="62">
        <f ca="1">AVERAGE(OFFSET($AM$3,0,0,'Données projet'!$E$10+1,1))-AVERAGE(OFFSET($H$3,0,0,'Données projet'!$E$10+1,1))</f>
        <v>319.13113305617463</v>
      </c>
      <c r="AO112" s="62">
        <f t="shared" si="90"/>
        <v>163.29630772916113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244.65912742088932</v>
      </c>
      <c r="BJ112" s="62">
        <f t="shared" si="92"/>
        <v>342.30266518164211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0.40365824116440419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0.40365824116440419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5.3205440053716299E-14</v>
      </c>
      <c r="CA112" s="14">
        <f t="shared" si="93"/>
        <v>8.602146238565607E-13</v>
      </c>
      <c r="CB112" s="22">
        <f t="shared" si="64"/>
        <v>1.590873277977066E-12</v>
      </c>
      <c r="CC112" s="62">
        <f t="shared" si="65"/>
        <v>293.33333333333491</v>
      </c>
      <c r="CD112" s="62">
        <f ca="1">AVERAGE(OFFSET($CC$3,0,0,'Données projet'!$E$12+1,1))-AVERAGE(OFFSET($H$3,0,0,'Données projet'!$E$12+1,1))</f>
        <v>259.74478933784656</v>
      </c>
      <c r="CE112" s="62">
        <f t="shared" si="94"/>
        <v>223.74038909289646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218.99999999999986</v>
      </c>
      <c r="CU112" s="18">
        <f>CT112*VLOOKUP('Données projet'!$B$13,Paramètres!$A$1:$I$89,3,0)*VLOOKUP('Données projet'!$B$13,Paramètres!$A$1:$I$89,5,0)</f>
        <v>222.06599999999986</v>
      </c>
      <c r="CV112" s="14">
        <f t="shared" si="95"/>
        <v>54.563676045889295</v>
      </c>
      <c r="CW112" s="22">
        <f t="shared" si="67"/>
        <v>481.79668577992356</v>
      </c>
      <c r="CX112" s="62">
        <f t="shared" si="68"/>
        <v>775.13001911325682</v>
      </c>
      <c r="CY112" s="62">
        <f ca="1">AVERAGE(OFFSET($CX$3,0,0,'Données projet'!$E$13+1,1))-AVERAGE(OFFSET($H$3,0,0,'Données projet'!$E$13+1,1))</f>
        <v>310.75846525561843</v>
      </c>
      <c r="CZ112" s="62">
        <f t="shared" si="96"/>
        <v>159.6134369231965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232.03439999999989</v>
      </c>
      <c r="AK113" s="14">
        <f t="shared" si="89"/>
        <v>56.722340668285831</v>
      </c>
      <c r="AL113" s="22">
        <f t="shared" si="58"/>
        <v>502.91798999726421</v>
      </c>
      <c r="AM113" s="62">
        <f t="shared" si="59"/>
        <v>796.25132333059753</v>
      </c>
      <c r="AN113" s="62">
        <f ca="1">AVERAGE(OFFSET($AM$3,0,0,'Données projet'!$E$10+1,1))-AVERAGE(OFFSET($H$3,0,0,'Données projet'!$E$10+1,1))</f>
        <v>319.13113305617463</v>
      </c>
      <c r="AO113" s="62">
        <f t="shared" si="90"/>
        <v>163.29630772916113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244.65912742088932</v>
      </c>
      <c r="BJ113" s="62">
        <f t="shared" si="92"/>
        <v>342.30266518164211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0.3926201853322992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0.3926201853322992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5.3205440053716299E-14</v>
      </c>
      <c r="CA113" s="14">
        <f t="shared" si="93"/>
        <v>8.602146238565607E-13</v>
      </c>
      <c r="CB113" s="22">
        <f t="shared" si="64"/>
        <v>1.590873277977066E-12</v>
      </c>
      <c r="CC113" s="62">
        <f t="shared" si="65"/>
        <v>293.33333333333491</v>
      </c>
      <c r="CD113" s="62">
        <f ca="1">AVERAGE(OFFSET($CC$3,0,0,'Données projet'!$E$12+1,1))-AVERAGE(OFFSET($H$3,0,0,'Données projet'!$E$12+1,1))</f>
        <v>259.74478933784656</v>
      </c>
      <c r="CE113" s="62">
        <f t="shared" si="94"/>
        <v>223.74038909289646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222</v>
      </c>
      <c r="CR113" s="13">
        <f>VLOOKUP(A113,'Données projet'!$A$139:$I$159,9,0)</f>
        <v>3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221.99999999999986</v>
      </c>
      <c r="CU113" s="18">
        <f>CT113*VLOOKUP('Données projet'!$B$13,Paramètres!$A$1:$I$89,3,0)*VLOOKUP('Données projet'!$B$13,Paramètres!$A$1:$I$89,5,0)</f>
        <v>225.10799999999989</v>
      </c>
      <c r="CV113" s="14">
        <f t="shared" si="95"/>
        <v>55.223596878889587</v>
      </c>
      <c r="CW113" s="22">
        <f t="shared" si="67"/>
        <v>488.24419789739909</v>
      </c>
      <c r="CX113" s="62">
        <f t="shared" si="68"/>
        <v>781.57753123073235</v>
      </c>
      <c r="CY113" s="62">
        <f ca="1">AVERAGE(OFFSET($CX$3,0,0,'Données projet'!$E$13+1,1))-AVERAGE(OFFSET($H$3,0,0,'Données projet'!$E$13+1,1))</f>
        <v>310.75846525561843</v>
      </c>
      <c r="CZ113" s="62">
        <f t="shared" si="96"/>
        <v>159.6134369231965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221.37335999999988</v>
      </c>
      <c r="AK114" s="14">
        <f t="shared" si="89"/>
        <v>54.413270534861574</v>
      </c>
      <c r="AL114" s="22">
        <f t="shared" si="58"/>
        <v>480.32838151488369</v>
      </c>
      <c r="AM114" s="62">
        <f t="shared" si="59"/>
        <v>773.661714848217</v>
      </c>
      <c r="AN114" s="62">
        <f ca="1">AVERAGE(OFFSET($AM$3,0,0,'Données projet'!$E$10+1,1))-AVERAGE(OFFSET($H$3,0,0,'Données projet'!$E$10+1,1))</f>
        <v>319.13113305617463</v>
      </c>
      <c r="AO114" s="62">
        <f t="shared" si="90"/>
        <v>163.29630772916113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244.65912742088932</v>
      </c>
      <c r="BJ114" s="62">
        <f t="shared" si="92"/>
        <v>342.30266518164211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0.38188396571738925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0.38188396571738925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5.3205440053716299E-14</v>
      </c>
      <c r="CA114" s="14">
        <f t="shared" si="93"/>
        <v>8.602146238565607E-13</v>
      </c>
      <c r="CB114" s="22">
        <f t="shared" si="64"/>
        <v>1.590873277977066E-12</v>
      </c>
      <c r="CC114" s="62">
        <f t="shared" si="65"/>
        <v>293.33333333333491</v>
      </c>
      <c r="CD114" s="62">
        <f ca="1">AVERAGE(OFFSET($CC$3,0,0,'Données projet'!$E$12+1,1))-AVERAGE(OFFSET($H$3,0,0,'Données projet'!$E$12+1,1))</f>
        <v>259.74478933784656</v>
      </c>
      <c r="CE114" s="62">
        <f t="shared" si="94"/>
        <v>223.74038909289646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211.79999999999987</v>
      </c>
      <c r="CU114" s="18">
        <f>CT114*VLOOKUP('Données projet'!$B$13,Paramètres!$A$1:$I$89,3,0)*VLOOKUP('Données projet'!$B$13,Paramètres!$A$1:$I$89,5,0)</f>
        <v>214.76519999999991</v>
      </c>
      <c r="CV114" s="14">
        <f t="shared" si="95"/>
        <v>52.975538059190747</v>
      </c>
      <c r="CW114" s="22">
        <f t="shared" si="67"/>
        <v>466.31511878642374</v>
      </c>
      <c r="CX114" s="62">
        <f t="shared" si="68"/>
        <v>759.64845211975705</v>
      </c>
      <c r="CY114" s="62">
        <f ca="1">AVERAGE(OFFSET($CX$3,0,0,'Données projet'!$E$13+1,1))-AVERAGE(OFFSET($H$3,0,0,'Données projet'!$E$13+1,1))</f>
        <v>310.75846525561843</v>
      </c>
      <c r="CZ114" s="62">
        <f t="shared" si="96"/>
        <v>159.6134369231965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224.2999199999999</v>
      </c>
      <c r="AK115" s="14">
        <f t="shared" si="89"/>
        <v>55.048396648853249</v>
      </c>
      <c r="AL115" s="22">
        <f t="shared" si="58"/>
        <v>486.53165149675254</v>
      </c>
      <c r="AM115" s="62">
        <f t="shared" si="59"/>
        <v>779.86498483008586</v>
      </c>
      <c r="AN115" s="62">
        <f ca="1">AVERAGE(OFFSET($AM$3,0,0,'Données projet'!$E$10+1,1))-AVERAGE(OFFSET($H$3,0,0,'Données projet'!$E$10+1,1))</f>
        <v>319.13113305617463</v>
      </c>
      <c r="AO115" s="62">
        <f t="shared" si="90"/>
        <v>163.29630772916113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244.65912742088932</v>
      </c>
      <c r="BJ115" s="62">
        <f t="shared" si="92"/>
        <v>342.30266518164211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0.37144132859244228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0.37144132859244228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5.3205440053716299E-14</v>
      </c>
      <c r="CA115" s="14">
        <f t="shared" si="93"/>
        <v>8.602146238565607E-13</v>
      </c>
      <c r="CB115" s="22">
        <f t="shared" si="64"/>
        <v>1.590873277977066E-12</v>
      </c>
      <c r="CC115" s="62">
        <f t="shared" si="65"/>
        <v>293.33333333333491</v>
      </c>
      <c r="CD115" s="62">
        <f ca="1">AVERAGE(OFFSET($CC$3,0,0,'Données projet'!$E$12+1,1))-AVERAGE(OFFSET($H$3,0,0,'Données projet'!$E$12+1,1))</f>
        <v>259.74478933784656</v>
      </c>
      <c r="CE115" s="62">
        <f t="shared" si="94"/>
        <v>223.74038909289646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214.59999999999988</v>
      </c>
      <c r="CU115" s="18">
        <f>CT115*VLOOKUP('Données projet'!$B$13,Paramètres!$A$1:$I$89,3,0)*VLOOKUP('Données projet'!$B$13,Paramètres!$A$1:$I$89,5,0)</f>
        <v>217.60439999999988</v>
      </c>
      <c r="CV115" s="14">
        <f t="shared" si="95"/>
        <v>53.593882578706356</v>
      </c>
      <c r="CW115" s="22">
        <f t="shared" si="67"/>
        <v>472.3370088245801</v>
      </c>
      <c r="CX115" s="62">
        <f t="shared" si="68"/>
        <v>765.67034215791341</v>
      </c>
      <c r="CY115" s="62">
        <f ca="1">AVERAGE(OFFSET($CX$3,0,0,'Données projet'!$E$13+1,1))-AVERAGE(OFFSET($H$3,0,0,'Données projet'!$E$13+1,1))</f>
        <v>310.75846525561843</v>
      </c>
      <c r="CZ115" s="62">
        <f t="shared" si="96"/>
        <v>159.6134369231965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227.2264799999999</v>
      </c>
      <c r="AK116" s="14">
        <f t="shared" si="89"/>
        <v>55.682558879342537</v>
      </c>
      <c r="AL116" s="22">
        <f t="shared" si="58"/>
        <v>492.73324271485473</v>
      </c>
      <c r="AM116" s="62">
        <f t="shared" si="59"/>
        <v>786.06657604818804</v>
      </c>
      <c r="AN116" s="62">
        <f ca="1">AVERAGE(OFFSET($AM$3,0,0,'Données projet'!$E$10+1,1))-AVERAGE(OFFSET($H$3,0,0,'Données projet'!$E$10+1,1))</f>
        <v>319.13113305617463</v>
      </c>
      <c r="AO116" s="62">
        <f t="shared" si="90"/>
        <v>163.29630772916113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244.65912742088932</v>
      </c>
      <c r="BJ116" s="62">
        <f t="shared" si="92"/>
        <v>342.30266518164211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0.3612842459288314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0.3612842459288314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5.3205440053716299E-14</v>
      </c>
      <c r="CA116" s="14">
        <f t="shared" si="93"/>
        <v>8.602146238565607E-13</v>
      </c>
      <c r="CB116" s="22">
        <f t="shared" si="64"/>
        <v>1.590873277977066E-12</v>
      </c>
      <c r="CC116" s="62">
        <f t="shared" si="65"/>
        <v>293.33333333333491</v>
      </c>
      <c r="CD116" s="62">
        <f ca="1">AVERAGE(OFFSET($CC$3,0,0,'Données projet'!$E$12+1,1))-AVERAGE(OFFSET($H$3,0,0,'Données projet'!$E$12+1,1))</f>
        <v>259.74478933784656</v>
      </c>
      <c r="CE116" s="62">
        <f t="shared" si="94"/>
        <v>223.74038909289646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217.39999999999989</v>
      </c>
      <c r="CU116" s="18">
        <f>CT116*VLOOKUP('Données projet'!$B$13,Paramètres!$A$1:$I$89,3,0)*VLOOKUP('Données projet'!$B$13,Paramètres!$A$1:$I$89,5,0)</f>
        <v>220.44359999999992</v>
      </c>
      <c r="CV116" s="14">
        <f t="shared" si="95"/>
        <v>54.211288682893063</v>
      </c>
      <c r="CW116" s="22">
        <f t="shared" si="67"/>
        <v>478.35726445603859</v>
      </c>
      <c r="CX116" s="62">
        <f t="shared" si="68"/>
        <v>771.69059778937185</v>
      </c>
      <c r="CY116" s="62">
        <f ca="1">AVERAGE(OFFSET($CX$3,0,0,'Données projet'!$E$13+1,1))-AVERAGE(OFFSET($H$3,0,0,'Données projet'!$E$13+1,1))</f>
        <v>310.75846525561843</v>
      </c>
      <c r="CZ116" s="62">
        <f t="shared" si="96"/>
        <v>159.6134369231965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230.15303999999992</v>
      </c>
      <c r="AK117" s="14">
        <f t="shared" si="89"/>
        <v>56.315771076066149</v>
      </c>
      <c r="AL117" s="22">
        <f t="shared" si="58"/>
        <v>498.93317929081496</v>
      </c>
      <c r="AM117" s="62">
        <f t="shared" si="59"/>
        <v>792.26651262414828</v>
      </c>
      <c r="AN117" s="62">
        <f ca="1">AVERAGE(OFFSET($AM$3,0,0,'Données projet'!$E$10+1,1))-AVERAGE(OFFSET($H$3,0,0,'Données projet'!$E$10+1,1))</f>
        <v>319.13113305617463</v>
      </c>
      <c r="AO117" s="62">
        <f t="shared" si="90"/>
        <v>163.29630772916113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244.65912742088932</v>
      </c>
      <c r="BJ117" s="62">
        <f t="shared" si="92"/>
        <v>342.30266518164211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0.35140490922479473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0.35140490922479473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5.3205440053716299E-14</v>
      </c>
      <c r="CA117" s="14">
        <f t="shared" si="93"/>
        <v>8.602146238565607E-13</v>
      </c>
      <c r="CB117" s="22">
        <f t="shared" si="64"/>
        <v>1.590873277977066E-12</v>
      </c>
      <c r="CC117" s="62">
        <f t="shared" si="65"/>
        <v>293.33333333333491</v>
      </c>
      <c r="CD117" s="62">
        <f ca="1">AVERAGE(OFFSET($CC$3,0,0,'Données projet'!$E$12+1,1))-AVERAGE(OFFSET($H$3,0,0,'Données projet'!$E$12+1,1))</f>
        <v>259.74478933784656</v>
      </c>
      <c r="CE117" s="62">
        <f t="shared" si="94"/>
        <v>223.74038909289646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220.1999999999999</v>
      </c>
      <c r="CU117" s="18">
        <f>CT117*VLOOKUP('Données projet'!$B$13,Paramètres!$A$1:$I$89,3,0)*VLOOKUP('Données projet'!$B$13,Paramètres!$A$1:$I$89,5,0)</f>
        <v>223.28279999999992</v>
      </c>
      <c r="CV117" s="14">
        <f t="shared" si="95"/>
        <v>54.82776985554348</v>
      </c>
      <c r="CW117" s="22">
        <f t="shared" si="67"/>
        <v>484.37590916507139</v>
      </c>
      <c r="CX117" s="62">
        <f t="shared" si="68"/>
        <v>777.70924249840471</v>
      </c>
      <c r="CY117" s="62">
        <f ca="1">AVERAGE(OFFSET($CX$3,0,0,'Données projet'!$E$13+1,1))-AVERAGE(OFFSET($H$3,0,0,'Données projet'!$E$13+1,1))</f>
        <v>310.75846525561843</v>
      </c>
      <c r="CZ117" s="62">
        <f t="shared" si="96"/>
        <v>159.6134369231965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233.07959999999991</v>
      </c>
      <c r="AK118" s="14">
        <f t="shared" si="89"/>
        <v>56.948046716289042</v>
      </c>
      <c r="AL118" s="22">
        <f t="shared" si="58"/>
        <v>505.13148469753651</v>
      </c>
      <c r="AM118" s="62">
        <f t="shared" si="59"/>
        <v>798.46481803086976</v>
      </c>
      <c r="AN118" s="62">
        <f ca="1">AVERAGE(OFFSET($AM$3,0,0,'Données projet'!$E$10+1,1))-AVERAGE(OFFSET($H$3,0,0,'Données projet'!$E$10+1,1))</f>
        <v>319.13113305617463</v>
      </c>
      <c r="AO118" s="62">
        <f t="shared" si="90"/>
        <v>163.29630772916113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244.65912742088932</v>
      </c>
      <c r="BJ118" s="62">
        <f t="shared" si="92"/>
        <v>342.30266518164211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0.34179572350246168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0.34179572350246168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5.3205440053716299E-14</v>
      </c>
      <c r="CA118" s="14">
        <f t="shared" si="93"/>
        <v>8.602146238565607E-13</v>
      </c>
      <c r="CB118" s="22">
        <f t="shared" si="64"/>
        <v>1.590873277977066E-12</v>
      </c>
      <c r="CC118" s="62">
        <f t="shared" si="65"/>
        <v>293.33333333333491</v>
      </c>
      <c r="CD118" s="62">
        <f ca="1">AVERAGE(OFFSET($CC$3,0,0,'Données projet'!$E$12+1,1))-AVERAGE(OFFSET($H$3,0,0,'Données projet'!$E$12+1,1))</f>
        <v>259.74478933784656</v>
      </c>
      <c r="CE118" s="62">
        <f t="shared" si="94"/>
        <v>223.74038909289646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223</v>
      </c>
      <c r="CR118" s="13">
        <f>VLOOKUP(A118,'Données projet'!$A$139:$I$159,9,0)</f>
        <v>2.8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222.99999999999991</v>
      </c>
      <c r="CU118" s="18">
        <f>CT118*VLOOKUP('Données projet'!$B$13,Paramètres!$A$1:$I$89,3,0)*VLOOKUP('Données projet'!$B$13,Paramètres!$A$1:$I$89,5,0)</f>
        <v>226.12199999999996</v>
      </c>
      <c r="CV118" s="14">
        <f t="shared" si="95"/>
        <v>55.443339217820046</v>
      </c>
      <c r="CW118" s="22">
        <f t="shared" si="67"/>
        <v>490.39296580436979</v>
      </c>
      <c r="CX118" s="62">
        <f t="shared" si="68"/>
        <v>783.72629913770311</v>
      </c>
      <c r="CY118" s="62">
        <f ca="1">AVERAGE(OFFSET($CX$3,0,0,'Données projet'!$E$13+1,1))-AVERAGE(OFFSET($H$3,0,0,'Données projet'!$E$13+1,1))</f>
        <v>310.75846525561843</v>
      </c>
      <c r="CZ118" s="62">
        <f t="shared" si="96"/>
        <v>159.6134369231965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13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222.00047999999995</v>
      </c>
      <c r="AK119" s="14">
        <f t="shared" si="89"/>
        <v>54.549450838514574</v>
      </c>
      <c r="AL119" s="22">
        <f t="shared" si="58"/>
        <v>481.65779621041276</v>
      </c>
      <c r="AM119" s="62">
        <f t="shared" si="59"/>
        <v>774.99112954374607</v>
      </c>
      <c r="AN119" s="62">
        <f ca="1">AVERAGE(OFFSET($AM$3,0,0,'Données projet'!$E$10+1,1))-AVERAGE(OFFSET($H$3,0,0,'Données projet'!$E$10+1,1))</f>
        <v>319.13113305617463</v>
      </c>
      <c r="AO119" s="62">
        <f t="shared" si="90"/>
        <v>163.29630772916113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244.65912742088932</v>
      </c>
      <c r="BJ119" s="62">
        <f t="shared" si="92"/>
        <v>342.30266518164211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0.33244930146903096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0.33244930146903096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5.3205440053716299E-14</v>
      </c>
      <c r="CA119" s="14">
        <f t="shared" si="93"/>
        <v>8.602146238565607E-13</v>
      </c>
      <c r="CB119" s="22">
        <f t="shared" si="64"/>
        <v>1.590873277977066E-12</v>
      </c>
      <c r="CC119" s="62">
        <f t="shared" si="65"/>
        <v>293.33333333333491</v>
      </c>
      <c r="CD119" s="62">
        <f ca="1">AVERAGE(OFFSET($CC$3,0,0,'Données projet'!$E$12+1,1))-AVERAGE(OFFSET($H$3,0,0,'Données projet'!$E$12+1,1))</f>
        <v>259.74478933784656</v>
      </c>
      <c r="CE119" s="62">
        <f t="shared" si="94"/>
        <v>223.74038909289646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212.39999999999992</v>
      </c>
      <c r="CU119" s="18">
        <f>CT119*VLOOKUP('Données projet'!$B$13,Paramètres!$A$1:$I$89,3,0)*VLOOKUP('Données projet'!$B$13,Paramètres!$A$1:$I$89,5,0)</f>
        <v>215.37359999999993</v>
      </c>
      <c r="CV119" s="14">
        <f t="shared" si="95"/>
        <v>53.108120144188916</v>
      </c>
      <c r="CW119" s="22">
        <f t="shared" si="67"/>
        <v>467.60566258446215</v>
      </c>
      <c r="CX119" s="62">
        <f t="shared" si="68"/>
        <v>760.93899591779541</v>
      </c>
      <c r="CY119" s="62">
        <f ca="1">AVERAGE(OFFSET($CX$3,0,0,'Données projet'!$E$13+1,1))-AVERAGE(OFFSET($H$3,0,0,'Données projet'!$E$13+1,1))</f>
        <v>310.75846525561843</v>
      </c>
      <c r="CZ119" s="62">
        <f t="shared" si="96"/>
        <v>159.6134369231965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224.50895999999995</v>
      </c>
      <c r="AK120" s="14">
        <f t="shared" si="89"/>
        <v>55.093725750341399</v>
      </c>
      <c r="AL120" s="22">
        <f t="shared" si="58"/>
        <v>486.97467768184441</v>
      </c>
      <c r="AM120" s="62">
        <f t="shared" si="59"/>
        <v>780.30801101517773</v>
      </c>
      <c r="AN120" s="62">
        <f ca="1">AVERAGE(OFFSET($AM$3,0,0,'Données projet'!$E$10+1,1))-AVERAGE(OFFSET($H$3,0,0,'Données projet'!$E$10+1,1))</f>
        <v>319.13113305617463</v>
      </c>
      <c r="AO120" s="62">
        <f t="shared" si="90"/>
        <v>163.29630772916113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244.65912742088932</v>
      </c>
      <c r="BJ120" s="62">
        <f t="shared" si="92"/>
        <v>342.30266518164211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0.32335845783761136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0.32335845783761136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5.3205440053716299E-14</v>
      </c>
      <c r="CA120" s="14">
        <f t="shared" si="93"/>
        <v>8.602146238565607E-13</v>
      </c>
      <c r="CB120" s="22">
        <f t="shared" si="64"/>
        <v>1.590873277977066E-12</v>
      </c>
      <c r="CC120" s="62">
        <f t="shared" si="65"/>
        <v>293.33333333333491</v>
      </c>
      <c r="CD120" s="62">
        <f ca="1">AVERAGE(OFFSET($CC$3,0,0,'Données projet'!$E$12+1,1))-AVERAGE(OFFSET($H$3,0,0,'Données projet'!$E$12+1,1))</f>
        <v>259.74478933784656</v>
      </c>
      <c r="CE120" s="62">
        <f t="shared" si="94"/>
        <v>223.74038909289646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214.79999999999993</v>
      </c>
      <c r="CU120" s="18">
        <f>CT120*VLOOKUP('Données projet'!$B$13,Paramètres!$A$1:$I$89,3,0)*VLOOKUP('Données projet'!$B$13,Paramètres!$A$1:$I$89,5,0)</f>
        <v>217.80719999999994</v>
      </c>
      <c r="CV120" s="14">
        <f t="shared" si="95"/>
        <v>53.638013973813976</v>
      </c>
      <c r="CW120" s="22">
        <f t="shared" si="67"/>
        <v>472.76708100439259</v>
      </c>
      <c r="CX120" s="62">
        <f t="shared" si="68"/>
        <v>766.10041433772585</v>
      </c>
      <c r="CY120" s="62">
        <f ca="1">AVERAGE(OFFSET($CX$3,0,0,'Données projet'!$E$13+1,1))-AVERAGE(OFFSET($H$3,0,0,'Données projet'!$E$13+1,1))</f>
        <v>310.75846525561843</v>
      </c>
      <c r="CZ120" s="62">
        <f t="shared" si="96"/>
        <v>159.6134369231965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227.01743999999997</v>
      </c>
      <c r="AK121" s="14">
        <f t="shared" si="89"/>
        <v>55.637293245260757</v>
      </c>
      <c r="AL121" s="22">
        <f t="shared" si="58"/>
        <v>492.29032706882913</v>
      </c>
      <c r="AM121" s="62">
        <f t="shared" si="59"/>
        <v>785.62366040216239</v>
      </c>
      <c r="AN121" s="62">
        <f ca="1">AVERAGE(OFFSET($AM$3,0,0,'Données projet'!$E$10+1,1))-AVERAGE(OFFSET($H$3,0,0,'Données projet'!$E$10+1,1))</f>
        <v>319.13113305617463</v>
      </c>
      <c r="AO121" s="62">
        <f t="shared" si="90"/>
        <v>163.29630772916113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244.65912742088932</v>
      </c>
      <c r="BJ121" s="62">
        <f t="shared" si="92"/>
        <v>342.30266518164211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0.3145162038033596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0.3145162038033596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5.3205440053716299E-14</v>
      </c>
      <c r="CA121" s="14">
        <f t="shared" si="93"/>
        <v>8.602146238565607E-13</v>
      </c>
      <c r="CB121" s="22">
        <f t="shared" si="64"/>
        <v>1.590873277977066E-12</v>
      </c>
      <c r="CC121" s="62">
        <f t="shared" si="65"/>
        <v>293.33333333333491</v>
      </c>
      <c r="CD121" s="62">
        <f ca="1">AVERAGE(OFFSET($CC$3,0,0,'Données projet'!$E$12+1,1))-AVERAGE(OFFSET($H$3,0,0,'Données projet'!$E$12+1,1))</f>
        <v>259.74478933784656</v>
      </c>
      <c r="CE121" s="62">
        <f t="shared" si="94"/>
        <v>223.74038909289646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217.19999999999993</v>
      </c>
      <c r="CU121" s="18">
        <f>CT121*VLOOKUP('Données projet'!$B$13,Paramètres!$A$1:$I$89,3,0)*VLOOKUP('Données projet'!$B$13,Paramètres!$A$1:$I$89,5,0)</f>
        <v>220.24079999999992</v>
      </c>
      <c r="CV121" s="14">
        <f t="shared" si="95"/>
        <v>54.167219078226751</v>
      </c>
      <c r="CW121" s="22">
        <f t="shared" si="67"/>
        <v>477.9272998945782</v>
      </c>
      <c r="CX121" s="62">
        <f t="shared" si="68"/>
        <v>771.26063322791151</v>
      </c>
      <c r="CY121" s="62">
        <f ca="1">AVERAGE(OFFSET($CX$3,0,0,'Données projet'!$E$13+1,1))-AVERAGE(OFFSET($H$3,0,0,'Données projet'!$E$13+1,1))</f>
        <v>310.75846525561843</v>
      </c>
      <c r="CZ121" s="62">
        <f t="shared" si="96"/>
        <v>159.6134369231965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229.52591999999999</v>
      </c>
      <c r="AK122" s="14">
        <f t="shared" si="89"/>
        <v>56.180162044652285</v>
      </c>
      <c r="AL122" s="22">
        <f t="shared" si="58"/>
        <v>497.60475956110264</v>
      </c>
      <c r="AM122" s="62">
        <f t="shared" si="59"/>
        <v>790.93809289443595</v>
      </c>
      <c r="AN122" s="62">
        <f ca="1">AVERAGE(OFFSET($AM$3,0,0,'Données projet'!$E$10+1,1))-AVERAGE(OFFSET($H$3,0,0,'Données projet'!$E$10+1,1))</f>
        <v>319.13113305617463</v>
      </c>
      <c r="AO122" s="62">
        <f t="shared" si="90"/>
        <v>163.29630772916113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244.65912742088932</v>
      </c>
      <c r="BJ122" s="62">
        <f t="shared" si="92"/>
        <v>342.30266518164211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0.30591574167066843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0.30591574167066843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5.3205440053716299E-14</v>
      </c>
      <c r="CA122" s="14">
        <f t="shared" si="93"/>
        <v>8.602146238565607E-13</v>
      </c>
      <c r="CB122" s="22">
        <f t="shared" si="64"/>
        <v>1.590873277977066E-12</v>
      </c>
      <c r="CC122" s="62">
        <f t="shared" si="65"/>
        <v>293.33333333333491</v>
      </c>
      <c r="CD122" s="62">
        <f ca="1">AVERAGE(OFFSET($CC$3,0,0,'Données projet'!$E$12+1,1))-AVERAGE(OFFSET($H$3,0,0,'Données projet'!$E$12+1,1))</f>
        <v>259.74478933784656</v>
      </c>
      <c r="CE122" s="62">
        <f t="shared" si="94"/>
        <v>223.74038909289646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219.59999999999994</v>
      </c>
      <c r="CU122" s="18">
        <f>CT122*VLOOKUP('Données projet'!$B$13,Paramètres!$A$1:$I$89,3,0)*VLOOKUP('Données projet'!$B$13,Paramètres!$A$1:$I$89,5,0)</f>
        <v>222.67439999999993</v>
      </c>
      <c r="CV122" s="14">
        <f t="shared" si="95"/>
        <v>54.695743948366427</v>
      </c>
      <c r="CW122" s="22">
        <f t="shared" si="67"/>
        <v>483.08633404340475</v>
      </c>
      <c r="CX122" s="62">
        <f t="shared" si="68"/>
        <v>776.41966737673806</v>
      </c>
      <c r="CY122" s="62">
        <f ca="1">AVERAGE(OFFSET($CX$3,0,0,'Données projet'!$E$13+1,1))-AVERAGE(OFFSET($H$3,0,0,'Données projet'!$E$13+1,1))</f>
        <v>310.75846525561843</v>
      </c>
      <c r="CZ122" s="62">
        <f t="shared" si="96"/>
        <v>159.6134369231965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232.03439999999998</v>
      </c>
      <c r="AK123" s="14">
        <f t="shared" si="89"/>
        <v>56.722340668285831</v>
      </c>
      <c r="AL123" s="22">
        <f t="shared" si="58"/>
        <v>502.91798999726444</v>
      </c>
      <c r="AM123" s="62">
        <f t="shared" si="59"/>
        <v>796.25132333059776</v>
      </c>
      <c r="AN123" s="62">
        <f ca="1">AVERAGE(OFFSET($AM$3,0,0,'Données projet'!$E$10+1,1))-AVERAGE(OFFSET($H$3,0,0,'Données projet'!$E$10+1,1))</f>
        <v>319.13113305617463</v>
      </c>
      <c r="AO123" s="62">
        <f t="shared" si="90"/>
        <v>163.29630772916113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244.65912742088932</v>
      </c>
      <c r="BJ123" s="62">
        <f t="shared" si="92"/>
        <v>342.30266518164211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0.29755045962727433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0.29755045962727433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5.3205440053716299E-14</v>
      </c>
      <c r="CA123" s="14">
        <f t="shared" si="93"/>
        <v>8.602146238565607E-13</v>
      </c>
      <c r="CB123" s="22">
        <f t="shared" si="64"/>
        <v>1.590873277977066E-12</v>
      </c>
      <c r="CC123" s="62">
        <f t="shared" si="65"/>
        <v>293.33333333333491</v>
      </c>
      <c r="CD123" s="62">
        <f ca="1">AVERAGE(OFFSET($CC$3,0,0,'Données projet'!$E$12+1,1))-AVERAGE(OFFSET($H$3,0,0,'Données projet'!$E$12+1,1))</f>
        <v>259.74478933784656</v>
      </c>
      <c r="CE123" s="62">
        <f t="shared" si="94"/>
        <v>223.74038909289646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222</v>
      </c>
      <c r="CR123" s="13">
        <f>VLOOKUP(A123,'Données projet'!$A$139:$I$159,9,0)</f>
        <v>2.4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221.99999999999994</v>
      </c>
      <c r="CU123" s="18">
        <f>CT123*VLOOKUP('Données projet'!$B$13,Paramètres!$A$1:$I$89,3,0)*VLOOKUP('Données projet'!$B$13,Paramètres!$A$1:$I$89,5,0)</f>
        <v>225.10799999999995</v>
      </c>
      <c r="CV123" s="14">
        <f t="shared" si="95"/>
        <v>55.223596878889587</v>
      </c>
      <c r="CW123" s="22">
        <f t="shared" si="67"/>
        <v>488.24419789739915</v>
      </c>
      <c r="CX123" s="62">
        <f t="shared" si="68"/>
        <v>781.57753123073246</v>
      </c>
      <c r="CY123" s="62">
        <f ca="1">AVERAGE(OFFSET($CX$3,0,0,'Données projet'!$E$13+1,1))-AVERAGE(OFFSET($H$3,0,0,'Données projet'!$E$13+1,1))</f>
        <v>310.75846525561843</v>
      </c>
      <c r="CZ123" s="62">
        <f t="shared" si="96"/>
        <v>159.6134369231965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222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-5.9412741393316544E-14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319.13113305617463</v>
      </c>
      <c r="AO124" s="62">
        <f t="shared" si="90"/>
        <v>163.29630772916113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244.65912742088932</v>
      </c>
      <c r="BJ124" s="62">
        <f t="shared" si="92"/>
        <v>342.30266518164211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0.28941392666126792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0.28941392666126792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5.3205440053716299E-14</v>
      </c>
      <c r="CA124" s="14">
        <f t="shared" si="93"/>
        <v>8.602146238565607E-13</v>
      </c>
      <c r="CB124" s="22">
        <f t="shared" si="64"/>
        <v>1.590873277977066E-12</v>
      </c>
      <c r="CC124" s="62">
        <f t="shared" si="65"/>
        <v>293.33333333333491</v>
      </c>
      <c r="CD124" s="62">
        <f ca="1">AVERAGE(OFFSET($CC$3,0,0,'Données projet'!$E$12+1,1))-AVERAGE(OFFSET($H$3,0,0,'Données projet'!$E$12+1,1))</f>
        <v>259.74478933784656</v>
      </c>
      <c r="CE124" s="62">
        <f t="shared" si="94"/>
        <v>223.74038909289646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-5.7639226724859328E-14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310.75846525561843</v>
      </c>
      <c r="CZ124" s="62">
        <f t="shared" si="96"/>
        <v>159.6134369231965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-5.9412741393316544E-14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319.13113305617463</v>
      </c>
      <c r="AO125" s="62">
        <f t="shared" si="90"/>
        <v>163.29630772916113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244.65912742088932</v>
      </c>
      <c r="BJ125" s="62">
        <f t="shared" si="92"/>
        <v>342.30266518164211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0.2814998876170986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0.2814998876170986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5.3205440053716299E-14</v>
      </c>
      <c r="CA125" s="14">
        <f t="shared" si="93"/>
        <v>8.602146238565607E-13</v>
      </c>
      <c r="CB125" s="22">
        <f t="shared" si="64"/>
        <v>1.590873277977066E-12</v>
      </c>
      <c r="CC125" s="62">
        <f t="shared" si="65"/>
        <v>293.33333333333491</v>
      </c>
      <c r="CD125" s="62">
        <f ca="1">AVERAGE(OFFSET($CC$3,0,0,'Données projet'!$E$12+1,1))-AVERAGE(OFFSET($H$3,0,0,'Données projet'!$E$12+1,1))</f>
        <v>259.74478933784656</v>
      </c>
      <c r="CE125" s="62">
        <f t="shared" si="94"/>
        <v>223.74038909289646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-5.7639226724859328E-14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310.75846525561843</v>
      </c>
      <c r="CZ125" s="62">
        <f t="shared" si="96"/>
        <v>159.6134369231965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-5.9412741393316544E-14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319.13113305617463</v>
      </c>
      <c r="AO126" s="62">
        <f t="shared" si="90"/>
        <v>163.29630772916113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244.65912742088932</v>
      </c>
      <c r="BJ126" s="62">
        <f t="shared" si="92"/>
        <v>342.30266518164211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0.2738022583867733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0.2738022583867733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5.3205440053716299E-14</v>
      </c>
      <c r="CA126" s="14">
        <f t="shared" si="93"/>
        <v>8.602146238565607E-13</v>
      </c>
      <c r="CB126" s="22">
        <f t="shared" si="64"/>
        <v>1.590873277977066E-12</v>
      </c>
      <c r="CC126" s="62">
        <f t="shared" si="65"/>
        <v>293.33333333333491</v>
      </c>
      <c r="CD126" s="62">
        <f ca="1">AVERAGE(OFFSET($CC$3,0,0,'Données projet'!$E$12+1,1))-AVERAGE(OFFSET($H$3,0,0,'Données projet'!$E$12+1,1))</f>
        <v>259.74478933784656</v>
      </c>
      <c r="CE126" s="62">
        <f t="shared" si="94"/>
        <v>223.74038909289646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-5.7639226724859328E-14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310.75846525561843</v>
      </c>
      <c r="CZ126" s="62">
        <f t="shared" si="96"/>
        <v>159.6134369231965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-5.9412741393316544E-14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319.13113305617463</v>
      </c>
      <c r="AO127" s="62">
        <f t="shared" si="90"/>
        <v>163.29630772916113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244.65912742088932</v>
      </c>
      <c r="BJ127" s="62">
        <f t="shared" si="92"/>
        <v>342.30266518164211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0.26631512123255202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0.26631512123255202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5.3205440053716299E-14</v>
      </c>
      <c r="CA127" s="14">
        <f t="shared" si="93"/>
        <v>8.602146238565607E-13</v>
      </c>
      <c r="CB127" s="22">
        <f t="shared" si="64"/>
        <v>1.590873277977066E-12</v>
      </c>
      <c r="CC127" s="62">
        <f t="shared" si="65"/>
        <v>293.33333333333491</v>
      </c>
      <c r="CD127" s="62">
        <f ca="1">AVERAGE(OFFSET($CC$3,0,0,'Données projet'!$E$12+1,1))-AVERAGE(OFFSET($H$3,0,0,'Données projet'!$E$12+1,1))</f>
        <v>259.74478933784656</v>
      </c>
      <c r="CE127" s="62">
        <f t="shared" si="94"/>
        <v>223.74038909289646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-5.7639226724859328E-14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310.75846525561843</v>
      </c>
      <c r="CZ127" s="62">
        <f t="shared" si="96"/>
        <v>159.6134369231965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-5.9412741393316544E-14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319.13113305617463</v>
      </c>
      <c r="AO128" s="62">
        <f t="shared" si="90"/>
        <v>163.29630772916113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244.65912742088932</v>
      </c>
      <c r="BJ128" s="62">
        <f t="shared" si="92"/>
        <v>342.30266518164211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0.25903272023754431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0.25903272023754431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5.3205440053716299E-14</v>
      </c>
      <c r="CA128" s="14">
        <f t="shared" si="93"/>
        <v>8.602146238565607E-13</v>
      </c>
      <c r="CB128" s="22">
        <f t="shared" si="64"/>
        <v>1.590873277977066E-12</v>
      </c>
      <c r="CC128" s="62">
        <f t="shared" si="65"/>
        <v>293.33333333333491</v>
      </c>
      <c r="CD128" s="62">
        <f ca="1">AVERAGE(OFFSET($CC$3,0,0,'Données projet'!$E$12+1,1))-AVERAGE(OFFSET($H$3,0,0,'Données projet'!$E$12+1,1))</f>
        <v>259.74478933784656</v>
      </c>
      <c r="CE128" s="62">
        <f t="shared" si="94"/>
        <v>223.74038909289646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-5.7639226724859328E-14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310.75846525561843</v>
      </c>
      <c r="CZ128" s="62">
        <f t="shared" si="96"/>
        <v>159.6134369231965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-5.9412741393316544E-14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319.13113305617463</v>
      </c>
      <c r="AO129" s="62">
        <f t="shared" si="90"/>
        <v>163.29630772916113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244.65912742088932</v>
      </c>
      <c r="BJ129" s="62">
        <f t="shared" si="92"/>
        <v>342.30266518164211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0.25194945688070991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0.25194945688070991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5.3205440053716299E-14</v>
      </c>
      <c r="CA129" s="14">
        <f t="shared" si="93"/>
        <v>8.602146238565607E-13</v>
      </c>
      <c r="CB129" s="22">
        <f t="shared" si="64"/>
        <v>1.590873277977066E-12</v>
      </c>
      <c r="CC129" s="62">
        <f t="shared" si="65"/>
        <v>293.33333333333491</v>
      </c>
      <c r="CD129" s="62">
        <f ca="1">AVERAGE(OFFSET($CC$3,0,0,'Données projet'!$E$12+1,1))-AVERAGE(OFFSET($H$3,0,0,'Données projet'!$E$12+1,1))</f>
        <v>259.74478933784656</v>
      </c>
      <c r="CE129" s="62">
        <f t="shared" si="94"/>
        <v>223.74038909289646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-5.7639226724859328E-14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310.75846525561843</v>
      </c>
      <c r="CZ129" s="62">
        <f t="shared" si="96"/>
        <v>159.6134369231965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-5.9412741393316544E-14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319.13113305617463</v>
      </c>
      <c r="AO130" s="62">
        <f t="shared" si="90"/>
        <v>163.29630772916113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244.65912742088932</v>
      </c>
      <c r="BJ130" s="62">
        <f t="shared" si="92"/>
        <v>342.30266518164211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0.2450598857328608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0.2450598857328608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5.3205440053716299E-14</v>
      </c>
      <c r="CA130" s="14">
        <f t="shared" si="93"/>
        <v>8.602146238565607E-13</v>
      </c>
      <c r="CB130" s="22">
        <f t="shared" si="64"/>
        <v>1.590873277977066E-12</v>
      </c>
      <c r="CC130" s="62">
        <f t="shared" si="65"/>
        <v>293.33333333333491</v>
      </c>
      <c r="CD130" s="62">
        <f ca="1">AVERAGE(OFFSET($CC$3,0,0,'Données projet'!$E$12+1,1))-AVERAGE(OFFSET($H$3,0,0,'Données projet'!$E$12+1,1))</f>
        <v>259.74478933784656</v>
      </c>
      <c r="CE130" s="62">
        <f t="shared" si="94"/>
        <v>223.74038909289646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-5.7639226724859328E-14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310.75846525561843</v>
      </c>
      <c r="CZ130" s="62">
        <f t="shared" si="96"/>
        <v>159.6134369231965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-5.9412741393316544E-14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319.13113305617463</v>
      </c>
      <c r="AO131" s="62">
        <f t="shared" si="90"/>
        <v>163.29630772916113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244.65912742088932</v>
      </c>
      <c r="BJ131" s="62">
        <f t="shared" si="92"/>
        <v>342.30266518164211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0.23835871027035643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0.23835871027035643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5.3205440053716299E-14</v>
      </c>
      <c r="CA131" s="14">
        <f t="shared" si="93"/>
        <v>8.602146238565607E-13</v>
      </c>
      <c r="CB131" s="22">
        <f t="shared" si="64"/>
        <v>1.590873277977066E-12</v>
      </c>
      <c r="CC131" s="62">
        <f t="shared" si="65"/>
        <v>293.33333333333491</v>
      </c>
      <c r="CD131" s="62">
        <f ca="1">AVERAGE(OFFSET($CC$3,0,0,'Données projet'!$E$12+1,1))-AVERAGE(OFFSET($H$3,0,0,'Données projet'!$E$12+1,1))</f>
        <v>259.74478933784656</v>
      </c>
      <c r="CE131" s="62">
        <f t="shared" si="94"/>
        <v>223.74038909289646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-5.7639226724859328E-14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310.75846525561843</v>
      </c>
      <c r="CZ131" s="62">
        <f t="shared" si="96"/>
        <v>159.6134369231965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-5.9412741393316544E-14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319.13113305617463</v>
      </c>
      <c r="AO132" s="62">
        <f t="shared" si="90"/>
        <v>163.29630772916113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244.65912742088932</v>
      </c>
      <c r="BJ132" s="62">
        <f t="shared" si="92"/>
        <v>342.30266518164211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0.23184077880327375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0.23184077880327375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5.3205440053716299E-14</v>
      </c>
      <c r="CA132" s="14">
        <f t="shared" si="93"/>
        <v>8.602146238565607E-13</v>
      </c>
      <c r="CB132" s="22">
        <f t="shared" ref="CB132:CB153" si="118">(BZ132+CA132)*0.475*44/12</f>
        <v>1.590873277977066E-12</v>
      </c>
      <c r="CC132" s="62">
        <f t="shared" ref="CC132:CC195" si="119">CB132+(BT132+BU132)*44/12</f>
        <v>293.33333333333491</v>
      </c>
      <c r="CD132" s="62">
        <f ca="1">AVERAGE(OFFSET($CC$3,0,0,'Données projet'!$E$12+1,1))-AVERAGE(OFFSET($H$3,0,0,'Données projet'!$E$12+1,1))</f>
        <v>259.74478933784656</v>
      </c>
      <c r="CE132" s="62">
        <f t="shared" si="94"/>
        <v>223.74038909289646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-5.7639226724859328E-14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310.75846525561843</v>
      </c>
      <c r="CZ132" s="62">
        <f t="shared" si="96"/>
        <v>159.6134369231965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-5.9412741393316544E-14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319.13113305617463</v>
      </c>
      <c r="AO133" s="62">
        <f t="shared" ref="AO133:AO196" si="144">$AO$3</f>
        <v>163.29630772916113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244.65912742088932</v>
      </c>
      <c r="BJ133" s="62">
        <f t="shared" ref="BJ133:BJ196" si="146">$BJ$3</f>
        <v>342.30266518164211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0.22550108051492154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0.22550108051492154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5.3205440053716299E-14</v>
      </c>
      <c r="CA133" s="14">
        <f t="shared" ref="CA133:CA153" si="147">EXP(-1.0587+0.8836*LN(BZ133)+0.284)</f>
        <v>8.602146238565607E-13</v>
      </c>
      <c r="CB133" s="22">
        <f t="shared" si="118"/>
        <v>1.590873277977066E-12</v>
      </c>
      <c r="CC133" s="62">
        <f t="shared" si="119"/>
        <v>293.33333333333491</v>
      </c>
      <c r="CD133" s="62">
        <f ca="1">AVERAGE(OFFSET($CC$3,0,0,'Données projet'!$E$12+1,1))-AVERAGE(OFFSET($H$3,0,0,'Données projet'!$E$12+1,1))</f>
        <v>259.74478933784656</v>
      </c>
      <c r="CE133" s="62">
        <f t="shared" ref="CE133:CE196" si="148">$CE$3</f>
        <v>223.74038909289646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-5.7639226724859328E-14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310.75846525561843</v>
      </c>
      <c r="CZ133" s="62">
        <f t="shared" ref="CZ133:CZ196" si="150">$CZ$3</f>
        <v>159.6134369231965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-5.9412741393316544E-14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319.13113305617463</v>
      </c>
      <c r="AO134" s="62">
        <f t="shared" si="144"/>
        <v>163.29630772916113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244.65912742088932</v>
      </c>
      <c r="BJ134" s="62">
        <f t="shared" si="146"/>
        <v>342.30266518164211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0.21933474160965458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0.21933474160965458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5.3205440053716299E-14</v>
      </c>
      <c r="CA134" s="14">
        <f t="shared" si="147"/>
        <v>8.602146238565607E-13</v>
      </c>
      <c r="CB134" s="22">
        <f t="shared" si="118"/>
        <v>1.590873277977066E-12</v>
      </c>
      <c r="CC134" s="62">
        <f t="shared" si="119"/>
        <v>293.33333333333491</v>
      </c>
      <c r="CD134" s="62">
        <f ca="1">AVERAGE(OFFSET($CC$3,0,0,'Données projet'!$E$12+1,1))-AVERAGE(OFFSET($H$3,0,0,'Données projet'!$E$12+1,1))</f>
        <v>259.74478933784656</v>
      </c>
      <c r="CE134" s="62">
        <f t="shared" si="148"/>
        <v>223.74038909289646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-5.7639226724859328E-14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310.75846525561843</v>
      </c>
      <c r="CZ134" s="62">
        <f t="shared" si="150"/>
        <v>159.6134369231965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-5.9412741393316544E-14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319.13113305617463</v>
      </c>
      <c r="AO135" s="62">
        <f t="shared" si="144"/>
        <v>163.29630772916113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244.65912742088932</v>
      </c>
      <c r="BJ135" s="62">
        <f t="shared" si="146"/>
        <v>342.30266518164211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0.2133370215660258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0.2133370215660258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5.3205440053716299E-14</v>
      </c>
      <c r="CA135" s="14">
        <f t="shared" si="147"/>
        <v>8.602146238565607E-13</v>
      </c>
      <c r="CB135" s="22">
        <f t="shared" si="118"/>
        <v>1.590873277977066E-12</v>
      </c>
      <c r="CC135" s="62">
        <f t="shared" si="119"/>
        <v>293.33333333333491</v>
      </c>
      <c r="CD135" s="62">
        <f ca="1">AVERAGE(OFFSET($CC$3,0,0,'Données projet'!$E$12+1,1))-AVERAGE(OFFSET($H$3,0,0,'Données projet'!$E$12+1,1))</f>
        <v>259.74478933784656</v>
      </c>
      <c r="CE135" s="62">
        <f t="shared" si="148"/>
        <v>223.74038909289646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-5.7639226724859328E-14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310.75846525561843</v>
      </c>
      <c r="CZ135" s="62">
        <f t="shared" si="150"/>
        <v>159.6134369231965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-5.9412741393316544E-14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319.13113305617463</v>
      </c>
      <c r="AO136" s="62">
        <f t="shared" si="144"/>
        <v>163.29630772916113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244.65912742088932</v>
      </c>
      <c r="BJ136" s="62">
        <f t="shared" si="146"/>
        <v>342.30266518164211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0.20750330949239645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0.20750330949239645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5.3205440053716299E-14</v>
      </c>
      <c r="CA136" s="14">
        <f t="shared" si="147"/>
        <v>8.602146238565607E-13</v>
      </c>
      <c r="CB136" s="22">
        <f t="shared" si="118"/>
        <v>1.590873277977066E-12</v>
      </c>
      <c r="CC136" s="62">
        <f t="shared" si="119"/>
        <v>293.33333333333491</v>
      </c>
      <c r="CD136" s="62">
        <f ca="1">AVERAGE(OFFSET($CC$3,0,0,'Données projet'!$E$12+1,1))-AVERAGE(OFFSET($H$3,0,0,'Données projet'!$E$12+1,1))</f>
        <v>259.74478933784656</v>
      </c>
      <c r="CE136" s="62">
        <f t="shared" si="148"/>
        <v>223.74038909289646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-5.7639226724859328E-14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310.75846525561843</v>
      </c>
      <c r="CZ136" s="62">
        <f t="shared" si="150"/>
        <v>159.6134369231965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-5.9412741393316544E-14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319.13113305617463</v>
      </c>
      <c r="AO137" s="62">
        <f t="shared" si="144"/>
        <v>163.29630772916113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244.65912742088932</v>
      </c>
      <c r="BJ137" s="62">
        <f t="shared" si="146"/>
        <v>342.30266518164211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0.20182912058220209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0.20182912058220209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5.3205440053716299E-14</v>
      </c>
      <c r="CA137" s="14">
        <f t="shared" si="147"/>
        <v>8.602146238565607E-13</v>
      </c>
      <c r="CB137" s="22">
        <f t="shared" si="118"/>
        <v>1.590873277977066E-12</v>
      </c>
      <c r="CC137" s="62">
        <f t="shared" si="119"/>
        <v>293.33333333333491</v>
      </c>
      <c r="CD137" s="62">
        <f ca="1">AVERAGE(OFFSET($CC$3,0,0,'Données projet'!$E$12+1,1))-AVERAGE(OFFSET($H$3,0,0,'Données projet'!$E$12+1,1))</f>
        <v>259.74478933784656</v>
      </c>
      <c r="CE137" s="62">
        <f t="shared" si="148"/>
        <v>223.74038909289646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-5.7639226724859328E-14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310.75846525561843</v>
      </c>
      <c r="CZ137" s="62">
        <f t="shared" si="150"/>
        <v>159.6134369231965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-5.9412741393316544E-14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319.13113305617463</v>
      </c>
      <c r="AO138" s="62">
        <f t="shared" si="144"/>
        <v>163.29630772916113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244.65912742088932</v>
      </c>
      <c r="BJ138" s="62">
        <f t="shared" si="146"/>
        <v>342.30266518164211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0.1963100926661496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0.1963100926661496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5.3205440053716299E-14</v>
      </c>
      <c r="CA138" s="14">
        <f t="shared" si="147"/>
        <v>8.602146238565607E-13</v>
      </c>
      <c r="CB138" s="22">
        <f t="shared" si="118"/>
        <v>1.590873277977066E-12</v>
      </c>
      <c r="CC138" s="62">
        <f t="shared" si="119"/>
        <v>293.33333333333491</v>
      </c>
      <c r="CD138" s="62">
        <f ca="1">AVERAGE(OFFSET($CC$3,0,0,'Données projet'!$E$12+1,1))-AVERAGE(OFFSET($H$3,0,0,'Données projet'!$E$12+1,1))</f>
        <v>259.74478933784656</v>
      </c>
      <c r="CE138" s="62">
        <f t="shared" si="148"/>
        <v>223.74038909289646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-5.7639226724859328E-14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310.75846525561843</v>
      </c>
      <c r="CZ138" s="62">
        <f t="shared" si="150"/>
        <v>159.6134369231965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-5.9412741393316544E-14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319.13113305617463</v>
      </c>
      <c r="AO139" s="62">
        <f t="shared" si="144"/>
        <v>163.29630772916113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244.65912742088932</v>
      </c>
      <c r="BJ139" s="62">
        <f t="shared" si="146"/>
        <v>342.30266518164211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0.19094198285869463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0.19094198285869463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5.3205440053716299E-14</v>
      </c>
      <c r="CA139" s="14">
        <f t="shared" si="147"/>
        <v>8.602146238565607E-13</v>
      </c>
      <c r="CB139" s="22">
        <f t="shared" si="118"/>
        <v>1.590873277977066E-12</v>
      </c>
      <c r="CC139" s="62">
        <f t="shared" si="119"/>
        <v>293.33333333333491</v>
      </c>
      <c r="CD139" s="62">
        <f ca="1">AVERAGE(OFFSET($CC$3,0,0,'Données projet'!$E$12+1,1))-AVERAGE(OFFSET($H$3,0,0,'Données projet'!$E$12+1,1))</f>
        <v>259.74478933784656</v>
      </c>
      <c r="CE139" s="62">
        <f t="shared" si="148"/>
        <v>223.74038909289646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-5.7639226724859328E-14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310.75846525561843</v>
      </c>
      <c r="CZ139" s="62">
        <f t="shared" si="150"/>
        <v>159.6134369231965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-5.9412741393316544E-14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319.13113305617463</v>
      </c>
      <c r="AO140" s="62">
        <f t="shared" si="144"/>
        <v>163.29630772916113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244.65912742088932</v>
      </c>
      <c r="BJ140" s="62">
        <f t="shared" si="146"/>
        <v>342.30266518164211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0.18572066429622114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0.18572066429622114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5.3205440053716299E-14</v>
      </c>
      <c r="CA140" s="14">
        <f t="shared" si="147"/>
        <v>8.602146238565607E-13</v>
      </c>
      <c r="CB140" s="22">
        <f t="shared" si="118"/>
        <v>1.590873277977066E-12</v>
      </c>
      <c r="CC140" s="62">
        <f t="shared" si="119"/>
        <v>293.33333333333491</v>
      </c>
      <c r="CD140" s="62">
        <f ca="1">AVERAGE(OFFSET($CC$3,0,0,'Données projet'!$E$12+1,1))-AVERAGE(OFFSET($H$3,0,0,'Données projet'!$E$12+1,1))</f>
        <v>259.74478933784656</v>
      </c>
      <c r="CE140" s="62">
        <f t="shared" si="148"/>
        <v>223.74038909289646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-5.7639226724859328E-14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310.75846525561843</v>
      </c>
      <c r="CZ140" s="62">
        <f t="shared" si="150"/>
        <v>159.6134369231965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-5.9412741393316544E-14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319.13113305617463</v>
      </c>
      <c r="AO141" s="62">
        <f t="shared" si="144"/>
        <v>163.29630772916113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244.65912742088932</v>
      </c>
      <c r="BJ141" s="62">
        <f t="shared" si="146"/>
        <v>342.30266518164211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0.1806421229644157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0.1806421229644157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5.3205440053716299E-14</v>
      </c>
      <c r="CA141" s="14">
        <f t="shared" si="147"/>
        <v>8.602146238565607E-13</v>
      </c>
      <c r="CB141" s="22">
        <f t="shared" si="118"/>
        <v>1.590873277977066E-12</v>
      </c>
      <c r="CC141" s="62">
        <f t="shared" si="119"/>
        <v>293.33333333333491</v>
      </c>
      <c r="CD141" s="62">
        <f ca="1">AVERAGE(OFFSET($CC$3,0,0,'Données projet'!$E$12+1,1))-AVERAGE(OFFSET($H$3,0,0,'Données projet'!$E$12+1,1))</f>
        <v>259.74478933784656</v>
      </c>
      <c r="CE141" s="62">
        <f t="shared" si="148"/>
        <v>223.74038909289646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-5.7639226724859328E-14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310.75846525561843</v>
      </c>
      <c r="CZ141" s="62">
        <f t="shared" si="150"/>
        <v>159.6134369231965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-5.9412741393316544E-14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319.13113305617463</v>
      </c>
      <c r="AO142" s="62">
        <f t="shared" si="144"/>
        <v>163.29630772916113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244.65912742088932</v>
      </c>
      <c r="BJ142" s="62">
        <f t="shared" si="146"/>
        <v>342.30266518164211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0.17570245461239736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0.17570245461239736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5.3205440053716299E-14</v>
      </c>
      <c r="CA142" s="14">
        <f t="shared" si="147"/>
        <v>8.602146238565607E-13</v>
      </c>
      <c r="CB142" s="22">
        <f t="shared" si="118"/>
        <v>1.590873277977066E-12</v>
      </c>
      <c r="CC142" s="62">
        <f t="shared" si="119"/>
        <v>293.33333333333491</v>
      </c>
      <c r="CD142" s="62">
        <f ca="1">AVERAGE(OFFSET($CC$3,0,0,'Données projet'!$E$12+1,1))-AVERAGE(OFFSET($H$3,0,0,'Données projet'!$E$12+1,1))</f>
        <v>259.74478933784656</v>
      </c>
      <c r="CE142" s="62">
        <f t="shared" si="148"/>
        <v>223.74038909289646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-5.7639226724859328E-14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310.75846525561843</v>
      </c>
      <c r="CZ142" s="62">
        <f t="shared" si="150"/>
        <v>159.6134369231965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-5.9412741393316544E-14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319.13113305617463</v>
      </c>
      <c r="AO143" s="62">
        <f t="shared" si="144"/>
        <v>163.29630772916113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244.65912742088932</v>
      </c>
      <c r="BJ143" s="62">
        <f t="shared" si="146"/>
        <v>342.30266518164211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0.17089786175123084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0.17089786175123084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5.3205440053716299E-14</v>
      </c>
      <c r="CA143" s="14">
        <f t="shared" si="147"/>
        <v>8.602146238565607E-13</v>
      </c>
      <c r="CB143" s="22">
        <f t="shared" si="118"/>
        <v>1.590873277977066E-12</v>
      </c>
      <c r="CC143" s="62">
        <f t="shared" si="119"/>
        <v>293.33333333333491</v>
      </c>
      <c r="CD143" s="62">
        <f ca="1">AVERAGE(OFFSET($CC$3,0,0,'Données projet'!$E$12+1,1))-AVERAGE(OFFSET($H$3,0,0,'Données projet'!$E$12+1,1))</f>
        <v>259.74478933784656</v>
      </c>
      <c r="CE143" s="62">
        <f t="shared" si="148"/>
        <v>223.74038909289646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-5.7639226724859328E-14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310.75846525561843</v>
      </c>
      <c r="CZ143" s="62">
        <f t="shared" si="150"/>
        <v>159.6134369231965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-5.9412741393316544E-14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319.13113305617463</v>
      </c>
      <c r="AO144" s="62">
        <f t="shared" si="144"/>
        <v>163.29630772916113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244.65912742088932</v>
      </c>
      <c r="BJ144" s="62">
        <f t="shared" si="146"/>
        <v>342.30266518164211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0.16622465073451548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0.16622465073451548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5.3205440053716299E-14</v>
      </c>
      <c r="CA144" s="14">
        <f t="shared" si="147"/>
        <v>8.602146238565607E-13</v>
      </c>
      <c r="CB144" s="22">
        <f t="shared" si="118"/>
        <v>1.590873277977066E-12</v>
      </c>
      <c r="CC144" s="62">
        <f t="shared" si="119"/>
        <v>293.33333333333491</v>
      </c>
      <c r="CD144" s="62">
        <f ca="1">AVERAGE(OFFSET($CC$3,0,0,'Données projet'!$E$12+1,1))-AVERAGE(OFFSET($H$3,0,0,'Données projet'!$E$12+1,1))</f>
        <v>259.74478933784656</v>
      </c>
      <c r="CE144" s="62">
        <f t="shared" si="148"/>
        <v>223.74038909289646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-5.7639226724859328E-14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310.75846525561843</v>
      </c>
      <c r="CZ144" s="62">
        <f t="shared" si="150"/>
        <v>159.6134369231965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-5.9412741393316544E-14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319.13113305617463</v>
      </c>
      <c r="AO145" s="62">
        <f t="shared" si="144"/>
        <v>163.29630772916113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244.65912742088932</v>
      </c>
      <c r="BJ145" s="62">
        <f t="shared" si="146"/>
        <v>342.30266518164211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0.16167922891880568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0.16167922891880568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5.3205440053716299E-14</v>
      </c>
      <c r="CA145" s="14">
        <f t="shared" si="147"/>
        <v>8.602146238565607E-13</v>
      </c>
      <c r="CB145" s="22">
        <f t="shared" si="118"/>
        <v>1.590873277977066E-12</v>
      </c>
      <c r="CC145" s="62">
        <f t="shared" si="119"/>
        <v>293.33333333333491</v>
      </c>
      <c r="CD145" s="62">
        <f ca="1">AVERAGE(OFFSET($CC$3,0,0,'Données projet'!$E$12+1,1))-AVERAGE(OFFSET($H$3,0,0,'Données projet'!$E$12+1,1))</f>
        <v>259.74478933784656</v>
      </c>
      <c r="CE145" s="62">
        <f t="shared" si="148"/>
        <v>223.74038909289646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-5.7639226724859328E-14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310.75846525561843</v>
      </c>
      <c r="CZ145" s="62">
        <f t="shared" si="150"/>
        <v>159.6134369231965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-5.9412741393316544E-14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319.13113305617463</v>
      </c>
      <c r="AO146" s="62">
        <f t="shared" si="144"/>
        <v>163.29630772916113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244.65912742088932</v>
      </c>
      <c r="BJ146" s="62">
        <f t="shared" si="146"/>
        <v>342.30266518164211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0.1572581019016798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0.1572581019016798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5.3205440053716299E-14</v>
      </c>
      <c r="CA146" s="14">
        <f t="shared" si="147"/>
        <v>8.602146238565607E-13</v>
      </c>
      <c r="CB146" s="22">
        <f t="shared" si="118"/>
        <v>1.590873277977066E-12</v>
      </c>
      <c r="CC146" s="62">
        <f t="shared" si="119"/>
        <v>293.33333333333491</v>
      </c>
      <c r="CD146" s="62">
        <f ca="1">AVERAGE(OFFSET($CC$3,0,0,'Données projet'!$E$12+1,1))-AVERAGE(OFFSET($H$3,0,0,'Données projet'!$E$12+1,1))</f>
        <v>259.74478933784656</v>
      </c>
      <c r="CE146" s="62">
        <f t="shared" si="148"/>
        <v>223.74038909289646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-5.7639226724859328E-14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310.75846525561843</v>
      </c>
      <c r="CZ146" s="62">
        <f t="shared" si="150"/>
        <v>159.6134369231965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-5.9412741393316544E-14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319.13113305617463</v>
      </c>
      <c r="AO147" s="62">
        <f t="shared" si="144"/>
        <v>163.29630772916113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244.65912742088932</v>
      </c>
      <c r="BJ147" s="62">
        <f t="shared" si="146"/>
        <v>342.30266518164211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0.15295787083533421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0.15295787083533421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5.3205440053716299E-14</v>
      </c>
      <c r="CA147" s="14">
        <f t="shared" si="147"/>
        <v>8.602146238565607E-13</v>
      </c>
      <c r="CB147" s="22">
        <f t="shared" si="118"/>
        <v>1.590873277977066E-12</v>
      </c>
      <c r="CC147" s="62">
        <f t="shared" si="119"/>
        <v>293.33333333333491</v>
      </c>
      <c r="CD147" s="62">
        <f ca="1">AVERAGE(OFFSET($CC$3,0,0,'Données projet'!$E$12+1,1))-AVERAGE(OFFSET($H$3,0,0,'Données projet'!$E$12+1,1))</f>
        <v>259.74478933784656</v>
      </c>
      <c r="CE147" s="62">
        <f t="shared" si="148"/>
        <v>223.74038909289646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-5.7639226724859328E-14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310.75846525561843</v>
      </c>
      <c r="CZ147" s="62">
        <f t="shared" si="150"/>
        <v>159.6134369231965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-5.9412741393316544E-14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319.13113305617463</v>
      </c>
      <c r="AO148" s="62">
        <f t="shared" si="144"/>
        <v>163.29630772916113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244.65912742088932</v>
      </c>
      <c r="BJ148" s="62">
        <f t="shared" si="146"/>
        <v>342.30266518164211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0.14877522981363717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0.14877522981363717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5.3205440053716299E-14</v>
      </c>
      <c r="CA148" s="14">
        <f t="shared" si="147"/>
        <v>8.602146238565607E-13</v>
      </c>
      <c r="CB148" s="22">
        <f t="shared" si="118"/>
        <v>1.590873277977066E-12</v>
      </c>
      <c r="CC148" s="62">
        <f t="shared" si="119"/>
        <v>293.33333333333491</v>
      </c>
      <c r="CD148" s="62">
        <f ca="1">AVERAGE(OFFSET($CC$3,0,0,'Données projet'!$E$12+1,1))-AVERAGE(OFFSET($H$3,0,0,'Données projet'!$E$12+1,1))</f>
        <v>259.74478933784656</v>
      </c>
      <c r="CE148" s="62">
        <f t="shared" si="148"/>
        <v>223.74038909289646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-5.7639226724859328E-14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310.75846525561843</v>
      </c>
      <c r="CZ148" s="62">
        <f t="shared" si="150"/>
        <v>159.6134369231965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-5.9412741393316544E-14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319.13113305617463</v>
      </c>
      <c r="AO149" s="62">
        <f t="shared" si="144"/>
        <v>163.29630772916113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244.65912742088932</v>
      </c>
      <c r="BJ149" s="62">
        <f t="shared" si="146"/>
        <v>342.30266518164211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0.14470696333063396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0.14470696333063396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5.3205440053716299E-14</v>
      </c>
      <c r="CA149" s="14">
        <f t="shared" si="147"/>
        <v>8.602146238565607E-13</v>
      </c>
      <c r="CB149" s="22">
        <f t="shared" si="118"/>
        <v>1.590873277977066E-12</v>
      </c>
      <c r="CC149" s="62">
        <f t="shared" si="119"/>
        <v>293.33333333333491</v>
      </c>
      <c r="CD149" s="62">
        <f ca="1">AVERAGE(OFFSET($CC$3,0,0,'Données projet'!$E$12+1,1))-AVERAGE(OFFSET($H$3,0,0,'Données projet'!$E$12+1,1))</f>
        <v>259.74478933784656</v>
      </c>
      <c r="CE149" s="62">
        <f t="shared" si="148"/>
        <v>223.74038909289646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-5.7639226724859328E-14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310.75846525561843</v>
      </c>
      <c r="CZ149" s="62">
        <f t="shared" si="150"/>
        <v>159.6134369231965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-5.9412741393316544E-14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319.13113305617463</v>
      </c>
      <c r="AO150" s="62">
        <f t="shared" si="144"/>
        <v>163.29630772916113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244.65912742088932</v>
      </c>
      <c r="BJ150" s="62">
        <f t="shared" si="146"/>
        <v>342.30266518164211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0.1407499438085493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0.1407499438085493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5.3205440053716299E-14</v>
      </c>
      <c r="CA150" s="14">
        <f t="shared" si="147"/>
        <v>8.602146238565607E-13</v>
      </c>
      <c r="CB150" s="22">
        <f t="shared" si="118"/>
        <v>1.590873277977066E-12</v>
      </c>
      <c r="CC150" s="62">
        <f t="shared" si="119"/>
        <v>293.33333333333491</v>
      </c>
      <c r="CD150" s="62">
        <f ca="1">AVERAGE(OFFSET($CC$3,0,0,'Données projet'!$E$12+1,1))-AVERAGE(OFFSET($H$3,0,0,'Données projet'!$E$12+1,1))</f>
        <v>259.74478933784656</v>
      </c>
      <c r="CE150" s="62">
        <f t="shared" si="148"/>
        <v>223.74038909289646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-5.7639226724859328E-14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310.75846525561843</v>
      </c>
      <c r="CZ150" s="62">
        <f t="shared" si="150"/>
        <v>159.6134369231965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-5.9412741393316544E-14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319.13113305617463</v>
      </c>
      <c r="AO151" s="62">
        <f t="shared" si="144"/>
        <v>163.29630772916113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244.65912742088932</v>
      </c>
      <c r="BJ151" s="62">
        <f t="shared" si="146"/>
        <v>342.30266518164211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0.13690112919338665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0.13690112919338665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5.3205440053716299E-14</v>
      </c>
      <c r="CA151" s="14">
        <f t="shared" si="147"/>
        <v>8.602146238565607E-13</v>
      </c>
      <c r="CB151" s="22">
        <f t="shared" si="118"/>
        <v>1.590873277977066E-12</v>
      </c>
      <c r="CC151" s="62">
        <f t="shared" si="119"/>
        <v>293.33333333333491</v>
      </c>
      <c r="CD151" s="62">
        <f ca="1">AVERAGE(OFFSET($CC$3,0,0,'Données projet'!$E$12+1,1))-AVERAGE(OFFSET($H$3,0,0,'Données projet'!$E$12+1,1))</f>
        <v>259.74478933784656</v>
      </c>
      <c r="CE151" s="62">
        <f t="shared" si="148"/>
        <v>223.74038909289646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-5.7639226724859328E-14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310.75846525561843</v>
      </c>
      <c r="CZ151" s="62">
        <f t="shared" si="150"/>
        <v>159.6134369231965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-5.9412741393316544E-14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319.13113305617463</v>
      </c>
      <c r="AO152" s="62">
        <f t="shared" si="144"/>
        <v>163.29630772916113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244.65912742088932</v>
      </c>
      <c r="BJ152" s="62">
        <f t="shared" si="146"/>
        <v>342.30266518164211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0.13315756061627601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0.13315756061627601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5.3205440053716299E-14</v>
      </c>
      <c r="CA152" s="14">
        <f t="shared" si="147"/>
        <v>8.602146238565607E-13</v>
      </c>
      <c r="CB152" s="22">
        <f t="shared" si="118"/>
        <v>1.590873277977066E-12</v>
      </c>
      <c r="CC152" s="62">
        <f t="shared" si="119"/>
        <v>293.33333333333491</v>
      </c>
      <c r="CD152" s="62">
        <f ca="1">AVERAGE(OFFSET($CC$3,0,0,'Données projet'!$E$12+1,1))-AVERAGE(OFFSET($H$3,0,0,'Données projet'!$E$12+1,1))</f>
        <v>259.74478933784656</v>
      </c>
      <c r="CE152" s="62">
        <f t="shared" si="148"/>
        <v>223.74038909289646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-5.7639226724859328E-14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310.75846525561843</v>
      </c>
      <c r="CZ152" s="62">
        <f t="shared" si="150"/>
        <v>159.6134369231965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-5.9412741393316544E-14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319.13113305617463</v>
      </c>
      <c r="AO153" s="62">
        <f t="shared" si="144"/>
        <v>163.29630772916113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244.65912742088932</v>
      </c>
      <c r="BJ153" s="62">
        <f t="shared" si="146"/>
        <v>342.30266518164211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0.12951636011877216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0.12951636011877216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5.3205440053716299E-14</v>
      </c>
      <c r="CA153" s="14">
        <f t="shared" si="147"/>
        <v>8.602146238565607E-13</v>
      </c>
      <c r="CB153" s="22">
        <f t="shared" si="118"/>
        <v>1.590873277977066E-12</v>
      </c>
      <c r="CC153" s="62">
        <f t="shared" si="119"/>
        <v>293.33333333333491</v>
      </c>
      <c r="CD153" s="62">
        <f ca="1">AVERAGE(OFFSET($CC$3,0,0,'Données projet'!$E$12+1,1))-AVERAGE(OFFSET($H$3,0,0,'Données projet'!$E$12+1,1))</f>
        <v>259.74478933784656</v>
      </c>
      <c r="CE153" s="62">
        <f t="shared" si="148"/>
        <v>223.74038909289646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-5.7639226724859328E-14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310.75846525561843</v>
      </c>
      <c r="CZ153" s="62">
        <f t="shared" si="150"/>
        <v>159.6134369231965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-5.9412741393316544E-14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319.13113305617463</v>
      </c>
      <c r="AO154" s="62">
        <f t="shared" si="144"/>
        <v>163.29630772916113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244.65912742088932</v>
      </c>
      <c r="BJ154" s="62">
        <f t="shared" si="146"/>
        <v>342.30266518164211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0.12597472844035495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0.12597472844035495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5.3205440053716299E-14</v>
      </c>
      <c r="CA154" s="14">
        <f t="shared" ref="CA154:CA203" si="170">EXP(-1.0587+0.8836*LN(BZ154)+0.284)</f>
        <v>8.602146238565607E-13</v>
      </c>
      <c r="CB154" s="22">
        <f t="shared" ref="CB154:CB203" si="171">(BZ154+CA154)*0.475*44/12</f>
        <v>1.590873277977066E-12</v>
      </c>
      <c r="CC154" s="62">
        <f t="shared" si="119"/>
        <v>293.33333333333491</v>
      </c>
      <c r="CD154" s="62">
        <f ca="1">AVERAGE(OFFSET($CC$3,0,0,'Données projet'!$E$12+1,1))-AVERAGE(OFFSET($H$3,0,0,'Données projet'!$E$12+1,1))</f>
        <v>259.74478933784656</v>
      </c>
      <c r="CE154" s="62">
        <f t="shared" si="148"/>
        <v>223.74038909289646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-5.7639226724859328E-14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310.75846525561843</v>
      </c>
      <c r="CZ154" s="62">
        <f t="shared" si="150"/>
        <v>159.6134369231965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-5.9412741393316544E-14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319.13113305617463</v>
      </c>
      <c r="AO155" s="62">
        <f t="shared" si="144"/>
        <v>163.29630772916113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244.65912742088932</v>
      </c>
      <c r="BJ155" s="62">
        <f t="shared" si="146"/>
        <v>342.30266518164211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0.1225299428664304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0.1225299428664304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5.3205440053716299E-14</v>
      </c>
      <c r="CA155" s="14">
        <f t="shared" si="170"/>
        <v>8.602146238565607E-13</v>
      </c>
      <c r="CB155" s="22">
        <f t="shared" si="171"/>
        <v>1.590873277977066E-12</v>
      </c>
      <c r="CC155" s="62">
        <f t="shared" si="119"/>
        <v>293.33333333333491</v>
      </c>
      <c r="CD155" s="62">
        <f ca="1">AVERAGE(OFFSET($CC$3,0,0,'Données projet'!$E$12+1,1))-AVERAGE(OFFSET($H$3,0,0,'Données projet'!$E$12+1,1))</f>
        <v>259.74478933784656</v>
      </c>
      <c r="CE155" s="62">
        <f t="shared" si="148"/>
        <v>223.74038909289646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-5.7639226724859328E-14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310.75846525561843</v>
      </c>
      <c r="CZ155" s="62">
        <f t="shared" si="150"/>
        <v>159.6134369231965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-5.9412741393316544E-14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319.13113305617463</v>
      </c>
      <c r="AO156" s="62">
        <f t="shared" si="144"/>
        <v>163.29630772916113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244.65912742088932</v>
      </c>
      <c r="BJ156" s="62">
        <f t="shared" si="146"/>
        <v>342.30266518164211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0.11917935513517822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0.11917935513517822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5.3205440053716299E-14</v>
      </c>
      <c r="CA156" s="14">
        <f t="shared" si="170"/>
        <v>8.602146238565607E-13</v>
      </c>
      <c r="CB156" s="22">
        <f t="shared" si="171"/>
        <v>1.590873277977066E-12</v>
      </c>
      <c r="CC156" s="62">
        <f t="shared" si="119"/>
        <v>293.33333333333491</v>
      </c>
      <c r="CD156" s="62">
        <f ca="1">AVERAGE(OFFSET($CC$3,0,0,'Données projet'!$E$12+1,1))-AVERAGE(OFFSET($H$3,0,0,'Données projet'!$E$12+1,1))</f>
        <v>259.74478933784656</v>
      </c>
      <c r="CE156" s="62">
        <f t="shared" si="148"/>
        <v>223.74038909289646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-5.7639226724859328E-14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310.75846525561843</v>
      </c>
      <c r="CZ156" s="62">
        <f t="shared" si="150"/>
        <v>159.6134369231965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-5.9412741393316544E-14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319.13113305617463</v>
      </c>
      <c r="AO157" s="62">
        <f t="shared" si="144"/>
        <v>163.29630772916113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244.65912742088932</v>
      </c>
      <c r="BJ157" s="62">
        <f t="shared" si="146"/>
        <v>342.30266518164211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0.11592038940163688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0.11592038940163688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5.3205440053716299E-14</v>
      </c>
      <c r="CA157" s="14">
        <f t="shared" si="170"/>
        <v>8.602146238565607E-13</v>
      </c>
      <c r="CB157" s="22">
        <f t="shared" si="171"/>
        <v>1.590873277977066E-12</v>
      </c>
      <c r="CC157" s="62">
        <f t="shared" si="119"/>
        <v>293.33333333333491</v>
      </c>
      <c r="CD157" s="62">
        <f ca="1">AVERAGE(OFFSET($CC$3,0,0,'Données projet'!$E$12+1,1))-AVERAGE(OFFSET($H$3,0,0,'Données projet'!$E$12+1,1))</f>
        <v>259.74478933784656</v>
      </c>
      <c r="CE157" s="62">
        <f t="shared" si="148"/>
        <v>223.74038909289646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-5.7639226724859328E-14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310.75846525561843</v>
      </c>
      <c r="CZ157" s="62">
        <f t="shared" si="150"/>
        <v>159.6134369231965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-5.9412741393316544E-14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319.13113305617463</v>
      </c>
      <c r="AO158" s="62">
        <f t="shared" si="144"/>
        <v>163.29630772916113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244.65912742088932</v>
      </c>
      <c r="BJ158" s="62">
        <f t="shared" si="146"/>
        <v>342.30266518164211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0.11275054025746077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0.11275054025746077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5.3205440053716299E-14</v>
      </c>
      <c r="CA158" s="14">
        <f t="shared" si="170"/>
        <v>8.602146238565607E-13</v>
      </c>
      <c r="CB158" s="22">
        <f t="shared" si="171"/>
        <v>1.590873277977066E-12</v>
      </c>
      <c r="CC158" s="62">
        <f t="shared" si="119"/>
        <v>293.33333333333491</v>
      </c>
      <c r="CD158" s="62">
        <f ca="1">AVERAGE(OFFSET($CC$3,0,0,'Données projet'!$E$12+1,1))-AVERAGE(OFFSET($H$3,0,0,'Données projet'!$E$12+1,1))</f>
        <v>259.74478933784656</v>
      </c>
      <c r="CE158" s="62">
        <f t="shared" si="148"/>
        <v>223.74038909289646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-5.7639226724859328E-14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310.75846525561843</v>
      </c>
      <c r="CZ158" s="62">
        <f t="shared" si="150"/>
        <v>159.6134369231965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-5.9412741393316544E-14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319.13113305617463</v>
      </c>
      <c r="AO159" s="62">
        <f t="shared" si="144"/>
        <v>163.29630772916113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244.65912742088932</v>
      </c>
      <c r="BJ159" s="62">
        <f t="shared" si="146"/>
        <v>342.30266518164211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0.10966737080482729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0.10966737080482729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5.3205440053716299E-14</v>
      </c>
      <c r="CA159" s="14">
        <f t="shared" si="170"/>
        <v>8.602146238565607E-13</v>
      </c>
      <c r="CB159" s="22">
        <f t="shared" si="171"/>
        <v>1.590873277977066E-12</v>
      </c>
      <c r="CC159" s="62">
        <f t="shared" si="119"/>
        <v>293.33333333333491</v>
      </c>
      <c r="CD159" s="62">
        <f ca="1">AVERAGE(OFFSET($CC$3,0,0,'Données projet'!$E$12+1,1))-AVERAGE(OFFSET($H$3,0,0,'Données projet'!$E$12+1,1))</f>
        <v>259.74478933784656</v>
      </c>
      <c r="CE159" s="62">
        <f t="shared" si="148"/>
        <v>223.74038909289646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-5.7639226724859328E-14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310.75846525561843</v>
      </c>
      <c r="CZ159" s="62">
        <f t="shared" si="150"/>
        <v>159.6134369231965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-5.9412741393316544E-14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319.13113305617463</v>
      </c>
      <c r="AO160" s="62">
        <f t="shared" si="144"/>
        <v>163.29630772916113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244.65912742088932</v>
      </c>
      <c r="BJ160" s="62">
        <f t="shared" si="146"/>
        <v>342.30266518164211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0.1066685107830129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0.1066685107830129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5.3205440053716299E-14</v>
      </c>
      <c r="CA160" s="14">
        <f t="shared" si="170"/>
        <v>8.602146238565607E-13</v>
      </c>
      <c r="CB160" s="22">
        <f t="shared" si="171"/>
        <v>1.590873277977066E-12</v>
      </c>
      <c r="CC160" s="62">
        <f t="shared" si="119"/>
        <v>293.33333333333491</v>
      </c>
      <c r="CD160" s="62">
        <f ca="1">AVERAGE(OFFSET($CC$3,0,0,'Données projet'!$E$12+1,1))-AVERAGE(OFFSET($H$3,0,0,'Données projet'!$E$12+1,1))</f>
        <v>259.74478933784656</v>
      </c>
      <c r="CE160" s="62">
        <f t="shared" si="148"/>
        <v>223.74038909289646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-5.7639226724859328E-14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310.75846525561843</v>
      </c>
      <c r="CZ160" s="62">
        <f t="shared" si="150"/>
        <v>159.6134369231965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-5.9412741393316544E-14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319.13113305617463</v>
      </c>
      <c r="AO161" s="62">
        <f t="shared" si="144"/>
        <v>163.29630772916113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244.65912742088932</v>
      </c>
      <c r="BJ161" s="62">
        <f t="shared" si="146"/>
        <v>342.30266518164211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0.10375165474619823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0.10375165474619823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5.3205440053716299E-14</v>
      </c>
      <c r="CA161" s="14">
        <f t="shared" si="170"/>
        <v>8.602146238565607E-13</v>
      </c>
      <c r="CB161" s="22">
        <f t="shared" si="171"/>
        <v>1.590873277977066E-12</v>
      </c>
      <c r="CC161" s="62">
        <f t="shared" si="119"/>
        <v>293.33333333333491</v>
      </c>
      <c r="CD161" s="62">
        <f ca="1">AVERAGE(OFFSET($CC$3,0,0,'Données projet'!$E$12+1,1))-AVERAGE(OFFSET($H$3,0,0,'Données projet'!$E$12+1,1))</f>
        <v>259.74478933784656</v>
      </c>
      <c r="CE161" s="62">
        <f t="shared" si="148"/>
        <v>223.74038909289646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-5.7639226724859328E-14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310.75846525561843</v>
      </c>
      <c r="CZ161" s="62">
        <f t="shared" si="150"/>
        <v>159.6134369231965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-5.9412741393316544E-14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319.13113305617463</v>
      </c>
      <c r="AO162" s="62">
        <f t="shared" si="144"/>
        <v>163.29630772916113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244.65912742088932</v>
      </c>
      <c r="BJ162" s="62">
        <f t="shared" si="146"/>
        <v>342.30266518164211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0.10091456029110105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0.10091456029110105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5.3205440053716299E-14</v>
      </c>
      <c r="CA162" s="14">
        <f t="shared" si="170"/>
        <v>8.602146238565607E-13</v>
      </c>
      <c r="CB162" s="22">
        <f t="shared" si="171"/>
        <v>1.590873277977066E-12</v>
      </c>
      <c r="CC162" s="62">
        <f t="shared" si="119"/>
        <v>293.33333333333491</v>
      </c>
      <c r="CD162" s="62">
        <f ca="1">AVERAGE(OFFSET($CC$3,0,0,'Données projet'!$E$12+1,1))-AVERAGE(OFFSET($H$3,0,0,'Données projet'!$E$12+1,1))</f>
        <v>259.74478933784656</v>
      </c>
      <c r="CE162" s="62">
        <f t="shared" si="148"/>
        <v>223.74038909289646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-5.7639226724859328E-14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310.75846525561843</v>
      </c>
      <c r="CZ162" s="62">
        <f t="shared" si="150"/>
        <v>159.6134369231965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-5.9412741393316544E-14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319.13113305617463</v>
      </c>
      <c r="AO163" s="62">
        <f t="shared" si="144"/>
        <v>163.29630772916113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244.65912742088932</v>
      </c>
      <c r="BJ163" s="62">
        <f t="shared" si="146"/>
        <v>342.30266518164211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9.81550463330748E-2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9.81550463330748E-2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5.3205440053716299E-14</v>
      </c>
      <c r="CA163" s="14">
        <f t="shared" si="170"/>
        <v>8.602146238565607E-13</v>
      </c>
      <c r="CB163" s="22">
        <f t="shared" si="171"/>
        <v>1.590873277977066E-12</v>
      </c>
      <c r="CC163" s="62">
        <f t="shared" si="119"/>
        <v>293.33333333333491</v>
      </c>
      <c r="CD163" s="62">
        <f ca="1">AVERAGE(OFFSET($CC$3,0,0,'Données projet'!$E$12+1,1))-AVERAGE(OFFSET($H$3,0,0,'Données projet'!$E$12+1,1))</f>
        <v>259.74478933784656</v>
      </c>
      <c r="CE163" s="62">
        <f t="shared" si="148"/>
        <v>223.74038909289646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-5.7639226724859328E-14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310.75846525561843</v>
      </c>
      <c r="CZ163" s="62">
        <f t="shared" si="150"/>
        <v>159.6134369231965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-5.9412741393316544E-14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319.13113305617463</v>
      </c>
      <c r="AO164" s="62">
        <f t="shared" si="144"/>
        <v>163.29630772916113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244.65912742088932</v>
      </c>
      <c r="BJ164" s="62">
        <f t="shared" si="146"/>
        <v>342.30266518164211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9.5470991429347313E-2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9.5470991429347313E-2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5.3205440053716299E-14</v>
      </c>
      <c r="CA164" s="14">
        <f t="shared" si="170"/>
        <v>8.602146238565607E-13</v>
      </c>
      <c r="CB164" s="22">
        <f t="shared" si="171"/>
        <v>1.590873277977066E-12</v>
      </c>
      <c r="CC164" s="62">
        <f t="shared" si="119"/>
        <v>293.33333333333491</v>
      </c>
      <c r="CD164" s="62">
        <f ca="1">AVERAGE(OFFSET($CC$3,0,0,'Données projet'!$E$12+1,1))-AVERAGE(OFFSET($H$3,0,0,'Données projet'!$E$12+1,1))</f>
        <v>259.74478933784656</v>
      </c>
      <c r="CE164" s="62">
        <f t="shared" si="148"/>
        <v>223.74038909289646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-5.7639226724859328E-14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310.75846525561843</v>
      </c>
      <c r="CZ164" s="62">
        <f t="shared" si="150"/>
        <v>159.6134369231965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-5.9412741393316544E-14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319.13113305617463</v>
      </c>
      <c r="AO165" s="62">
        <f t="shared" si="144"/>
        <v>163.29630772916113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244.65912742088932</v>
      </c>
      <c r="BJ165" s="62">
        <f t="shared" si="146"/>
        <v>342.30266518164211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9.2860332148110569E-2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9.2860332148110569E-2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5.3205440053716299E-14</v>
      </c>
      <c r="CA165" s="14">
        <f t="shared" si="170"/>
        <v>8.602146238565607E-13</v>
      </c>
      <c r="CB165" s="22">
        <f t="shared" si="171"/>
        <v>1.590873277977066E-12</v>
      </c>
      <c r="CC165" s="62">
        <f t="shared" si="119"/>
        <v>293.33333333333491</v>
      </c>
      <c r="CD165" s="62">
        <f ca="1">AVERAGE(OFFSET($CC$3,0,0,'Données projet'!$E$12+1,1))-AVERAGE(OFFSET($H$3,0,0,'Données projet'!$E$12+1,1))</f>
        <v>259.74478933784656</v>
      </c>
      <c r="CE165" s="62">
        <f t="shared" si="148"/>
        <v>223.74038909289646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-5.7639226724859328E-14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310.75846525561843</v>
      </c>
      <c r="CZ165" s="62">
        <f t="shared" si="150"/>
        <v>159.6134369231965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-5.9412741393316544E-14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319.13113305617463</v>
      </c>
      <c r="AO166" s="62">
        <f t="shared" si="144"/>
        <v>163.29630772916113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244.65912742088932</v>
      </c>
      <c r="BJ166" s="62">
        <f t="shared" si="146"/>
        <v>342.30266518164211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9.0321061482207851E-2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9.0321061482207851E-2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5.3205440053716299E-14</v>
      </c>
      <c r="CA166" s="14">
        <f t="shared" si="170"/>
        <v>8.602146238565607E-13</v>
      </c>
      <c r="CB166" s="22">
        <f t="shared" si="171"/>
        <v>1.590873277977066E-12</v>
      </c>
      <c r="CC166" s="62">
        <f t="shared" si="119"/>
        <v>293.33333333333491</v>
      </c>
      <c r="CD166" s="62">
        <f ca="1">AVERAGE(OFFSET($CC$3,0,0,'Données projet'!$E$12+1,1))-AVERAGE(OFFSET($H$3,0,0,'Données projet'!$E$12+1,1))</f>
        <v>259.74478933784656</v>
      </c>
      <c r="CE166" s="62">
        <f t="shared" si="148"/>
        <v>223.74038909289646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-5.7639226724859328E-14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310.75846525561843</v>
      </c>
      <c r="CZ166" s="62">
        <f t="shared" si="150"/>
        <v>159.6134369231965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-5.9412741393316544E-14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319.13113305617463</v>
      </c>
      <c r="AO167" s="62">
        <f t="shared" si="144"/>
        <v>163.29630772916113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244.65912742088932</v>
      </c>
      <c r="BJ167" s="62">
        <f t="shared" si="146"/>
        <v>342.30266518164211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8.7851227306198681E-2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8.7851227306198681E-2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5.3205440053716299E-14</v>
      </c>
      <c r="CA167" s="14">
        <f t="shared" si="170"/>
        <v>8.602146238565607E-13</v>
      </c>
      <c r="CB167" s="22">
        <f t="shared" si="171"/>
        <v>1.590873277977066E-12</v>
      </c>
      <c r="CC167" s="62">
        <f t="shared" si="119"/>
        <v>293.33333333333491</v>
      </c>
      <c r="CD167" s="62">
        <f ca="1">AVERAGE(OFFSET($CC$3,0,0,'Données projet'!$E$12+1,1))-AVERAGE(OFFSET($H$3,0,0,'Données projet'!$E$12+1,1))</f>
        <v>259.74478933784656</v>
      </c>
      <c r="CE167" s="62">
        <f t="shared" si="148"/>
        <v>223.74038909289646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-5.7639226724859328E-14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310.75846525561843</v>
      </c>
      <c r="CZ167" s="62">
        <f t="shared" si="150"/>
        <v>159.6134369231965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-5.9412741393316544E-14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319.13113305617463</v>
      </c>
      <c r="AO168" s="62">
        <f t="shared" si="144"/>
        <v>163.29630772916113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244.65912742088932</v>
      </c>
      <c r="BJ168" s="62">
        <f t="shared" si="146"/>
        <v>342.30266518164211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8.544893087561542E-2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8.544893087561542E-2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5.3205440053716299E-14</v>
      </c>
      <c r="CA168" s="14">
        <f t="shared" si="170"/>
        <v>8.602146238565607E-13</v>
      </c>
      <c r="CB168" s="22">
        <f t="shared" si="171"/>
        <v>1.590873277977066E-12</v>
      </c>
      <c r="CC168" s="62">
        <f t="shared" si="119"/>
        <v>293.33333333333491</v>
      </c>
      <c r="CD168" s="62">
        <f ca="1">AVERAGE(OFFSET($CC$3,0,0,'Données projet'!$E$12+1,1))-AVERAGE(OFFSET($H$3,0,0,'Données projet'!$E$12+1,1))</f>
        <v>259.74478933784656</v>
      </c>
      <c r="CE168" s="62">
        <f t="shared" si="148"/>
        <v>223.74038909289646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-5.7639226724859328E-14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310.75846525561843</v>
      </c>
      <c r="CZ168" s="62">
        <f t="shared" si="150"/>
        <v>159.6134369231965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-5.9412741393316544E-14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319.13113305617463</v>
      </c>
      <c r="AO169" s="62">
        <f t="shared" si="144"/>
        <v>163.29630772916113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244.65912742088932</v>
      </c>
      <c r="BJ169" s="62">
        <f t="shared" si="146"/>
        <v>342.30266518164211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8.3112325367257739E-2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8.3112325367257739E-2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5.3205440053716299E-14</v>
      </c>
      <c r="CA169" s="14">
        <f t="shared" si="170"/>
        <v>8.602146238565607E-13</v>
      </c>
      <c r="CB169" s="22">
        <f t="shared" si="171"/>
        <v>1.590873277977066E-12</v>
      </c>
      <c r="CC169" s="62">
        <f t="shared" si="119"/>
        <v>293.33333333333491</v>
      </c>
      <c r="CD169" s="62">
        <f ca="1">AVERAGE(OFFSET($CC$3,0,0,'Données projet'!$E$12+1,1))-AVERAGE(OFFSET($H$3,0,0,'Données projet'!$E$12+1,1))</f>
        <v>259.74478933784656</v>
      </c>
      <c r="CE169" s="62">
        <f t="shared" si="148"/>
        <v>223.74038909289646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-5.7639226724859328E-14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310.75846525561843</v>
      </c>
      <c r="CZ169" s="62">
        <f t="shared" si="150"/>
        <v>159.6134369231965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-5.9412741393316544E-14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319.13113305617463</v>
      </c>
      <c r="AO170" s="62">
        <f t="shared" si="144"/>
        <v>163.29630772916113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244.65912742088932</v>
      </c>
      <c r="BJ170" s="62">
        <f t="shared" si="146"/>
        <v>342.30266518164211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8.0839614459402839E-2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8.0839614459402839E-2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5.3205440053716299E-14</v>
      </c>
      <c r="CA170" s="14">
        <f t="shared" si="170"/>
        <v>8.602146238565607E-13</v>
      </c>
      <c r="CB170" s="22">
        <f t="shared" si="171"/>
        <v>1.590873277977066E-12</v>
      </c>
      <c r="CC170" s="62">
        <f t="shared" si="119"/>
        <v>293.33333333333491</v>
      </c>
      <c r="CD170" s="62">
        <f ca="1">AVERAGE(OFFSET($CC$3,0,0,'Données projet'!$E$12+1,1))-AVERAGE(OFFSET($H$3,0,0,'Données projet'!$E$12+1,1))</f>
        <v>259.74478933784656</v>
      </c>
      <c r="CE170" s="62">
        <f t="shared" si="148"/>
        <v>223.74038909289646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-5.7639226724859328E-14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310.75846525561843</v>
      </c>
      <c r="CZ170" s="62">
        <f t="shared" si="150"/>
        <v>159.6134369231965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-5.9412741393316544E-14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319.13113305617463</v>
      </c>
      <c r="AO171" s="62">
        <f t="shared" si="144"/>
        <v>163.29630772916113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244.65912742088932</v>
      </c>
      <c r="BJ171" s="62">
        <f t="shared" si="146"/>
        <v>342.30266518164211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7.8629050950839899E-2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7.8629050950839899E-2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5.3205440053716299E-14</v>
      </c>
      <c r="CA171" s="14">
        <f t="shared" si="170"/>
        <v>8.602146238565607E-13</v>
      </c>
      <c r="CB171" s="22">
        <f t="shared" si="171"/>
        <v>1.590873277977066E-12</v>
      </c>
      <c r="CC171" s="62">
        <f t="shared" si="119"/>
        <v>293.33333333333491</v>
      </c>
      <c r="CD171" s="62">
        <f ca="1">AVERAGE(OFFSET($CC$3,0,0,'Données projet'!$E$12+1,1))-AVERAGE(OFFSET($H$3,0,0,'Données projet'!$E$12+1,1))</f>
        <v>259.74478933784656</v>
      </c>
      <c r="CE171" s="62">
        <f t="shared" si="148"/>
        <v>223.74038909289646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-5.7639226724859328E-14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310.75846525561843</v>
      </c>
      <c r="CZ171" s="62">
        <f t="shared" si="150"/>
        <v>159.6134369231965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-5.9412741393316544E-14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319.13113305617463</v>
      </c>
      <c r="AO172" s="62">
        <f t="shared" si="144"/>
        <v>163.29630772916113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244.65912742088932</v>
      </c>
      <c r="BJ172" s="62">
        <f t="shared" si="146"/>
        <v>342.30266518164211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7.6478935417667107E-2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7.6478935417667107E-2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5.3205440053716299E-14</v>
      </c>
      <c r="CA172" s="14">
        <f t="shared" si="170"/>
        <v>8.602146238565607E-13</v>
      </c>
      <c r="CB172" s="22">
        <f t="shared" si="171"/>
        <v>1.590873277977066E-12</v>
      </c>
      <c r="CC172" s="62">
        <f t="shared" si="119"/>
        <v>293.33333333333491</v>
      </c>
      <c r="CD172" s="62">
        <f ca="1">AVERAGE(OFFSET($CC$3,0,0,'Données projet'!$E$12+1,1))-AVERAGE(OFFSET($H$3,0,0,'Données projet'!$E$12+1,1))</f>
        <v>259.74478933784656</v>
      </c>
      <c r="CE172" s="62">
        <f t="shared" si="148"/>
        <v>223.74038909289646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-5.7639226724859328E-14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310.75846525561843</v>
      </c>
      <c r="CZ172" s="62">
        <f t="shared" si="150"/>
        <v>159.6134369231965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-5.9412741393316544E-14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319.13113305617463</v>
      </c>
      <c r="AO173" s="62">
        <f t="shared" si="144"/>
        <v>163.29630772916113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244.65912742088932</v>
      </c>
      <c r="BJ173" s="62">
        <f t="shared" si="146"/>
        <v>342.30266518164211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7.4387614906818583E-2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7.4387614906818583E-2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5.3205440053716299E-14</v>
      </c>
      <c r="CA173" s="14">
        <f t="shared" si="170"/>
        <v>8.602146238565607E-13</v>
      </c>
      <c r="CB173" s="22">
        <f t="shared" si="171"/>
        <v>1.590873277977066E-12</v>
      </c>
      <c r="CC173" s="62">
        <f t="shared" si="119"/>
        <v>293.33333333333491</v>
      </c>
      <c r="CD173" s="62">
        <f ca="1">AVERAGE(OFFSET($CC$3,0,0,'Données projet'!$E$12+1,1))-AVERAGE(OFFSET($H$3,0,0,'Données projet'!$E$12+1,1))</f>
        <v>259.74478933784656</v>
      </c>
      <c r="CE173" s="62">
        <f t="shared" si="148"/>
        <v>223.74038909289646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-5.7639226724859328E-14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310.75846525561843</v>
      </c>
      <c r="CZ173" s="62">
        <f t="shared" si="150"/>
        <v>159.6134369231965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-5.9412741393316544E-14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319.13113305617463</v>
      </c>
      <c r="AO174" s="62">
        <f t="shared" si="144"/>
        <v>163.29630772916113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244.65912742088932</v>
      </c>
      <c r="BJ174" s="62">
        <f t="shared" si="146"/>
        <v>342.30266518164211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7.2353481665316979E-2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7.2353481665316979E-2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5.3205440053716299E-14</v>
      </c>
      <c r="CA174" s="14">
        <f t="shared" si="170"/>
        <v>8.602146238565607E-13</v>
      </c>
      <c r="CB174" s="22">
        <f t="shared" si="171"/>
        <v>1.590873277977066E-12</v>
      </c>
      <c r="CC174" s="62">
        <f t="shared" si="119"/>
        <v>293.33333333333491</v>
      </c>
      <c r="CD174" s="62">
        <f ca="1">AVERAGE(OFFSET($CC$3,0,0,'Données projet'!$E$12+1,1))-AVERAGE(OFFSET($H$3,0,0,'Données projet'!$E$12+1,1))</f>
        <v>259.74478933784656</v>
      </c>
      <c r="CE174" s="62">
        <f t="shared" si="148"/>
        <v>223.74038909289646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-5.7639226724859328E-14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310.75846525561843</v>
      </c>
      <c r="CZ174" s="62">
        <f t="shared" si="150"/>
        <v>159.6134369231965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-5.9412741393316544E-14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319.13113305617463</v>
      </c>
      <c r="AO175" s="62">
        <f t="shared" si="144"/>
        <v>163.29630772916113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244.65912742088932</v>
      </c>
      <c r="BJ175" s="62">
        <f t="shared" si="146"/>
        <v>342.30266518164211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7.037497190427465E-2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7.037497190427465E-2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5.3205440053716299E-14</v>
      </c>
      <c r="CA175" s="14">
        <f t="shared" si="170"/>
        <v>8.602146238565607E-13</v>
      </c>
      <c r="CB175" s="22">
        <f t="shared" si="171"/>
        <v>1.590873277977066E-12</v>
      </c>
      <c r="CC175" s="62">
        <f t="shared" si="119"/>
        <v>293.33333333333491</v>
      </c>
      <c r="CD175" s="62">
        <f ca="1">AVERAGE(OFFSET($CC$3,0,0,'Données projet'!$E$12+1,1))-AVERAGE(OFFSET($H$3,0,0,'Données projet'!$E$12+1,1))</f>
        <v>259.74478933784656</v>
      </c>
      <c r="CE175" s="62">
        <f t="shared" si="148"/>
        <v>223.74038909289646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-5.7639226724859328E-14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310.75846525561843</v>
      </c>
      <c r="CZ175" s="62">
        <f t="shared" si="150"/>
        <v>159.6134369231965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-5.9412741393316544E-14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319.13113305617463</v>
      </c>
      <c r="AO176" s="62">
        <f t="shared" si="144"/>
        <v>163.29630772916113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244.65912742088932</v>
      </c>
      <c r="BJ176" s="62">
        <f t="shared" si="146"/>
        <v>342.30266518164211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6.8450564596693325E-2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6.8450564596693325E-2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5.3205440053716299E-14</v>
      </c>
      <c r="CA176" s="14">
        <f t="shared" si="170"/>
        <v>8.602146238565607E-13</v>
      </c>
      <c r="CB176" s="22">
        <f t="shared" si="171"/>
        <v>1.590873277977066E-12</v>
      </c>
      <c r="CC176" s="62">
        <f t="shared" si="119"/>
        <v>293.33333333333491</v>
      </c>
      <c r="CD176" s="62">
        <f ca="1">AVERAGE(OFFSET($CC$3,0,0,'Données projet'!$E$12+1,1))-AVERAGE(OFFSET($H$3,0,0,'Données projet'!$E$12+1,1))</f>
        <v>259.74478933784656</v>
      </c>
      <c r="CE176" s="62">
        <f t="shared" si="148"/>
        <v>223.74038909289646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-5.7639226724859328E-14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310.75846525561843</v>
      </c>
      <c r="CZ176" s="62">
        <f t="shared" si="150"/>
        <v>159.6134369231965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-5.9412741393316544E-14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319.13113305617463</v>
      </c>
      <c r="AO177" s="62">
        <f t="shared" si="144"/>
        <v>163.29630772916113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244.65912742088932</v>
      </c>
      <c r="BJ177" s="62">
        <f t="shared" si="146"/>
        <v>342.30266518164211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6.6578780308138005E-2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6.6578780308138005E-2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5.3205440053716299E-14</v>
      </c>
      <c r="CA177" s="14">
        <f t="shared" si="170"/>
        <v>8.602146238565607E-13</v>
      </c>
      <c r="CB177" s="22">
        <f t="shared" si="171"/>
        <v>1.590873277977066E-12</v>
      </c>
      <c r="CC177" s="62">
        <f t="shared" si="119"/>
        <v>293.33333333333491</v>
      </c>
      <c r="CD177" s="62">
        <f ca="1">AVERAGE(OFFSET($CC$3,0,0,'Données projet'!$E$12+1,1))-AVERAGE(OFFSET($H$3,0,0,'Données projet'!$E$12+1,1))</f>
        <v>259.74478933784656</v>
      </c>
      <c r="CE177" s="62">
        <f t="shared" si="148"/>
        <v>223.74038909289646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-5.7639226724859328E-14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310.75846525561843</v>
      </c>
      <c r="CZ177" s="62">
        <f t="shared" si="150"/>
        <v>159.6134369231965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-5.9412741393316544E-14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319.13113305617463</v>
      </c>
      <c r="AO178" s="62">
        <f t="shared" si="144"/>
        <v>163.29630772916113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244.65912742088932</v>
      </c>
      <c r="BJ178" s="62">
        <f t="shared" si="146"/>
        <v>342.30266518164211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6.4758180059386078E-2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6.4758180059386078E-2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5.3205440053716299E-14</v>
      </c>
      <c r="CA178" s="14">
        <f t="shared" si="170"/>
        <v>8.602146238565607E-13</v>
      </c>
      <c r="CB178" s="22">
        <f t="shared" si="171"/>
        <v>1.590873277977066E-12</v>
      </c>
      <c r="CC178" s="62">
        <f t="shared" si="119"/>
        <v>293.33333333333491</v>
      </c>
      <c r="CD178" s="62">
        <f ca="1">AVERAGE(OFFSET($CC$3,0,0,'Données projet'!$E$12+1,1))-AVERAGE(OFFSET($H$3,0,0,'Données projet'!$E$12+1,1))</f>
        <v>259.74478933784656</v>
      </c>
      <c r="CE178" s="62">
        <f t="shared" si="148"/>
        <v>223.74038909289646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-5.7639226724859328E-14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310.75846525561843</v>
      </c>
      <c r="CZ178" s="62">
        <f t="shared" si="150"/>
        <v>159.6134369231965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-5.9412741393316544E-14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319.13113305617463</v>
      </c>
      <c r="AO179" s="62">
        <f t="shared" si="144"/>
        <v>163.29630772916113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244.65912742088932</v>
      </c>
      <c r="BJ179" s="62">
        <f t="shared" si="146"/>
        <v>342.30266518164211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6.2987364220177477E-2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6.2987364220177477E-2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5.3205440053716299E-14</v>
      </c>
      <c r="CA179" s="14">
        <f t="shared" si="170"/>
        <v>8.602146238565607E-13</v>
      </c>
      <c r="CB179" s="22">
        <f t="shared" si="171"/>
        <v>1.590873277977066E-12</v>
      </c>
      <c r="CC179" s="62">
        <f t="shared" si="119"/>
        <v>293.33333333333491</v>
      </c>
      <c r="CD179" s="62">
        <f ca="1">AVERAGE(OFFSET($CC$3,0,0,'Données projet'!$E$12+1,1))-AVERAGE(OFFSET($H$3,0,0,'Données projet'!$E$12+1,1))</f>
        <v>259.74478933784656</v>
      </c>
      <c r="CE179" s="62">
        <f t="shared" si="148"/>
        <v>223.74038909289646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-5.7639226724859328E-14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310.75846525561843</v>
      </c>
      <c r="CZ179" s="62">
        <f t="shared" si="150"/>
        <v>159.6134369231965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-5.9412741393316544E-14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319.13113305617463</v>
      </c>
      <c r="AO180" s="62">
        <f t="shared" si="144"/>
        <v>163.29630772916113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244.65912742088932</v>
      </c>
      <c r="BJ180" s="62">
        <f t="shared" si="146"/>
        <v>342.30266518164211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6.1264971433215201E-2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6.1264971433215201E-2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5.3205440053716299E-14</v>
      </c>
      <c r="CA180" s="14">
        <f t="shared" si="170"/>
        <v>8.602146238565607E-13</v>
      </c>
      <c r="CB180" s="22">
        <f t="shared" si="171"/>
        <v>1.590873277977066E-12</v>
      </c>
      <c r="CC180" s="62">
        <f t="shared" si="119"/>
        <v>293.33333333333491</v>
      </c>
      <c r="CD180" s="62">
        <f ca="1">AVERAGE(OFFSET($CC$3,0,0,'Données projet'!$E$12+1,1))-AVERAGE(OFFSET($H$3,0,0,'Données projet'!$E$12+1,1))</f>
        <v>259.74478933784656</v>
      </c>
      <c r="CE180" s="62">
        <f t="shared" si="148"/>
        <v>223.74038909289646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-5.7639226724859328E-14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310.75846525561843</v>
      </c>
      <c r="CZ180" s="62">
        <f t="shared" si="150"/>
        <v>159.6134369231965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-5.9412741393316544E-14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319.13113305617463</v>
      </c>
      <c r="AO181" s="62">
        <f t="shared" si="144"/>
        <v>163.29630772916113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244.65912742088932</v>
      </c>
      <c r="BJ181" s="62">
        <f t="shared" si="146"/>
        <v>342.30266518164211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5.9589677567589108E-2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5.9589677567589108E-2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5.3205440053716299E-14</v>
      </c>
      <c r="CA181" s="14">
        <f t="shared" si="170"/>
        <v>8.602146238565607E-13</v>
      </c>
      <c r="CB181" s="22">
        <f t="shared" si="171"/>
        <v>1.590873277977066E-12</v>
      </c>
      <c r="CC181" s="62">
        <f t="shared" si="119"/>
        <v>293.33333333333491</v>
      </c>
      <c r="CD181" s="62">
        <f ca="1">AVERAGE(OFFSET($CC$3,0,0,'Données projet'!$E$12+1,1))-AVERAGE(OFFSET($H$3,0,0,'Données projet'!$E$12+1,1))</f>
        <v>259.74478933784656</v>
      </c>
      <c r="CE181" s="62">
        <f t="shared" si="148"/>
        <v>223.74038909289646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-5.7639226724859328E-14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310.75846525561843</v>
      </c>
      <c r="CZ181" s="62">
        <f t="shared" si="150"/>
        <v>159.6134369231965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-5.9412741393316544E-14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319.13113305617463</v>
      </c>
      <c r="AO182" s="62">
        <f t="shared" si="144"/>
        <v>163.29630772916113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244.65912742088932</v>
      </c>
      <c r="BJ182" s="62">
        <f t="shared" si="146"/>
        <v>342.30266518164211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5.7960194700818438E-2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5.7960194700818438E-2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5.3205440053716299E-14</v>
      </c>
      <c r="CA182" s="14">
        <f t="shared" si="170"/>
        <v>8.602146238565607E-13</v>
      </c>
      <c r="CB182" s="22">
        <f t="shared" si="171"/>
        <v>1.590873277977066E-12</v>
      </c>
      <c r="CC182" s="62">
        <f t="shared" si="119"/>
        <v>293.33333333333491</v>
      </c>
      <c r="CD182" s="62">
        <f ca="1">AVERAGE(OFFSET($CC$3,0,0,'Données projet'!$E$12+1,1))-AVERAGE(OFFSET($H$3,0,0,'Données projet'!$E$12+1,1))</f>
        <v>259.74478933784656</v>
      </c>
      <c r="CE182" s="62">
        <f t="shared" si="148"/>
        <v>223.74038909289646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-5.7639226724859328E-14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310.75846525561843</v>
      </c>
      <c r="CZ182" s="62">
        <f t="shared" si="150"/>
        <v>159.6134369231965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-5.9412741393316544E-14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319.13113305617463</v>
      </c>
      <c r="AO183" s="62">
        <f t="shared" si="144"/>
        <v>163.29630772916113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244.65912742088932</v>
      </c>
      <c r="BJ183" s="62">
        <f t="shared" si="146"/>
        <v>342.30266518164211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5.6375270128730386E-2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5.6375270128730386E-2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5.3205440053716299E-14</v>
      </c>
      <c r="CA183" s="14">
        <f t="shared" si="170"/>
        <v>8.602146238565607E-13</v>
      </c>
      <c r="CB183" s="22">
        <f t="shared" si="171"/>
        <v>1.590873277977066E-12</v>
      </c>
      <c r="CC183" s="62">
        <f t="shared" si="119"/>
        <v>293.33333333333491</v>
      </c>
      <c r="CD183" s="62">
        <f ca="1">AVERAGE(OFFSET($CC$3,0,0,'Données projet'!$E$12+1,1))-AVERAGE(OFFSET($H$3,0,0,'Données projet'!$E$12+1,1))</f>
        <v>259.74478933784656</v>
      </c>
      <c r="CE183" s="62">
        <f t="shared" si="148"/>
        <v>223.74038909289646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-5.7639226724859328E-14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310.75846525561843</v>
      </c>
      <c r="CZ183" s="62">
        <f t="shared" si="150"/>
        <v>159.6134369231965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-5.9412741393316544E-14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319.13113305617463</v>
      </c>
      <c r="AO184" s="62">
        <f t="shared" si="144"/>
        <v>163.29630772916113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244.65912742088932</v>
      </c>
      <c r="BJ184" s="62">
        <f t="shared" si="146"/>
        <v>342.30266518164211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5.4833685402413644E-2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5.4833685402413644E-2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5.3205440053716299E-14</v>
      </c>
      <c r="CA184" s="14">
        <f t="shared" si="170"/>
        <v>8.602146238565607E-13</v>
      </c>
      <c r="CB184" s="22">
        <f t="shared" si="171"/>
        <v>1.590873277977066E-12</v>
      </c>
      <c r="CC184" s="62">
        <f t="shared" si="119"/>
        <v>293.33333333333491</v>
      </c>
      <c r="CD184" s="62">
        <f ca="1">AVERAGE(OFFSET($CC$3,0,0,'Données projet'!$E$12+1,1))-AVERAGE(OFFSET($H$3,0,0,'Données projet'!$E$12+1,1))</f>
        <v>259.74478933784656</v>
      </c>
      <c r="CE184" s="62">
        <f t="shared" si="148"/>
        <v>223.74038909289646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-5.7639226724859328E-14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310.75846525561843</v>
      </c>
      <c r="CZ184" s="62">
        <f t="shared" si="150"/>
        <v>159.6134369231965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-5.9412741393316544E-14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319.13113305617463</v>
      </c>
      <c r="AO185" s="62">
        <f t="shared" si="144"/>
        <v>163.29630772916113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244.65912742088932</v>
      </c>
      <c r="BJ185" s="62">
        <f t="shared" si="146"/>
        <v>342.30266518164211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5.3334255391506449E-2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5.3334255391506449E-2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5.3205440053716299E-14</v>
      </c>
      <c r="CA185" s="14">
        <f t="shared" si="170"/>
        <v>8.602146238565607E-13</v>
      </c>
      <c r="CB185" s="22">
        <f t="shared" si="171"/>
        <v>1.590873277977066E-12</v>
      </c>
      <c r="CC185" s="62">
        <f t="shared" si="119"/>
        <v>293.33333333333491</v>
      </c>
      <c r="CD185" s="62">
        <f ca="1">AVERAGE(OFFSET($CC$3,0,0,'Données projet'!$E$12+1,1))-AVERAGE(OFFSET($H$3,0,0,'Données projet'!$E$12+1,1))</f>
        <v>259.74478933784656</v>
      </c>
      <c r="CE185" s="62">
        <f t="shared" si="148"/>
        <v>223.74038909289646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-5.7639226724859328E-14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310.75846525561843</v>
      </c>
      <c r="CZ185" s="62">
        <f t="shared" si="150"/>
        <v>159.6134369231965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-5.9412741393316544E-14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319.13113305617463</v>
      </c>
      <c r="AO186" s="62">
        <f t="shared" si="144"/>
        <v>163.29630772916113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244.65912742088932</v>
      </c>
      <c r="BJ186" s="62">
        <f t="shared" si="146"/>
        <v>342.30266518164211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5.1875827373099113E-2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5.1875827373099113E-2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5.3205440053716299E-14</v>
      </c>
      <c r="CA186" s="14">
        <f t="shared" si="170"/>
        <v>8.602146238565607E-13</v>
      </c>
      <c r="CB186" s="22">
        <f t="shared" si="171"/>
        <v>1.590873277977066E-12</v>
      </c>
      <c r="CC186" s="62">
        <f t="shared" si="119"/>
        <v>293.33333333333491</v>
      </c>
      <c r="CD186" s="62">
        <f ca="1">AVERAGE(OFFSET($CC$3,0,0,'Données projet'!$E$12+1,1))-AVERAGE(OFFSET($H$3,0,0,'Données projet'!$E$12+1,1))</f>
        <v>259.74478933784656</v>
      </c>
      <c r="CE186" s="62">
        <f t="shared" si="148"/>
        <v>223.74038909289646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-5.7639226724859328E-14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310.75846525561843</v>
      </c>
      <c r="CZ186" s="62">
        <f t="shared" si="150"/>
        <v>159.6134369231965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-5.9412741393316544E-14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319.13113305617463</v>
      </c>
      <c r="AO187" s="62">
        <f t="shared" si="144"/>
        <v>163.29630772916113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244.65912742088932</v>
      </c>
      <c r="BJ187" s="62">
        <f t="shared" si="146"/>
        <v>342.30266518164211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5.0457280145550523E-2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5.0457280145550523E-2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5.3205440053716299E-14</v>
      </c>
      <c r="CA187" s="14">
        <f t="shared" si="170"/>
        <v>8.602146238565607E-13</v>
      </c>
      <c r="CB187" s="22">
        <f t="shared" si="171"/>
        <v>1.590873277977066E-12</v>
      </c>
      <c r="CC187" s="62">
        <f t="shared" si="119"/>
        <v>293.33333333333491</v>
      </c>
      <c r="CD187" s="62">
        <f ca="1">AVERAGE(OFFSET($CC$3,0,0,'Données projet'!$E$12+1,1))-AVERAGE(OFFSET($H$3,0,0,'Données projet'!$E$12+1,1))</f>
        <v>259.74478933784656</v>
      </c>
      <c r="CE187" s="62">
        <f t="shared" si="148"/>
        <v>223.74038909289646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-5.7639226724859328E-14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310.75846525561843</v>
      </c>
      <c r="CZ187" s="62">
        <f t="shared" si="150"/>
        <v>159.6134369231965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-5.9412741393316544E-14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319.13113305617463</v>
      </c>
      <c r="AO188" s="62">
        <f t="shared" si="144"/>
        <v>163.29630772916113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244.65912742088932</v>
      </c>
      <c r="BJ188" s="62">
        <f t="shared" si="146"/>
        <v>342.30266518164211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4.90775231665374E-2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4.90775231665374E-2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5.3205440053716299E-14</v>
      </c>
      <c r="CA188" s="14">
        <f t="shared" si="170"/>
        <v>8.602146238565607E-13</v>
      </c>
      <c r="CB188" s="22">
        <f t="shared" si="171"/>
        <v>1.590873277977066E-12</v>
      </c>
      <c r="CC188" s="62">
        <f t="shared" si="119"/>
        <v>293.33333333333491</v>
      </c>
      <c r="CD188" s="62">
        <f ca="1">AVERAGE(OFFSET($CC$3,0,0,'Données projet'!$E$12+1,1))-AVERAGE(OFFSET($H$3,0,0,'Données projet'!$E$12+1,1))</f>
        <v>259.74478933784656</v>
      </c>
      <c r="CE188" s="62">
        <f t="shared" si="148"/>
        <v>223.74038909289646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-5.7639226724859328E-14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310.75846525561843</v>
      </c>
      <c r="CZ188" s="62">
        <f t="shared" si="150"/>
        <v>159.6134369231965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-5.9412741393316544E-14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319.13113305617463</v>
      </c>
      <c r="AO189" s="62">
        <f t="shared" si="144"/>
        <v>163.29630772916113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244.65912742088932</v>
      </c>
      <c r="BJ189" s="62">
        <f t="shared" si="146"/>
        <v>342.30266518164211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4.7735495714673656E-2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4.7735495714673656E-2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5.3205440053716299E-14</v>
      </c>
      <c r="CA189" s="14">
        <f t="shared" si="170"/>
        <v>8.602146238565607E-13</v>
      </c>
      <c r="CB189" s="22">
        <f t="shared" si="171"/>
        <v>1.590873277977066E-12</v>
      </c>
      <c r="CC189" s="62">
        <f t="shared" si="119"/>
        <v>293.33333333333491</v>
      </c>
      <c r="CD189" s="62">
        <f ca="1">AVERAGE(OFFSET($CC$3,0,0,'Données projet'!$E$12+1,1))-AVERAGE(OFFSET($H$3,0,0,'Données projet'!$E$12+1,1))</f>
        <v>259.74478933784656</v>
      </c>
      <c r="CE189" s="62">
        <f t="shared" si="148"/>
        <v>223.74038909289646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-5.7639226724859328E-14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310.75846525561843</v>
      </c>
      <c r="CZ189" s="62">
        <f t="shared" si="150"/>
        <v>159.6134369231965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-5.9412741393316544E-14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319.13113305617463</v>
      </c>
      <c r="AO190" s="62">
        <f t="shared" si="144"/>
        <v>163.29630772916113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244.65912742088932</v>
      </c>
      <c r="BJ190" s="62">
        <f t="shared" si="146"/>
        <v>342.30266518164211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4.6430166074055285E-2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4.6430166074055285E-2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5.3205440053716299E-14</v>
      </c>
      <c r="CA190" s="14">
        <f t="shared" si="170"/>
        <v>8.602146238565607E-13</v>
      </c>
      <c r="CB190" s="22">
        <f t="shared" si="171"/>
        <v>1.590873277977066E-12</v>
      </c>
      <c r="CC190" s="62">
        <f t="shared" si="119"/>
        <v>293.33333333333491</v>
      </c>
      <c r="CD190" s="62">
        <f ca="1">AVERAGE(OFFSET($CC$3,0,0,'Données projet'!$E$12+1,1))-AVERAGE(OFFSET($H$3,0,0,'Données projet'!$E$12+1,1))</f>
        <v>259.74478933784656</v>
      </c>
      <c r="CE190" s="62">
        <f t="shared" si="148"/>
        <v>223.74038909289646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-5.7639226724859328E-14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310.75846525561843</v>
      </c>
      <c r="CZ190" s="62">
        <f t="shared" si="150"/>
        <v>159.6134369231965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-5.9412741393316544E-14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319.13113305617463</v>
      </c>
      <c r="AO191" s="62">
        <f t="shared" si="144"/>
        <v>163.29630772916113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244.65912742088932</v>
      </c>
      <c r="BJ191" s="62">
        <f t="shared" si="146"/>
        <v>342.30266518164211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4.5160530741103926E-2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4.5160530741103926E-2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5.3205440053716299E-14</v>
      </c>
      <c r="CA191" s="14">
        <f t="shared" si="170"/>
        <v>8.602146238565607E-13</v>
      </c>
      <c r="CB191" s="22">
        <f t="shared" si="171"/>
        <v>1.590873277977066E-12</v>
      </c>
      <c r="CC191" s="62">
        <f t="shared" si="119"/>
        <v>293.33333333333491</v>
      </c>
      <c r="CD191" s="62">
        <f ca="1">AVERAGE(OFFSET($CC$3,0,0,'Données projet'!$E$12+1,1))-AVERAGE(OFFSET($H$3,0,0,'Données projet'!$E$12+1,1))</f>
        <v>259.74478933784656</v>
      </c>
      <c r="CE191" s="62">
        <f t="shared" si="148"/>
        <v>223.74038909289646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-5.7639226724859328E-14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310.75846525561843</v>
      </c>
      <c r="CZ191" s="62">
        <f t="shared" si="150"/>
        <v>159.6134369231965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-5.9412741393316544E-14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319.13113305617463</v>
      </c>
      <c r="AO192" s="62">
        <f t="shared" si="144"/>
        <v>163.29630772916113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244.65912742088932</v>
      </c>
      <c r="BJ192" s="62">
        <f t="shared" si="146"/>
        <v>342.30266518164211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4.3925613653099341E-2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4.3925613653099341E-2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5.3205440053716299E-14</v>
      </c>
      <c r="CA192" s="14">
        <f t="shared" si="170"/>
        <v>8.602146238565607E-13</v>
      </c>
      <c r="CB192" s="22">
        <f t="shared" si="171"/>
        <v>1.590873277977066E-12</v>
      </c>
      <c r="CC192" s="62">
        <f t="shared" si="119"/>
        <v>293.33333333333491</v>
      </c>
      <c r="CD192" s="62">
        <f ca="1">AVERAGE(OFFSET($CC$3,0,0,'Données projet'!$E$12+1,1))-AVERAGE(OFFSET($H$3,0,0,'Données projet'!$E$12+1,1))</f>
        <v>259.74478933784656</v>
      </c>
      <c r="CE192" s="62">
        <f t="shared" si="148"/>
        <v>223.74038909289646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-5.7639226724859328E-14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310.75846525561843</v>
      </c>
      <c r="CZ192" s="62">
        <f t="shared" si="150"/>
        <v>159.6134369231965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-5.9412741393316544E-14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319.13113305617463</v>
      </c>
      <c r="AO193" s="62">
        <f t="shared" si="144"/>
        <v>163.29630772916113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244.65912742088932</v>
      </c>
      <c r="BJ193" s="62">
        <f t="shared" si="146"/>
        <v>342.30266518164211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4.272446543780771E-2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4.272446543780771E-2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5.3205440053716299E-14</v>
      </c>
      <c r="CA193" s="14">
        <f t="shared" si="170"/>
        <v>8.602146238565607E-13</v>
      </c>
      <c r="CB193" s="22">
        <f t="shared" si="171"/>
        <v>1.590873277977066E-12</v>
      </c>
      <c r="CC193" s="62">
        <f t="shared" si="119"/>
        <v>293.33333333333491</v>
      </c>
      <c r="CD193" s="62">
        <f ca="1">AVERAGE(OFFSET($CC$3,0,0,'Données projet'!$E$12+1,1))-AVERAGE(OFFSET($H$3,0,0,'Données projet'!$E$12+1,1))</f>
        <v>259.74478933784656</v>
      </c>
      <c r="CE193" s="62">
        <f t="shared" si="148"/>
        <v>223.74038909289646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-5.7639226724859328E-14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310.75846525561843</v>
      </c>
      <c r="CZ193" s="62">
        <f t="shared" si="150"/>
        <v>159.6134369231965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-5.9412741393316544E-14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319.13113305617463</v>
      </c>
      <c r="AO194" s="62">
        <f t="shared" si="144"/>
        <v>163.29630772916113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244.65912742088932</v>
      </c>
      <c r="BJ194" s="62">
        <f t="shared" si="146"/>
        <v>342.30266518164211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4.1556162683628869E-2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4.1556162683628869E-2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5.3205440053716299E-14</v>
      </c>
      <c r="CA194" s="14">
        <f t="shared" si="170"/>
        <v>8.602146238565607E-13</v>
      </c>
      <c r="CB194" s="22">
        <f t="shared" si="171"/>
        <v>1.590873277977066E-12</v>
      </c>
      <c r="CC194" s="62">
        <f t="shared" si="119"/>
        <v>293.33333333333491</v>
      </c>
      <c r="CD194" s="62">
        <f ca="1">AVERAGE(OFFSET($CC$3,0,0,'Données projet'!$E$12+1,1))-AVERAGE(OFFSET($H$3,0,0,'Données projet'!$E$12+1,1))</f>
        <v>259.74478933784656</v>
      </c>
      <c r="CE194" s="62">
        <f t="shared" si="148"/>
        <v>223.74038909289646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-5.7639226724859328E-14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310.75846525561843</v>
      </c>
      <c r="CZ194" s="62">
        <f t="shared" si="150"/>
        <v>159.6134369231965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-5.9412741393316544E-14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319.13113305617463</v>
      </c>
      <c r="AO195" s="62">
        <f t="shared" si="144"/>
        <v>163.29630772916113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244.65912742088932</v>
      </c>
      <c r="BJ195" s="62">
        <f t="shared" si="146"/>
        <v>342.30266518164211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4.041980722970142E-2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4.041980722970142E-2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5.3205440053716299E-14</v>
      </c>
      <c r="CA195" s="14">
        <f t="shared" si="170"/>
        <v>8.602146238565607E-13</v>
      </c>
      <c r="CB195" s="22">
        <f t="shared" si="171"/>
        <v>1.590873277977066E-12</v>
      </c>
      <c r="CC195" s="62">
        <f t="shared" si="119"/>
        <v>293.33333333333491</v>
      </c>
      <c r="CD195" s="62">
        <f ca="1">AVERAGE(OFFSET($CC$3,0,0,'Données projet'!$E$12+1,1))-AVERAGE(OFFSET($H$3,0,0,'Données projet'!$E$12+1,1))</f>
        <v>259.74478933784656</v>
      </c>
      <c r="CE195" s="62">
        <f t="shared" si="148"/>
        <v>223.74038909289646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-5.7639226724859328E-14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310.75846525561843</v>
      </c>
      <c r="CZ195" s="62">
        <f t="shared" si="150"/>
        <v>159.6134369231965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-5.9412741393316544E-14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319.13113305617463</v>
      </c>
      <c r="AO196" s="62">
        <f t="shared" si="144"/>
        <v>163.29630772916113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244.65912742088932</v>
      </c>
      <c r="BJ196" s="62">
        <f t="shared" si="146"/>
        <v>342.30266518164211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3.9314525475419949E-2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3.9314525475419949E-2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5.3205440053716299E-14</v>
      </c>
      <c r="CA196" s="14">
        <f t="shared" si="170"/>
        <v>8.602146238565607E-13</v>
      </c>
      <c r="CB196" s="22">
        <f t="shared" si="171"/>
        <v>1.590873277977066E-12</v>
      </c>
      <c r="CC196" s="62">
        <f t="shared" ref="CC196:CC203" si="195">CB196+(BT196+BU196)*44/12</f>
        <v>293.33333333333491</v>
      </c>
      <c r="CD196" s="62">
        <f ca="1">AVERAGE(OFFSET($CC$3,0,0,'Données projet'!$E$12+1,1))-AVERAGE(OFFSET($H$3,0,0,'Données projet'!$E$12+1,1))</f>
        <v>259.74478933784656</v>
      </c>
      <c r="CE196" s="62">
        <f t="shared" si="148"/>
        <v>223.74038909289646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-5.7639226724859328E-14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310.75846525561843</v>
      </c>
      <c r="CZ196" s="62">
        <f t="shared" si="150"/>
        <v>159.6134369231965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-5.9412741393316544E-14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319.13113305617463</v>
      </c>
      <c r="AO197" s="62">
        <f t="shared" ref="AO197:AO203" si="205">$AO$3</f>
        <v>163.29630772916113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244.65912742088932</v>
      </c>
      <c r="BJ197" s="62">
        <f t="shared" ref="BJ197:BJ203" si="206">$BJ$3</f>
        <v>342.30266518164211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3.8239467708833554E-2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3.8239467708833554E-2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5.3205440053716299E-14</v>
      </c>
      <c r="CA197" s="14">
        <f t="shared" si="170"/>
        <v>8.602146238565607E-13</v>
      </c>
      <c r="CB197" s="22">
        <f t="shared" si="171"/>
        <v>1.590873277977066E-12</v>
      </c>
      <c r="CC197" s="62">
        <f t="shared" si="195"/>
        <v>293.33333333333491</v>
      </c>
      <c r="CD197" s="62">
        <f ca="1">AVERAGE(OFFSET($CC$3,0,0,'Données projet'!$E$12+1,1))-AVERAGE(OFFSET($H$3,0,0,'Données projet'!$E$12+1,1))</f>
        <v>259.74478933784656</v>
      </c>
      <c r="CE197" s="62">
        <f t="shared" ref="CE197:CE203" si="207">$CE$3</f>
        <v>223.74038909289646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-5.7639226724859328E-14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310.75846525561843</v>
      </c>
      <c r="CZ197" s="62">
        <f t="shared" ref="CZ197:CZ203" si="208">$CZ$3</f>
        <v>159.6134369231965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-5.9412741393316544E-14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319.13113305617463</v>
      </c>
      <c r="AO198" s="62">
        <f t="shared" si="205"/>
        <v>163.29630772916113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244.65912742088932</v>
      </c>
      <c r="BJ198" s="62">
        <f t="shared" si="206"/>
        <v>342.30266518164211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3.7193807453409292E-2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3.7193807453409292E-2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5.3205440053716299E-14</v>
      </c>
      <c r="CA198" s="14">
        <f t="shared" si="170"/>
        <v>8.602146238565607E-13</v>
      </c>
      <c r="CB198" s="22">
        <f t="shared" si="171"/>
        <v>1.590873277977066E-12</v>
      </c>
      <c r="CC198" s="62">
        <f t="shared" si="195"/>
        <v>293.33333333333491</v>
      </c>
      <c r="CD198" s="62">
        <f ca="1">AVERAGE(OFFSET($CC$3,0,0,'Données projet'!$E$12+1,1))-AVERAGE(OFFSET($H$3,0,0,'Données projet'!$E$12+1,1))</f>
        <v>259.74478933784656</v>
      </c>
      <c r="CE198" s="62">
        <f t="shared" si="207"/>
        <v>223.74038909289646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-5.7639226724859328E-14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310.75846525561843</v>
      </c>
      <c r="CZ198" s="62">
        <f t="shared" si="208"/>
        <v>159.6134369231965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-5.9412741393316544E-14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319.13113305617463</v>
      </c>
      <c r="AO199" s="62">
        <f t="shared" si="205"/>
        <v>163.29630772916113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244.65912742088932</v>
      </c>
      <c r="BJ199" s="62">
        <f t="shared" si="206"/>
        <v>342.30266518164211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3.617674083265849E-2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3.617674083265849E-2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5.3205440053716299E-14</v>
      </c>
      <c r="CA199" s="14">
        <f t="shared" si="170"/>
        <v>8.602146238565607E-13</v>
      </c>
      <c r="CB199" s="22">
        <f t="shared" si="171"/>
        <v>1.590873277977066E-12</v>
      </c>
      <c r="CC199" s="62">
        <f t="shared" si="195"/>
        <v>293.33333333333491</v>
      </c>
      <c r="CD199" s="62">
        <f ca="1">AVERAGE(OFFSET($CC$3,0,0,'Données projet'!$E$12+1,1))-AVERAGE(OFFSET($H$3,0,0,'Données projet'!$E$12+1,1))</f>
        <v>259.74478933784656</v>
      </c>
      <c r="CE199" s="62">
        <f t="shared" si="207"/>
        <v>223.74038909289646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-5.7639226724859328E-14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310.75846525561843</v>
      </c>
      <c r="CZ199" s="62">
        <f t="shared" si="208"/>
        <v>159.6134369231965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-5.9412741393316544E-14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319.13113305617463</v>
      </c>
      <c r="AO200" s="62">
        <f t="shared" si="205"/>
        <v>163.29630772916113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244.65912742088932</v>
      </c>
      <c r="BJ200" s="62">
        <f t="shared" si="206"/>
        <v>342.30266518164211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3.5187485952137325E-2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3.5187485952137325E-2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5.3205440053716299E-14</v>
      </c>
      <c r="CA200" s="14">
        <f t="shared" si="170"/>
        <v>8.602146238565607E-13</v>
      </c>
      <c r="CB200" s="22">
        <f t="shared" si="171"/>
        <v>1.590873277977066E-12</v>
      </c>
      <c r="CC200" s="62">
        <f t="shared" si="195"/>
        <v>293.33333333333491</v>
      </c>
      <c r="CD200" s="62">
        <f ca="1">AVERAGE(OFFSET($CC$3,0,0,'Données projet'!$E$12+1,1))-AVERAGE(OFFSET($H$3,0,0,'Données projet'!$E$12+1,1))</f>
        <v>259.74478933784656</v>
      </c>
      <c r="CE200" s="62">
        <f t="shared" si="207"/>
        <v>223.74038909289646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-5.7639226724859328E-14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310.75846525561843</v>
      </c>
      <c r="CZ200" s="62">
        <f t="shared" si="208"/>
        <v>159.6134369231965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-5.9412741393316544E-14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319.13113305617463</v>
      </c>
      <c r="AO201" s="62">
        <f t="shared" si="205"/>
        <v>163.29630772916113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244.65912742088932</v>
      </c>
      <c r="BJ201" s="62">
        <f t="shared" si="206"/>
        <v>342.30266518164211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3.4225282298346663E-2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3.4225282298346663E-2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5.3205440053716299E-14</v>
      </c>
      <c r="CA201" s="14">
        <f t="shared" si="170"/>
        <v>8.602146238565607E-13</v>
      </c>
      <c r="CB201" s="22">
        <f t="shared" si="171"/>
        <v>1.590873277977066E-12</v>
      </c>
      <c r="CC201" s="62">
        <f t="shared" si="195"/>
        <v>293.33333333333491</v>
      </c>
      <c r="CD201" s="62">
        <f ca="1">AVERAGE(OFFSET($CC$3,0,0,'Données projet'!$E$12+1,1))-AVERAGE(OFFSET($H$3,0,0,'Données projet'!$E$12+1,1))</f>
        <v>259.74478933784656</v>
      </c>
      <c r="CE201" s="62">
        <f t="shared" si="207"/>
        <v>223.74038909289646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-5.7639226724859328E-14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310.75846525561843</v>
      </c>
      <c r="CZ201" s="62">
        <f t="shared" si="208"/>
        <v>159.6134369231965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-5.9412741393316544E-14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319.13113305617463</v>
      </c>
      <c r="AO202" s="62">
        <f t="shared" si="205"/>
        <v>163.29630772916113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244.65912742088932</v>
      </c>
      <c r="BJ202" s="62">
        <f t="shared" si="206"/>
        <v>342.30266518164211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3.3289390154069003E-2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3.3289390154069003E-2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5.3205440053716299E-14</v>
      </c>
      <c r="CA202" s="14">
        <f t="shared" si="170"/>
        <v>8.602146238565607E-13</v>
      </c>
      <c r="CB202" s="22">
        <f t="shared" si="171"/>
        <v>1.590873277977066E-12</v>
      </c>
      <c r="CC202" s="62">
        <f t="shared" si="195"/>
        <v>293.33333333333491</v>
      </c>
      <c r="CD202" s="62">
        <f ca="1">AVERAGE(OFFSET($CC$3,0,0,'Données projet'!$E$12+1,1))-AVERAGE(OFFSET($H$3,0,0,'Données projet'!$E$12+1,1))</f>
        <v>259.74478933784656</v>
      </c>
      <c r="CE202" s="62">
        <f t="shared" si="207"/>
        <v>223.74038909289646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-5.7639226724859328E-14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310.75846525561843</v>
      </c>
      <c r="CZ202" s="62">
        <f t="shared" si="208"/>
        <v>159.6134369231965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-5.9412741393316544E-14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319.13113305617463</v>
      </c>
      <c r="AO203" s="62">
        <f t="shared" si="205"/>
        <v>163.29630772916113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244.65912742088932</v>
      </c>
      <c r="BJ203" s="62">
        <f t="shared" si="206"/>
        <v>342.30266518164211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3.2379090029693039E-2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3.2379090029693039E-2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5.3205440053716299E-14</v>
      </c>
      <c r="CA203" s="14">
        <f t="shared" si="170"/>
        <v>8.602146238565607E-13</v>
      </c>
      <c r="CB203" s="22">
        <f t="shared" si="171"/>
        <v>1.590873277977066E-12</v>
      </c>
      <c r="CC203" s="62">
        <f t="shared" si="195"/>
        <v>293.33333333333491</v>
      </c>
      <c r="CD203" s="62">
        <f ca="1">AVERAGE(OFFSET($CC$3,0,0,'Données projet'!$E$12+1,1))-AVERAGE(OFFSET($H$3,0,0,'Données projet'!$E$12+1,1))</f>
        <v>259.74478933784656</v>
      </c>
      <c r="CE203" s="62">
        <f t="shared" si="207"/>
        <v>223.74038909289646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-5.7639226724859328E-14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310.75846525561843</v>
      </c>
      <c r="CZ203" s="62">
        <f t="shared" si="208"/>
        <v>159.6134369231965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1.838416287252544</v>
      </c>
      <c r="BV205" s="88">
        <f>EXP(LN('Données projet'!B114)/'Données projet'!A114)</f>
        <v>1.2677537154322802</v>
      </c>
      <c r="CQ205" s="88">
        <f>EXP(LN('Données projet'!B140)/'Données projet'!A140)</f>
        <v>1.1457367676485573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L25" sqref="L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0.8165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159.40093517208228</v>
      </c>
      <c r="G6" s="156">
        <f ca="1">F6*(100%-'Données projet'!$C$24)*(100%-'Données projet'!$C$25)*(100%-'Données projet'!$C$26)*(100%-'Données projet'!$C$27)</f>
        <v>143.46084165487406</v>
      </c>
      <c r="H6" s="157">
        <f>IF(OR('Données projet'!B9="",'Données projet'!C9="",'Données projet'!C9=0%),0,AVERAGE(Calculateur!$AC$3:$AC$33)*B6)</f>
        <v>7.9069712905598415</v>
      </c>
      <c r="I6" s="158">
        <f>H6*(100%-'Données projet'!$C$24)*(100%-'Données projet'!$C$25)*(100%-'Données projet'!$C$26)*(100%-'Données projet'!$C$27)</f>
        <v>7.1162741615038572</v>
      </c>
      <c r="J6" s="159">
        <f>IF(OR('Données projet'!B9="",'Données projet'!C9="",'Données projet'!C9=0%),0,SUM(Calculateur!$V$3:$V$33)*VLOOKUP('Données projet'!$B$9,Paramètres!$A$1:$I$89,9,0)*B6)</f>
        <v>57.808199999999999</v>
      </c>
      <c r="K6" s="160">
        <f>J6*(100%-'Données projet'!$C$24)*(100%-'Données projet'!$C$25)*(100%-'Données projet'!$C$26)*(100%-'Données projet'!$C$27)</f>
        <v>52.027380000000001</v>
      </c>
      <c r="L6" s="161">
        <f ca="1">G6+I6+K6</f>
        <v>202.60449581637792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chevelu</v>
      </c>
      <c r="B7" s="163">
        <f>'Données projet'!D10</f>
        <v>0.95850000000000002</v>
      </c>
      <c r="C7" s="156">
        <f ca="1">IF(OR('Données projet'!B10="",'Données projet'!C10="",'Données projet'!C10=0%),0,Calculateur!AN3)</f>
        <v>319.13113305617463</v>
      </c>
      <c r="D7" s="156">
        <f>IF(OR('Données projet'!B10="",'Données projet'!C10="",'Données projet'!C10=0%),0,Calculateur!AO3)</f>
        <v>163.29630772916113</v>
      </c>
      <c r="E7" s="156">
        <f t="shared" ref="E7:E15" ca="1" si="0">MIN(C7,D7)</f>
        <v>163.29630772916113</v>
      </c>
      <c r="F7" s="156">
        <f t="shared" ref="F7:F15" ca="1" si="1">E7*B7</f>
        <v>156.51951095840096</v>
      </c>
      <c r="G7" s="156">
        <f ca="1">F7*(100%-'Données projet'!$C$24)*(100%-'Données projet'!$C$25)*(100%-'Données projet'!$C$26)*(100%-'Données projet'!$C$27)</f>
        <v>140.86755986256085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140.86755986256085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Robinier faux-acacia</v>
      </c>
      <c r="B8" s="163">
        <f>'Données projet'!D11</f>
        <v>0.42599999999999999</v>
      </c>
      <c r="C8" s="156">
        <f ca="1">IF(OR('Données projet'!B11="",'Données projet'!C11="",'Données projet'!C11=0%),0,Calculateur!BI3)</f>
        <v>244.65912742088932</v>
      </c>
      <c r="D8" s="156">
        <f>IF(OR('Données projet'!B11="",'Données projet'!C11="",'Données projet'!C11=0%),0,Calculateur!BJ3)</f>
        <v>342.30266518164211</v>
      </c>
      <c r="E8" s="156">
        <f t="shared" ca="1" si="0"/>
        <v>244.65912742088932</v>
      </c>
      <c r="F8" s="156">
        <f t="shared" ca="1" si="1"/>
        <v>104.22478828129884</v>
      </c>
      <c r="G8" s="156">
        <f ca="1">F8*(100%-'Données projet'!$C$24)*(100%-'Données projet'!$C$25)*(100%-'Données projet'!$C$26)*(100%-'Données projet'!$C$27)</f>
        <v>93.802309453168959</v>
      </c>
      <c r="H8" s="164">
        <f>IF(OR('Données projet'!B11="",'Données projet'!C11="",'Données projet'!C11=0%),0,AVERAGE(Calculateur!$BS$3:$BS$33)*B8)</f>
        <v>0.30920686185010132</v>
      </c>
      <c r="I8" s="158">
        <f>H8*(100%-'Données projet'!$C$24)*(100%-'Données projet'!$C$25)*(100%-'Données projet'!$C$26)*(100%-'Données projet'!$C$27)</f>
        <v>0.27828617566509117</v>
      </c>
      <c r="J8" s="159">
        <f>IF(OR('Données projet'!B11="",'Données projet'!C11="",'Données projet'!C11=0%),0,SUM(Calculateur!$BL$3:$BL$33)*VLOOKUP('Données projet'!$B$11,Paramètres!$A$1:$I$89,9,0)*B8)</f>
        <v>5.7509999999999994</v>
      </c>
      <c r="K8" s="160">
        <f>J8*(100%-'Données projet'!$C$24)*(100%-'Données projet'!$C$25)*(100%-'Données projet'!$C$26)*(100%-'Données projet'!$C$27)</f>
        <v>5.1758999999999995</v>
      </c>
      <c r="L8" s="161">
        <f t="shared" ca="1" si="2"/>
        <v>99.256495628834045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0.39049999999999996</v>
      </c>
      <c r="C9" s="156">
        <f ca="1">IF(OR('Données projet'!B12="",'Données projet'!C12="",'Données projet'!C12=0%),0,Calculateur!CD3)</f>
        <v>259.74478933784656</v>
      </c>
      <c r="D9" s="156">
        <f>IF(OR('Données projet'!B12="",'Données projet'!C12="",'Données projet'!C12=0%),0,Calculateur!CE3)</f>
        <v>223.74038909289646</v>
      </c>
      <c r="E9" s="156">
        <f t="shared" ca="1" si="0"/>
        <v>223.74038909289646</v>
      </c>
      <c r="F9" s="156">
        <f t="shared" ca="1" si="1"/>
        <v>87.370621940776061</v>
      </c>
      <c r="G9" s="156">
        <f ca="1">F9*(100%-'Données projet'!$C$24)*(100%-'Données projet'!$C$25)*(100%-'Données projet'!$C$26)*(100%-'Données projet'!$C$27)</f>
        <v>78.633559746698452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78.633559746698452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pubescent</v>
      </c>
      <c r="B10" s="163">
        <f>'Données projet'!D13</f>
        <v>0.95850000000000002</v>
      </c>
      <c r="C10" s="156">
        <f ca="1">IF(OR('Données projet'!B13="",'Données projet'!C13="",'Données projet'!C13=0%),0,Calculateur!CY3)</f>
        <v>310.75846525561843</v>
      </c>
      <c r="D10" s="156">
        <f>IF(OR('Données projet'!B13="",'Données projet'!C13="",'Données projet'!C13=0%),0,Calculateur!CZ3)</f>
        <v>159.6134369231965</v>
      </c>
      <c r="E10" s="156">
        <f t="shared" ca="1" si="0"/>
        <v>159.6134369231965</v>
      </c>
      <c r="F10" s="156">
        <f t="shared" ca="1" si="1"/>
        <v>152.98947929088385</v>
      </c>
      <c r="G10" s="156">
        <f ca="1">F10*(100%-'Données projet'!$C$24)*(100%-'Données projet'!$C$25)*(100%-'Données projet'!$C$26)*(100%-'Données projet'!$C$27)</f>
        <v>137.69053136179548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137.69053136179548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660.50533564344198</v>
      </c>
      <c r="G16" s="175">
        <f t="shared" ca="1" si="3"/>
        <v>594.45480207909782</v>
      </c>
      <c r="H16" s="176">
        <f t="shared" si="3"/>
        <v>8.2161781524099435</v>
      </c>
      <c r="I16" s="176">
        <f t="shared" si="3"/>
        <v>7.3945603371689481</v>
      </c>
      <c r="J16" s="177">
        <f t="shared" si="3"/>
        <v>63.559199999999997</v>
      </c>
      <c r="K16" s="177">
        <f t="shared" si="3"/>
        <v>57.203279999999999</v>
      </c>
      <c r="L16" s="178">
        <f t="shared" ca="1" si="3"/>
        <v>659.05264241626674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>
        <v>594</v>
      </c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Robinier faux-acacia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pubescent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90" zoomScaleNormal="90" workbookViewId="0">
      <selection activeCell="O18" sqref="O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5304.2253680777012</v>
      </c>
      <c r="U10" s="190">
        <f>'Données projet'!D9</f>
        <v>0.8165</v>
      </c>
      <c r="V10" s="189">
        <f>U10*T10</f>
        <v>4330.9000130354434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369.01721981656857</v>
      </c>
      <c r="U11" s="190">
        <f>'Données projet'!D10</f>
        <v>0.95850000000000002</v>
      </c>
      <c r="V11" s="189">
        <f t="shared" ref="V11" si="0">U11*T11</f>
        <v>353.703005194181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Robinier faux-acacia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659.08388083304453</v>
      </c>
      <c r="U12" s="190">
        <f>'Données projet'!D11</f>
        <v>0.42599999999999999</v>
      </c>
      <c r="V12" s="189">
        <f t="shared" ref="V12:V19" si="1">U12*T12</f>
        <v>280.76973323487698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635.76066620224924</v>
      </c>
      <c r="U13" s="190">
        <f>'Données projet'!D12</f>
        <v>0.39049999999999996</v>
      </c>
      <c r="V13" s="189">
        <f t="shared" si="1"/>
        <v>248.26454015197831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pubescent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369.01721981656857</v>
      </c>
      <c r="U14" s="190">
        <f>'Données projet'!D13</f>
        <v>0.95850000000000002</v>
      </c>
      <c r="V14" s="189">
        <f t="shared" si="1"/>
        <v>353.703005194181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6789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566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566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566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-24057.103780355359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17</v>
      </c>
      <c r="D24" s="194">
        <f t="shared" ref="D24:D42" si="2">B24*C24</f>
        <v>680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-24057.103780355359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>
        <v>60</v>
      </c>
      <c r="D26" s="194">
        <f t="shared" si="2"/>
        <v>19500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>
        <v>4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8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04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04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04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04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04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04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04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04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04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04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04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04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04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04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04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04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04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Robinier faux-acacia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5</v>
      </c>
      <c r="B85" s="193">
        <f>'Données projet'!D88</f>
        <v>2</v>
      </c>
      <c r="C85" s="204">
        <v>8</v>
      </c>
      <c r="D85" s="191">
        <f>B85*C85</f>
        <v>16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10</v>
      </c>
      <c r="B86" s="193">
        <f>'Données projet'!D89</f>
        <v>15</v>
      </c>
      <c r="C86" s="204">
        <v>8</v>
      </c>
      <c r="D86" s="191">
        <f t="shared" ref="D86:D104" si="6">B86*C86</f>
        <v>120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15</v>
      </c>
      <c r="B87" s="193">
        <f>'Données projet'!D90</f>
        <v>13</v>
      </c>
      <c r="C87" s="204">
        <v>9</v>
      </c>
      <c r="D87" s="191">
        <f t="shared" si="6"/>
        <v>117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20</v>
      </c>
      <c r="B88" s="193">
        <f>'Données projet'!D91</f>
        <v>10</v>
      </c>
      <c r="C88" s="204">
        <v>12</v>
      </c>
      <c r="D88" s="191">
        <f t="shared" si="6"/>
        <v>120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25</v>
      </c>
      <c r="B89" s="193">
        <f>'Données projet'!D92</f>
        <v>8</v>
      </c>
      <c r="C89" s="204">
        <v>12</v>
      </c>
      <c r="D89" s="191">
        <f t="shared" si="6"/>
        <v>96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30</v>
      </c>
      <c r="B90" s="193">
        <f>'Données projet'!D93</f>
        <v>6</v>
      </c>
      <c r="C90" s="204">
        <v>13</v>
      </c>
      <c r="D90" s="191">
        <f t="shared" si="6"/>
        <v>78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35</v>
      </c>
      <c r="B91" s="193">
        <f>'Données projet'!D94</f>
        <v>5</v>
      </c>
      <c r="C91" s="204">
        <v>13</v>
      </c>
      <c r="D91" s="191">
        <f t="shared" si="6"/>
        <v>65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40</v>
      </c>
      <c r="B92" s="193">
        <f>'Données projet'!D95</f>
        <v>4</v>
      </c>
      <c r="C92" s="204">
        <v>14</v>
      </c>
      <c r="D92" s="191">
        <f t="shared" si="6"/>
        <v>56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45</v>
      </c>
      <c r="B93" s="193">
        <f>'Données projet'!D96</f>
        <v>198</v>
      </c>
      <c r="C93" s="204">
        <v>14</v>
      </c>
      <c r="D93" s="191">
        <f t="shared" si="6"/>
        <v>2772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63</v>
      </c>
      <c r="C118" s="204">
        <v>15</v>
      </c>
      <c r="D118" s="191">
        <f t="shared" si="8"/>
        <v>945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67</v>
      </c>
      <c r="C120" s="204">
        <v>18</v>
      </c>
      <c r="D120" s="191">
        <f t="shared" si="8"/>
        <v>1206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69</v>
      </c>
      <c r="C121" s="204">
        <v>20</v>
      </c>
      <c r="D121" s="191">
        <f t="shared" si="8"/>
        <v>1380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71</v>
      </c>
      <c r="C122" s="204">
        <v>25</v>
      </c>
      <c r="D122" s="191">
        <f t="shared" si="8"/>
        <v>1775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73</v>
      </c>
      <c r="C123" s="204">
        <v>30</v>
      </c>
      <c r="D123" s="191">
        <f t="shared" si="8"/>
        <v>2190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375</v>
      </c>
      <c r="C124" s="204">
        <v>50</v>
      </c>
      <c r="D124" s="191">
        <f t="shared" si="8"/>
        <v>18750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pubescent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>
        <v>4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>
        <v>8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13</v>
      </c>
      <c r="C149" s="204">
        <v>10</v>
      </c>
      <c r="D149" s="194">
        <f t="shared" si="10"/>
        <v>130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14</v>
      </c>
      <c r="C150" s="204">
        <v>10</v>
      </c>
      <c r="D150" s="194">
        <f t="shared" si="10"/>
        <v>140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14</v>
      </c>
      <c r="C151" s="204">
        <v>10</v>
      </c>
      <c r="D151" s="194">
        <f t="shared" si="10"/>
        <v>140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14</v>
      </c>
      <c r="C152" s="204">
        <v>10</v>
      </c>
      <c r="D152" s="194">
        <f t="shared" si="10"/>
        <v>140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14</v>
      </c>
      <c r="C153" s="204">
        <v>15</v>
      </c>
      <c r="D153" s="194">
        <f t="shared" si="10"/>
        <v>210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14</v>
      </c>
      <c r="C154" s="204">
        <v>15</v>
      </c>
      <c r="D154" s="194">
        <f t="shared" si="10"/>
        <v>210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14</v>
      </c>
      <c r="C155" s="204">
        <v>15</v>
      </c>
      <c r="D155" s="194">
        <f t="shared" si="10"/>
        <v>210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14</v>
      </c>
      <c r="C156" s="204">
        <v>15</v>
      </c>
      <c r="D156" s="194">
        <f t="shared" si="10"/>
        <v>210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14</v>
      </c>
      <c r="C157" s="204">
        <v>20</v>
      </c>
      <c r="D157" s="194">
        <f t="shared" si="10"/>
        <v>280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14</v>
      </c>
      <c r="C158" s="204">
        <v>20</v>
      </c>
      <c r="D158" s="194">
        <f t="shared" si="10"/>
        <v>280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14</v>
      </c>
      <c r="C159" s="204">
        <v>20</v>
      </c>
      <c r="D159" s="194">
        <f t="shared" si="10"/>
        <v>280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14</v>
      </c>
      <c r="C160" s="204">
        <v>20</v>
      </c>
      <c r="D160" s="194">
        <f t="shared" si="10"/>
        <v>280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7">
        <f>'Données projet'!D154</f>
        <v>14</v>
      </c>
      <c r="C161" s="204">
        <v>30</v>
      </c>
      <c r="D161" s="194">
        <f t="shared" si="10"/>
        <v>420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7">
        <f>'Données projet'!D155</f>
        <v>13</v>
      </c>
      <c r="C162" s="204">
        <v>30</v>
      </c>
      <c r="D162" s="194">
        <f t="shared" si="10"/>
        <v>390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7">
        <f>'Données projet'!D156</f>
        <v>13</v>
      </c>
      <c r="C163" s="204">
        <v>40</v>
      </c>
      <c r="D163" s="194">
        <f t="shared" si="10"/>
        <v>520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13</v>
      </c>
      <c r="C164" s="204">
        <v>50</v>
      </c>
      <c r="D164" s="194">
        <f t="shared" si="10"/>
        <v>650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7">
        <f>'Données projet'!D158</f>
        <v>13</v>
      </c>
      <c r="C165" s="204">
        <v>70</v>
      </c>
      <c r="D165" s="194">
        <f t="shared" si="10"/>
        <v>910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222</v>
      </c>
      <c r="C166" s="204">
        <v>150</v>
      </c>
      <c r="D166" s="194">
        <f t="shared" si="10"/>
        <v>33300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2024-05-28T08:33:42Z</dcterms:modified>
</cp:coreProperties>
</file>