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jamin PRIEUR/Succieu/2.Dossier_LBC_déposé/"/>
    </mc:Choice>
  </mc:AlternateContent>
  <xr:revisionPtr revIDLastSave="150" documentId="11_785EBEBB6478A93751353AF968EBF6B69F868F6A" xr6:coauthVersionLast="47" xr6:coauthVersionMax="47" xr10:uidLastSave="{8B6848A4-911B-4A5B-8E90-BFB0018E8E67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AX200" i="2"/>
  <c r="BC34" i="2" l="1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CD60" i="2" l="1"/>
  <c r="CD35" i="2"/>
  <c r="CD187" i="2"/>
  <c r="CD116" i="2"/>
  <c r="CD96" i="2"/>
  <c r="CD192" i="2"/>
  <c r="CD57" i="2"/>
  <c r="CD42" i="2"/>
  <c r="CD180" i="2"/>
  <c r="CD93" i="2"/>
  <c r="CD64" i="2"/>
  <c r="CD114" i="2"/>
  <c r="CD162" i="2"/>
  <c r="CD195" i="2"/>
  <c r="CD115" i="2"/>
  <c r="CD12" i="2"/>
  <c r="CD74" i="2"/>
  <c r="CD191" i="2"/>
  <c r="CD136" i="2"/>
  <c r="CD188" i="2"/>
  <c r="CD4" i="2"/>
  <c r="CD45" i="2"/>
  <c r="CD123" i="2"/>
  <c r="CD126" i="2"/>
  <c r="CD62" i="2"/>
  <c r="CD131" i="2"/>
  <c r="CD119" i="2"/>
  <c r="CD128" i="2"/>
  <c r="CD83" i="2"/>
  <c r="CD196" i="2"/>
  <c r="CD167" i="2"/>
  <c r="CD121" i="2"/>
  <c r="CD174" i="2"/>
  <c r="CD106" i="2"/>
  <c r="CD165" i="2"/>
  <c r="CD22" i="2"/>
  <c r="CD166" i="2"/>
  <c r="CD113" i="2"/>
  <c r="CD129" i="2"/>
  <c r="CD47" i="2"/>
  <c r="CD178" i="2"/>
  <c r="CD11" i="2"/>
  <c r="CD10" i="2"/>
  <c r="CD159" i="2"/>
  <c r="CD152" i="2"/>
  <c r="CD72" i="2"/>
  <c r="CD85" i="2"/>
  <c r="CD160" i="2"/>
  <c r="CD43" i="2"/>
  <c r="CD198" i="2"/>
  <c r="CD173" i="2"/>
  <c r="CD34" i="2"/>
  <c r="CD84" i="2"/>
  <c r="CD81" i="2"/>
  <c r="CD108" i="2"/>
  <c r="CD88" i="2"/>
  <c r="CD148" i="2"/>
  <c r="CD58" i="2"/>
  <c r="CD149" i="2"/>
  <c r="CD127" i="2"/>
  <c r="CD194" i="2"/>
  <c r="CD146" i="2"/>
  <c r="CD41" i="2"/>
  <c r="CD164" i="2"/>
  <c r="CD151" i="2"/>
  <c r="CD63" i="2"/>
  <c r="CD26" i="2"/>
  <c r="CD56" i="2"/>
  <c r="CD175" i="2"/>
  <c r="CD203" i="2"/>
  <c r="CD18" i="2"/>
  <c r="CD150" i="2"/>
  <c r="CD55" i="2"/>
  <c r="CD110" i="2"/>
  <c r="CD52" i="2"/>
  <c r="CD71" i="2"/>
  <c r="CD24" i="2"/>
  <c r="CD29" i="2"/>
  <c r="CD190" i="2"/>
  <c r="CD53" i="2"/>
  <c r="CD98" i="2"/>
  <c r="CD86" i="2"/>
  <c r="CD7" i="2"/>
  <c r="CD90" i="2"/>
  <c r="CD133" i="2"/>
  <c r="CD154" i="2"/>
  <c r="CD143" i="2"/>
  <c r="CD28" i="2"/>
  <c r="CD39" i="2"/>
  <c r="CD163" i="2"/>
  <c r="CD70" i="2"/>
  <c r="CD176" i="2"/>
  <c r="CD155" i="2"/>
  <c r="CD3" i="2"/>
  <c r="C9" i="4" s="1"/>
  <c r="E9" i="4" s="1"/>
  <c r="F9" i="4" s="1"/>
  <c r="G9" i="4" s="1"/>
  <c r="L9" i="4" s="1"/>
  <c r="CD87" i="2"/>
  <c r="CD51" i="2"/>
  <c r="CD17" i="2"/>
  <c r="CD177" i="2"/>
  <c r="CD130" i="2"/>
  <c r="CD92" i="2"/>
  <c r="CD37" i="2"/>
  <c r="CD147" i="2"/>
  <c r="CD44" i="2"/>
  <c r="CD122" i="2"/>
  <c r="CD33" i="2"/>
  <c r="CD171" i="2"/>
  <c r="CD189" i="2"/>
  <c r="CD9" i="2"/>
  <c r="CD134" i="2"/>
  <c r="CD61" i="2"/>
  <c r="CD100" i="2"/>
  <c r="CD30" i="2"/>
  <c r="CD31" i="2"/>
  <c r="CD67" i="2"/>
  <c r="CD54" i="2"/>
  <c r="CD48" i="2"/>
  <c r="CD118" i="2"/>
  <c r="CD144" i="2"/>
  <c r="CD117" i="2"/>
  <c r="CD200" i="2"/>
  <c r="CD141" i="2"/>
  <c r="CD202" i="2"/>
  <c r="CD107" i="2"/>
  <c r="CD132" i="2"/>
  <c r="CD27" i="2"/>
  <c r="CD172" i="2"/>
  <c r="CD102" i="2"/>
  <c r="CD158" i="2"/>
  <c r="CD101" i="2"/>
  <c r="CD94" i="2"/>
  <c r="CD184" i="2"/>
  <c r="CD140" i="2"/>
  <c r="CD46" i="2"/>
  <c r="CD65" i="2"/>
  <c r="CD185" i="2"/>
  <c r="CD25" i="2"/>
  <c r="CD69" i="2"/>
  <c r="CD137" i="2"/>
  <c r="CD6" i="2"/>
  <c r="CD124" i="2"/>
  <c r="CD23" i="2"/>
  <c r="CD36" i="2"/>
  <c r="CD59" i="2"/>
  <c r="CD103" i="2"/>
  <c r="CD199" i="2"/>
  <c r="CD109" i="2"/>
  <c r="CD89" i="2"/>
  <c r="CD75" i="2"/>
  <c r="CD76" i="2"/>
  <c r="CD112" i="2"/>
  <c r="CD78" i="2"/>
  <c r="CD168" i="2"/>
  <c r="CD49" i="2"/>
  <c r="CD157" i="2"/>
  <c r="CD95" i="2"/>
  <c r="CD97" i="2"/>
  <c r="CD20" i="2"/>
  <c r="CD179" i="2"/>
  <c r="CD99" i="2"/>
  <c r="CD153" i="2"/>
  <c r="CD82" i="2"/>
  <c r="CD170" i="2"/>
  <c r="CD66" i="2"/>
  <c r="CD183" i="2"/>
  <c r="CD186" i="2"/>
  <c r="CD80" i="2"/>
  <c r="CD8" i="2"/>
  <c r="CD135" i="2"/>
  <c r="CD77" i="2"/>
  <c r="CD145" i="2"/>
  <c r="CD156" i="2"/>
  <c r="CD19" i="2"/>
  <c r="CD120" i="2"/>
  <c r="CD73" i="2"/>
  <c r="CD182" i="2"/>
  <c r="CD13" i="2"/>
  <c r="CD79" i="2"/>
  <c r="CD201" i="2"/>
  <c r="CD111" i="2"/>
  <c r="CD16" i="2"/>
  <c r="CD32" i="2"/>
  <c r="CD40" i="2"/>
  <c r="CD142" i="2"/>
  <c r="CD14" i="2"/>
  <c r="CD169" i="2"/>
  <c r="CD50" i="2"/>
  <c r="CD181" i="2"/>
  <c r="CD68" i="2"/>
  <c r="CD193" i="2"/>
  <c r="CD161" i="2"/>
  <c r="CD105" i="2"/>
  <c r="CD104" i="2"/>
  <c r="CD21" i="2"/>
  <c r="CD138" i="2"/>
  <c r="CD91" i="2"/>
  <c r="CD197" i="2"/>
  <c r="CD125" i="2"/>
  <c r="CD38" i="2"/>
  <c r="CD15" i="2"/>
  <c r="CD5" i="2"/>
  <c r="CD139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<sst xmlns="http://schemas.openxmlformats.org/spreadsheetml/2006/main" count="1173" uniqueCount="325">
  <si>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</si>
  <si>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</si>
  <si>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</si>
  <si>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</si>
  <si>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</si>
  <si>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</si>
  <si>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</si>
  <si>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</si>
  <si>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</si>
  <si>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</si>
  <si>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</si>
  <si>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</si>
  <si>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</si>
  <si>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</si>
  <si>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</si>
  <si>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</si>
  <si>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</si>
  <si>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</si>
  <si>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</si>
  <si>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</si>
  <si>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</si>
  <si>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</si>
  <si>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</si>
  <si>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</si>
  <si>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</si>
  <si>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</si>
  <si>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</si>
  <si>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</si>
  <si>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</si>
  <si>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</si>
  <si>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</si>
  <si>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</si>
  <si>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</si>
  <si>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</si>
  <si>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</si>
  <si>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</si>
  <si>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</si>
  <si>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</si>
  <si>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</si>
  <si>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</si>
  <si>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</si>
  <si>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</si>
  <si>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</si>
  <si>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</si>
  <si>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</si>
  <si>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</si>
  <si>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</si>
  <si>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</si>
  <si>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</si>
  <si>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</si>
  <si>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</si>
  <si>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</si>
  <si>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</si>
  <si>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</si>
  <si>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</si>
  <si>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</si>
  <si>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</si>
  <si>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</si>
  <si>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</si>
  <si>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</si>
  <si>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</si>
  <si>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</si>
  <si>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</si>
  <si>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</si>
  <si>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</si>
  <si>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</si>
  <si>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</si>
  <si>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</si>
  <si>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</si>
  <si>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</si>
  <si>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</si>
  <si>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</si>
  <si>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</si>
  <si>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</si>
  <si>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</si>
  <si>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</si>
  <si>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</si>
  <si>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</si>
  <si>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</si>
  <si>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</si>
  <si>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</si>
  <si>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</si>
  <si>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</si>
  <si>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</si>
  <si>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</si>
  <si>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</si>
  <si>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</si>
  <si>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</si>
  <si>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</si>
  <si>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</si>
  <si>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</si>
  <si>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</si>
  <si>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</si>
  <si>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</si>
  <si>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</si>
  <si>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</si>
  <si>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</si>
  <si>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</si>
  <si>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</si>
  <si>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</si>
  <si>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</si>
  <si>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</si>
  <si>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</si>
  <si>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</si>
  <si>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</si>
  <si>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</si>
  <si>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</si>
  <si>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</si>
  <si>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</si>
  <si>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</si>
  <si>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</si>
  <si>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</si>
  <si>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</si>
  <si>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</si>
  <si>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</si>
  <si>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</si>
  <si>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</si>
  <si>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</si>
  <si>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</si>
  <si>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</si>
  <si>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</si>
  <si>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</si>
  <si>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</si>
  <si>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</si>
  <si>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</si>
  <si>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</si>
  <si>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</si>
  <si>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</si>
  <si>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</si>
  <si>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</si>
  <si>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</si>
  <si>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</si>
  <si>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</si>
  <si>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</si>
  <si>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</si>
  <si>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</si>
  <si>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</si>
  <si>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</si>
  <si>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</si>
  <si>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</si>
  <si>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</si>
  <si>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</si>
  <si>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</si>
  <si>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</si>
  <si>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</si>
  <si>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</si>
  <si>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</si>
  <si>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</si>
  <si>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</si>
  <si>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</si>
  <si>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</si>
  <si>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</si>
  <si>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</si>
  <si>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</si>
  <si>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</si>
  <si>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</si>
  <si>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</si>
  <si>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</si>
  <si>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</si>
  <si>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</si>
  <si>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</si>
  <si>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</si>
  <si>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</si>
  <si>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</si>
  <si>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</si>
  <si>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</si>
  <si>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</si>
  <si>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</si>
  <si>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</si>
  <si>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</si>
  <si>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</si>
  <si>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</si>
  <si>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</si>
  <si>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</si>
  <si>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</si>
  <si>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</si>
  <si>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</si>
  <si>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</si>
  <si>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</si>
  <si>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</si>
  <si>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</si>
  <si>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</si>
  <si>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</si>
  <si>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</si>
  <si>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</si>
  <si>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</si>
  <si>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</si>
  <si>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</si>
  <si>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</si>
  <si>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</si>
  <si>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</si>
  <si>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</si>
  <si>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</si>
  <si>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</si>
  <si>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</si>
  <si>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</si>
  <si>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</si>
  <si>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</si>
  <si>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</si>
  <si>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</si>
  <si>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</si>
  <si>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</si>
  <si>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</si>
  <si>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</si>
  <si>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</si>
  <si>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</si>
  <si>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</si>
  <si>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</si>
  <si>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</si>
  <si>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</si>
  <si>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</si>
  <si>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</si>
  <si>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</si>
  <si>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</si>
  <si>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</si>
  <si>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</si>
  <si>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</si>
  <si>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</si>
  <si>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</si>
  <si>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</si>
  <si>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</si>
  <si>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</si>
  <si>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</si>
  <si>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</si>
  <si>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</si>
  <si>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</si>
  <si>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</si>
  <si>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</si>
  <si>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</si>
  <si>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</si>
  <si>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</si>
  <si>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</si>
  <si>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</si>
  <si>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</si>
  <si>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</si>
  <si>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</si>
  <si>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</si>
  <si>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</si>
  <si>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</si>
  <si>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</si>
  <si>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</si>
  <si>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</si>
  <si>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</si>
  <si>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</si>
  <si>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</si>
  <si>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</si>
  <si>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</si>
  <si>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</si>
  <si>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</si>
  <si>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</si>
  <si>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</si>
  <si>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</si>
  <si>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</si>
  <si>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</si>
  <si>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</si>
  <si>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</si>
  <si>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</si>
  <si>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</si>
  <si>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</si>
  <si>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</si>
  <si>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</si>
  <si>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</si>
  <si>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</si>
  <si>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</si>
  <si>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</si>
  <si>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</si>
  <si>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</si>
  <si>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</si>
  <si>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</si>
  <si>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</si>
  <si>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</si>
  <si>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</si>
  <si>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</si>
  <si>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</si>
  <si>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</si>
  <si>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</si>
  <si>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</si>
  <si>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</si>
  <si>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</si>
  <si>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</si>
  <si>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</si>
  <si>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</si>
  <si>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</si>
  <si>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</si>
  <si>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</si>
  <si>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</si>
  <si>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</si>
  <si>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</si>
  <si>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</si>
  <si>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</si>
  <si>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</si>
  <si>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</si>
  <si>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</si>
  <si>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</si>
  <si>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</si>
  <si>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</si>
  <si>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</si>
  <si>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</si>
  <si>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</si>
  <si>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</si>
  <si>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</si>
  <si>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</si>
  <si>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</si>
  <si>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</si>
  <si>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</si>
  <si>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</si>
  <si>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</si>
  <si>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</si>
  <si>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</si>
  <si>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</si>
  <si>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</si>
  <si>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</si>
  <si>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</si>
  <si>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</si>
  <si>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</si>
  <si>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</si>
  <si>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</si>
  <si>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</si>
  <si>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</si>
  <si>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</si>
  <si>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</si>
  <si>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</si>
  <si>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</si>
  <si>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</si>
  <si>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x²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</si>
</sst>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3" zoomScale="70" zoomScaleNormal="70" workbookViewId="0">
      <selection activeCell="K46" sqref="K46:L5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1.86</v>
      </c>
      <c r="D5" s="277" t="s">
        <v>229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0.84</v>
      </c>
      <c r="D9" s="33">
        <f t="shared" ref="D9:D18" si="0">C9*$C$5</f>
        <v>1.5624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 t="s">
        <v>324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8</v>
      </c>
      <c r="C10" s="32">
        <v>0.08</v>
      </c>
      <c r="D10" s="33">
        <f t="shared" si="0"/>
        <v>0.14880000000000002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23</v>
      </c>
      <c r="C11" s="32">
        <v>0.08</v>
      </c>
      <c r="D11" s="33">
        <f t="shared" si="0"/>
        <v>0.14880000000000002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0.99999999999999989</v>
      </c>
      <c r="D19" s="38">
        <f>SUM(D9:D18)</f>
        <v>1.86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Châtaignier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10</v>
      </c>
      <c r="B62" s="258">
        <v>19</v>
      </c>
      <c r="C62" s="258">
        <v>1</v>
      </c>
      <c r="D62" s="258">
        <v>7</v>
      </c>
      <c r="E62" s="259">
        <v>0</v>
      </c>
      <c r="F62" s="259">
        <v>0</v>
      </c>
      <c r="G62" s="259">
        <v>0</v>
      </c>
      <c r="H62" s="259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15</v>
      </c>
      <c r="B63" s="258">
        <v>85</v>
      </c>
      <c r="C63" s="258">
        <v>2</v>
      </c>
      <c r="D63" s="258">
        <v>42</v>
      </c>
      <c r="E63" s="259">
        <v>0</v>
      </c>
      <c r="F63" s="259">
        <v>0</v>
      </c>
      <c r="G63" s="259">
        <v>0</v>
      </c>
      <c r="H63" s="259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20</v>
      </c>
      <c r="B64" s="258">
        <v>123</v>
      </c>
      <c r="C64" s="258">
        <v>3</v>
      </c>
      <c r="D64" s="258">
        <v>42</v>
      </c>
      <c r="E64" s="259">
        <v>0</v>
      </c>
      <c r="F64" s="259">
        <v>0.12</v>
      </c>
      <c r="G64" s="259">
        <v>0</v>
      </c>
      <c r="H64" s="259">
        <v>0.88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25</v>
      </c>
      <c r="B65" s="258">
        <v>165</v>
      </c>
      <c r="C65" s="258">
        <v>4</v>
      </c>
      <c r="D65" s="258">
        <v>42</v>
      </c>
      <c r="E65" s="259">
        <v>0.14000000000000001</v>
      </c>
      <c r="F65" s="259">
        <v>0.43</v>
      </c>
      <c r="G65" s="259">
        <v>0</v>
      </c>
      <c r="H65" s="259">
        <v>0.43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30</v>
      </c>
      <c r="B66" s="258">
        <v>205</v>
      </c>
      <c r="C66" s="258">
        <v>5</v>
      </c>
      <c r="D66" s="258">
        <v>42</v>
      </c>
      <c r="E66" s="259">
        <v>0.52</v>
      </c>
      <c r="F66" s="259">
        <v>0.31</v>
      </c>
      <c r="G66" s="259">
        <v>0</v>
      </c>
      <c r="H66" s="259">
        <v>0.17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35</v>
      </c>
      <c r="B67" s="258">
        <v>239</v>
      </c>
      <c r="C67" s="258">
        <v>6</v>
      </c>
      <c r="D67" s="258">
        <v>42</v>
      </c>
      <c r="E67" s="260">
        <v>0.74</v>
      </c>
      <c r="F67" s="260">
        <v>0.19</v>
      </c>
      <c r="G67" s="260">
        <v>0</v>
      </c>
      <c r="H67" s="260">
        <v>7.0000000000000007E-2</v>
      </c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40</v>
      </c>
      <c r="B68" s="258">
        <v>263</v>
      </c>
      <c r="C68" s="258">
        <v>7</v>
      </c>
      <c r="D68" s="258">
        <v>40</v>
      </c>
      <c r="E68" s="260">
        <v>0.85</v>
      </c>
      <c r="F68" s="260">
        <v>0.1</v>
      </c>
      <c r="G68" s="260">
        <v>0</v>
      </c>
      <c r="H68" s="260">
        <v>0.05</v>
      </c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45</v>
      </c>
      <c r="B69" s="261">
        <v>280</v>
      </c>
      <c r="C69" s="261">
        <v>8</v>
      </c>
      <c r="D69" s="261">
        <v>26</v>
      </c>
      <c r="E69" s="260">
        <v>0.92</v>
      </c>
      <c r="F69" s="260">
        <v>0.04</v>
      </c>
      <c r="G69" s="260">
        <v>0</v>
      </c>
      <c r="H69" s="260">
        <v>0.04</v>
      </c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50</v>
      </c>
      <c r="B70" s="261">
        <v>303</v>
      </c>
      <c r="C70" s="261">
        <v>9</v>
      </c>
      <c r="D70" s="261">
        <v>21</v>
      </c>
      <c r="E70" s="260">
        <v>0.95</v>
      </c>
      <c r="F70" s="260">
        <v>0.05</v>
      </c>
      <c r="G70" s="260">
        <v>0</v>
      </c>
      <c r="H70" s="260">
        <v>0</v>
      </c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50">
        <v>324</v>
      </c>
      <c r="C71" s="50">
        <v>10</v>
      </c>
      <c r="D71" s="50">
        <v>18</v>
      </c>
      <c r="E71" s="51">
        <v>0.94</v>
      </c>
      <c r="F71" s="51">
        <v>0.06</v>
      </c>
      <c r="G71" s="51">
        <v>0</v>
      </c>
      <c r="H71" s="51">
        <v>0</v>
      </c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50">
        <v>343</v>
      </c>
      <c r="C72" s="50">
        <v>11</v>
      </c>
      <c r="D72" s="50">
        <v>17</v>
      </c>
      <c r="E72" s="51">
        <v>0.94</v>
      </c>
      <c r="F72" s="51">
        <v>0</v>
      </c>
      <c r="G72" s="51">
        <v>0</v>
      </c>
      <c r="H72" s="51">
        <v>0.06</v>
      </c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65</v>
      </c>
      <c r="B73" s="50">
        <v>356</v>
      </c>
      <c r="C73" s="50">
        <v>12</v>
      </c>
      <c r="D73" s="50">
        <v>16</v>
      </c>
      <c r="E73" s="51">
        <v>0.94</v>
      </c>
      <c r="F73" s="51">
        <v>0.06</v>
      </c>
      <c r="G73" s="51">
        <v>0</v>
      </c>
      <c r="H73" s="51">
        <v>0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70</v>
      </c>
      <c r="B74" s="50">
        <v>366</v>
      </c>
      <c r="C74" s="50">
        <v>13</v>
      </c>
      <c r="D74" s="50">
        <v>15</v>
      </c>
      <c r="E74" s="51">
        <v>0.93</v>
      </c>
      <c r="F74" s="51">
        <v>7.0000000000000007E-2</v>
      </c>
      <c r="G74" s="51">
        <v>0</v>
      </c>
      <c r="H74" s="51">
        <v>0</v>
      </c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75</v>
      </c>
      <c r="B75" s="50">
        <v>375</v>
      </c>
      <c r="C75" s="50">
        <v>14</v>
      </c>
      <c r="D75" s="50">
        <v>14</v>
      </c>
      <c r="E75" s="51">
        <v>0.93</v>
      </c>
      <c r="F75" s="51">
        <v>7.0000000000000007E-2</v>
      </c>
      <c r="G75" s="51">
        <v>0</v>
      </c>
      <c r="H75" s="51">
        <v>0</v>
      </c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80</v>
      </c>
      <c r="B76" s="50">
        <v>381</v>
      </c>
      <c r="C76" s="50">
        <v>15</v>
      </c>
      <c r="D76" s="50">
        <v>13</v>
      </c>
      <c r="E76" s="51">
        <v>1</v>
      </c>
      <c r="F76" s="51">
        <v>0</v>
      </c>
      <c r="G76" s="51">
        <v>0</v>
      </c>
      <c r="H76" s="51">
        <v>0</v>
      </c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10</v>
      </c>
      <c r="B88" s="258">
        <v>19</v>
      </c>
      <c r="C88" s="258">
        <v>1</v>
      </c>
      <c r="D88" s="258">
        <v>7</v>
      </c>
      <c r="E88" s="259">
        <v>0</v>
      </c>
      <c r="F88" s="259">
        <v>0</v>
      </c>
      <c r="G88" s="259">
        <v>0</v>
      </c>
      <c r="H88" s="262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15</v>
      </c>
      <c r="B89" s="258">
        <v>85</v>
      </c>
      <c r="C89" s="258">
        <v>2</v>
      </c>
      <c r="D89" s="258">
        <v>42</v>
      </c>
      <c r="E89" s="259">
        <v>0</v>
      </c>
      <c r="F89" s="259">
        <v>0</v>
      </c>
      <c r="G89" s="259">
        <v>0</v>
      </c>
      <c r="H89" s="262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20</v>
      </c>
      <c r="B90" s="258">
        <v>123</v>
      </c>
      <c r="C90" s="258">
        <v>3</v>
      </c>
      <c r="D90" s="258">
        <v>42</v>
      </c>
      <c r="E90" s="262">
        <v>0</v>
      </c>
      <c r="F90" s="262">
        <v>0.12</v>
      </c>
      <c r="G90" s="262">
        <v>0</v>
      </c>
      <c r="H90" s="262">
        <v>0.88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25</v>
      </c>
      <c r="B91" s="258">
        <v>165</v>
      </c>
      <c r="C91" s="258">
        <v>4</v>
      </c>
      <c r="D91" s="258">
        <v>42</v>
      </c>
      <c r="E91" s="262">
        <v>0.14000000000000001</v>
      </c>
      <c r="F91" s="262">
        <v>0.43</v>
      </c>
      <c r="G91" s="262">
        <v>0</v>
      </c>
      <c r="H91" s="262">
        <v>0.43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30</v>
      </c>
      <c r="B92" s="258">
        <v>205</v>
      </c>
      <c r="C92" s="258">
        <v>5</v>
      </c>
      <c r="D92" s="258">
        <v>42</v>
      </c>
      <c r="E92" s="262">
        <v>0.52</v>
      </c>
      <c r="F92" s="262">
        <v>0.31</v>
      </c>
      <c r="G92" s="262">
        <v>0</v>
      </c>
      <c r="H92" s="262">
        <v>0.17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35</v>
      </c>
      <c r="B93" s="258">
        <v>239</v>
      </c>
      <c r="C93" s="258">
        <v>6</v>
      </c>
      <c r="D93" s="258">
        <v>42</v>
      </c>
      <c r="E93" s="263">
        <v>0.74</v>
      </c>
      <c r="F93" s="263">
        <v>0.19</v>
      </c>
      <c r="G93" s="263">
        <v>0</v>
      </c>
      <c r="H93" s="263">
        <v>7.0000000000000007E-2</v>
      </c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40</v>
      </c>
      <c r="B94" s="258">
        <v>263</v>
      </c>
      <c r="C94" s="258">
        <v>7</v>
      </c>
      <c r="D94" s="258">
        <v>40</v>
      </c>
      <c r="E94" s="263">
        <v>0.85</v>
      </c>
      <c r="F94" s="263">
        <v>0.1</v>
      </c>
      <c r="G94" s="263">
        <v>0</v>
      </c>
      <c r="H94" s="263">
        <v>0.05</v>
      </c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280</v>
      </c>
      <c r="C95" s="60">
        <v>8</v>
      </c>
      <c r="D95" s="60">
        <v>26</v>
      </c>
      <c r="E95" s="87">
        <v>0.92</v>
      </c>
      <c r="F95" s="87">
        <v>0.04</v>
      </c>
      <c r="G95" s="87">
        <v>0</v>
      </c>
      <c r="H95" s="87">
        <v>0.04</v>
      </c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303</v>
      </c>
      <c r="C96" s="60">
        <v>9</v>
      </c>
      <c r="D96" s="60">
        <v>21</v>
      </c>
      <c r="E96" s="87">
        <v>0.95</v>
      </c>
      <c r="F96" s="87">
        <v>0.05</v>
      </c>
      <c r="G96" s="87">
        <v>0</v>
      </c>
      <c r="H96" s="87">
        <v>0</v>
      </c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324</v>
      </c>
      <c r="C97" s="60">
        <v>10</v>
      </c>
      <c r="D97" s="60">
        <v>18</v>
      </c>
      <c r="E97" s="87">
        <v>0.94</v>
      </c>
      <c r="F97" s="87">
        <v>0.06</v>
      </c>
      <c r="G97" s="87">
        <v>0</v>
      </c>
      <c r="H97" s="87">
        <v>0</v>
      </c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343</v>
      </c>
      <c r="C98" s="60">
        <v>11</v>
      </c>
      <c r="D98" s="60">
        <v>17</v>
      </c>
      <c r="E98" s="87">
        <v>0.94</v>
      </c>
      <c r="F98" s="87">
        <v>0</v>
      </c>
      <c r="G98" s="87">
        <v>0</v>
      </c>
      <c r="H98" s="87">
        <v>0.06</v>
      </c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356</v>
      </c>
      <c r="C99" s="60">
        <v>12</v>
      </c>
      <c r="D99" s="60">
        <v>16</v>
      </c>
      <c r="E99" s="87">
        <v>0.94</v>
      </c>
      <c r="F99" s="87">
        <v>0.06</v>
      </c>
      <c r="G99" s="87">
        <v>0</v>
      </c>
      <c r="H99" s="87">
        <v>0</v>
      </c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366</v>
      </c>
      <c r="C100" s="60">
        <v>13</v>
      </c>
      <c r="D100" s="60">
        <v>15</v>
      </c>
      <c r="E100" s="65">
        <v>0.93</v>
      </c>
      <c r="F100" s="65">
        <v>7.0000000000000007E-2</v>
      </c>
      <c r="G100" s="65">
        <v>0</v>
      </c>
      <c r="H100" s="65">
        <v>0</v>
      </c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375</v>
      </c>
      <c r="C101" s="60">
        <v>14</v>
      </c>
      <c r="D101" s="60">
        <v>14</v>
      </c>
      <c r="E101" s="65">
        <v>0.93</v>
      </c>
      <c r="F101" s="65">
        <v>7.0000000000000007E-2</v>
      </c>
      <c r="G101" s="65">
        <v>0</v>
      </c>
      <c r="H101" s="65">
        <v>0</v>
      </c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381</v>
      </c>
      <c r="C102" s="60">
        <v>15</v>
      </c>
      <c r="D102" s="50">
        <v>13</v>
      </c>
      <c r="E102" s="54">
        <v>1</v>
      </c>
      <c r="F102" s="54">
        <v>0</v>
      </c>
      <c r="G102" s="54">
        <v>0</v>
      </c>
      <c r="H102" s="54">
        <v>0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Douglas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Châtaignier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Erable sycomore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302.71117158618432</v>
      </c>
      <c r="AO3" s="59">
        <f>IF('Données projet'!E10&gt;30,$AM$33-$H$33,LOOKUP('Données projet'!$E$10,$A$3:$A$203,AM3:AM203)-LOOKUP('Données projet'!$E$10,$A$3:$A$203,$H$3:$H$203))</f>
        <v>295.47406571733393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331.52724290297675</v>
      </c>
      <c r="BJ3" s="59">
        <f>IF('Données projet'!E11&gt;30,$BH$33-$H$33,LOOKUP('Données projet'!$E$11,$A$3:$A$203,BH3:BH203)-LOOKUP('Données projet'!$E$11,$A$3:$A$203,$H$3:$H$203))</f>
        <v>322.79102610158054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0.98423276008541516</v>
      </c>
      <c r="AK4" s="13">
        <f>EXP(-1.0587+0.8836*LN(AJ4)+0.284)</f>
        <v>0.45441566615213064</v>
      </c>
      <c r="AL4" s="20">
        <f t="shared" ref="AL4:AL67" si="4">(AJ4+AK4)*0.475*44/12</f>
        <v>2.5056460090303925</v>
      </c>
      <c r="AM4" s="59">
        <f t="shared" ref="AM4:AM67" si="5">AL4+(AD4+AE4)*44/12</f>
        <v>295.8389793423637</v>
      </c>
      <c r="AN4" s="59">
        <f ca="1">AVERAGE(OFFSET($AM$3,0,0,'Données projet'!$E$10+1,1))-AVERAGE(OFFSET($H$3,0,0,'Données projet'!$E$10+1,1))</f>
        <v>302.71117158618432</v>
      </c>
      <c r="AO4" s="59">
        <f>$AO$3</f>
        <v>295.47406571733393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1.0679972503054507</v>
      </c>
      <c r="BF4" s="13">
        <f>EXP(-1.0587+0.8836*LN(BE4)+0.284)</f>
        <v>0.48842359485523285</v>
      </c>
      <c r="BG4" s="20">
        <f t="shared" ref="BG4:BG67" si="7">(BE4+BF4)*0.475*44/12</f>
        <v>2.7107663053215236</v>
      </c>
      <c r="BH4" s="59">
        <f t="shared" ref="BH4:BH67" si="8">BG4+(AY4+AZ4)*44/12</f>
        <v>296.04409963865481</v>
      </c>
      <c r="BI4" s="59">
        <f ca="1">AVERAGE(OFFSET($BH$3,0,0,'Données projet'!$E$11+1,1))-AVERAGE(OFFSET($H$3,0,0,'Données projet'!$E$11+1,1))</f>
        <v>331.52724290297675</v>
      </c>
      <c r="BJ4" s="59">
        <f>$BJ$3</f>
        <v>322.79102610158054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1.3212140289489287</v>
      </c>
      <c r="AK5" s="13">
        <f t="shared" ref="AK5:AK68" si="35">EXP(-1.0587+0.8836*LN(AJ5)+0.284)</f>
        <v>0.58944591680017422</v>
      </c>
      <c r="AL5" s="20">
        <f t="shared" si="4"/>
        <v>3.327732738846354</v>
      </c>
      <c r="AM5" s="59">
        <f t="shared" si="5"/>
        <v>296.66106607217966</v>
      </c>
      <c r="AN5" s="59">
        <f ca="1">AVERAGE(OFFSET($AM$3,0,0,'Données projet'!$E$10+1,1))-AVERAGE(OFFSET($H$3,0,0,'Données projet'!$E$10+1,1))</f>
        <v>302.71117158618432</v>
      </c>
      <c r="AO5" s="59">
        <f t="shared" ref="AO5:AO68" si="36">$AO$3</f>
        <v>295.47406571733393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1.4336577760935185</v>
      </c>
      <c r="BF5" s="13">
        <f t="shared" ref="BF5:BF68" si="37">EXP(-1.0587+0.8836*LN(BE5)+0.284)</f>
        <v>0.63355934907379652</v>
      </c>
      <c r="BG5" s="20">
        <f t="shared" si="7"/>
        <v>3.6004031596664068</v>
      </c>
      <c r="BH5" s="59">
        <f t="shared" si="8"/>
        <v>296.93373649299974</v>
      </c>
      <c r="BI5" s="59">
        <f ca="1">AVERAGE(OFFSET($BH$3,0,0,'Données projet'!$E$11+1,1))-AVERAGE(OFFSET($H$3,0,0,'Données projet'!$E$11+1,1))</f>
        <v>331.52724290297675</v>
      </c>
      <c r="BJ5" s="59">
        <f t="shared" ref="BJ5:BJ68" si="38">$BJ$3</f>
        <v>322.79102610158054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1.7735708270266992</v>
      </c>
      <c r="AK6" s="13">
        <f t="shared" si="35"/>
        <v>0.76460059525341872</v>
      </c>
      <c r="AL6" s="20">
        <f t="shared" si="4"/>
        <v>4.4206485604712045</v>
      </c>
      <c r="AM6" s="59">
        <f t="shared" si="5"/>
        <v>297.75398189380451</v>
      </c>
      <c r="AN6" s="59">
        <f ca="1">AVERAGE(OFFSET($AM$3,0,0,'Données projet'!$E$10+1,1))-AVERAGE(OFFSET($H$3,0,0,'Données projet'!$E$10+1,1))</f>
        <v>302.71117158618432</v>
      </c>
      <c r="AO6" s="59">
        <f t="shared" si="36"/>
        <v>295.47406571733393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1.9245130250715252</v>
      </c>
      <c r="BF6" s="13">
        <f t="shared" si="37"/>
        <v>0.82182239561499026</v>
      </c>
      <c r="BG6" s="20">
        <f t="shared" si="7"/>
        <v>4.7832008576956815</v>
      </c>
      <c r="BH6" s="59">
        <f t="shared" si="8"/>
        <v>298.11653419102902</v>
      </c>
      <c r="BI6" s="59">
        <f ca="1">AVERAGE(OFFSET($BH$3,0,0,'Données projet'!$E$11+1,1))-AVERAGE(OFFSET($H$3,0,0,'Données projet'!$E$11+1,1))</f>
        <v>331.52724290297675</v>
      </c>
      <c r="BJ6" s="59">
        <f t="shared" si="38"/>
        <v>322.79102610158054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2.3808053877406725</v>
      </c>
      <c r="AK7" s="13">
        <f t="shared" si="35"/>
        <v>0.99180273134383279</v>
      </c>
      <c r="AL7" s="20">
        <f t="shared" si="4"/>
        <v>5.8739591407388465</v>
      </c>
      <c r="AM7" s="59">
        <f t="shared" si="5"/>
        <v>299.20729247407218</v>
      </c>
      <c r="AN7" s="59">
        <f ca="1">AVERAGE(OFFSET($AM$3,0,0,'Données projet'!$E$10+1,1))-AVERAGE(OFFSET($H$3,0,0,'Données projet'!$E$10+1,1))</f>
        <v>302.71117158618432</v>
      </c>
      <c r="AO7" s="59">
        <f t="shared" si="36"/>
        <v>295.47406571733393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2.5834271228675387</v>
      </c>
      <c r="BF7" s="13">
        <f t="shared" si="37"/>
        <v>1.066028069701316</v>
      </c>
      <c r="BG7" s="20">
        <f t="shared" si="7"/>
        <v>6.3561344603907548</v>
      </c>
      <c r="BH7" s="59">
        <f t="shared" si="8"/>
        <v>299.68946779372408</v>
      </c>
      <c r="BI7" s="59">
        <f ca="1">AVERAGE(OFFSET($BH$3,0,0,'Données projet'!$E$11+1,1))-AVERAGE(OFFSET($H$3,0,0,'Données projet'!$E$11+1,1))</f>
        <v>331.52724290297675</v>
      </c>
      <c r="BJ7" s="59">
        <f t="shared" si="38"/>
        <v>322.79102610158054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3.1959447054040226</v>
      </c>
      <c r="AK8" s="13">
        <f t="shared" si="35"/>
        <v>1.2865182998910156</v>
      </c>
      <c r="AL8" s="20">
        <f t="shared" si="4"/>
        <v>7.8069564008888577</v>
      </c>
      <c r="AM8" s="59">
        <f t="shared" si="5"/>
        <v>301.14028973422216</v>
      </c>
      <c r="AN8" s="59">
        <f ca="1">AVERAGE(OFFSET($AM$3,0,0,'Données projet'!$E$10+1,1))-AVERAGE(OFFSET($H$3,0,0,'Données projet'!$E$10+1,1))</f>
        <v>302.71117158618432</v>
      </c>
      <c r="AO8" s="59">
        <f t="shared" si="36"/>
        <v>295.47406571733393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3.467939999480961</v>
      </c>
      <c r="BF8" s="13">
        <f t="shared" si="37"/>
        <v>1.382799801337496</v>
      </c>
      <c r="BG8" s="20">
        <f t="shared" si="7"/>
        <v>8.4483718197588118</v>
      </c>
      <c r="BH8" s="59">
        <f t="shared" si="8"/>
        <v>301.7817051530921</v>
      </c>
      <c r="BI8" s="59">
        <f ca="1">AVERAGE(OFFSET($BH$3,0,0,'Données projet'!$E$11+1,1))-AVERAGE(OFFSET($H$3,0,0,'Données projet'!$E$11+1,1))</f>
        <v>331.52724290297675</v>
      </c>
      <c r="BJ8" s="59">
        <f t="shared" si="38"/>
        <v>322.79102610158054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4.290171138134439</v>
      </c>
      <c r="AK9" s="13">
        <f t="shared" si="35"/>
        <v>1.6688090117596963</v>
      </c>
      <c r="AL9" s="20">
        <f t="shared" si="4"/>
        <v>10.378557094398952</v>
      </c>
      <c r="AM9" s="59">
        <f t="shared" si="5"/>
        <v>303.71189042773227</v>
      </c>
      <c r="AN9" s="59">
        <f ca="1">AVERAGE(OFFSET($AM$3,0,0,'Données projet'!$E$10+1,1))-AVERAGE(OFFSET($H$3,0,0,'Données projet'!$E$10+1,1))</f>
        <v>302.71117158618432</v>
      </c>
      <c r="AO9" s="59">
        <f t="shared" si="36"/>
        <v>295.47406571733393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4.6552920860607747</v>
      </c>
      <c r="BF9" s="13">
        <f t="shared" si="37"/>
        <v>1.7937006960002178</v>
      </c>
      <c r="BG9" s="20">
        <f t="shared" si="7"/>
        <v>11.231995762089561</v>
      </c>
      <c r="BH9" s="59">
        <f t="shared" si="8"/>
        <v>304.5653290954229</v>
      </c>
      <c r="BI9" s="59">
        <f ca="1">AVERAGE(OFFSET($BH$3,0,0,'Données projet'!$E$11+1,1))-AVERAGE(OFFSET($H$3,0,0,'Données projet'!$E$11+1,1))</f>
        <v>331.52724290297675</v>
      </c>
      <c r="BJ9" s="59">
        <f t="shared" si="38"/>
        <v>322.79102610158054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5.7590384349766044</v>
      </c>
      <c r="AK10" s="13">
        <f t="shared" si="35"/>
        <v>2.1646979432521807</v>
      </c>
      <c r="AL10" s="20">
        <f t="shared" si="4"/>
        <v>13.800507525415135</v>
      </c>
      <c r="AM10" s="59">
        <f t="shared" si="5"/>
        <v>307.13384085874844</v>
      </c>
      <c r="AN10" s="59">
        <f ca="1">AVERAGE(OFFSET($AM$3,0,0,'Données projet'!$E$10+1,1))-AVERAGE(OFFSET($H$3,0,0,'Données projet'!$E$10+1,1))</f>
        <v>302.71117158618432</v>
      </c>
      <c r="AO10" s="59">
        <f t="shared" si="36"/>
        <v>295.47406571733393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6.2491693656129108</v>
      </c>
      <c r="BF10" s="13">
        <f t="shared" si="37"/>
        <v>2.326701366112224</v>
      </c>
      <c r="BG10" s="20">
        <f t="shared" si="7"/>
        <v>14.936308191087944</v>
      </c>
      <c r="BH10" s="59">
        <f t="shared" si="8"/>
        <v>308.26964152442127</v>
      </c>
      <c r="BI10" s="59">
        <f ca="1">AVERAGE(OFFSET($BH$3,0,0,'Données projet'!$E$11+1,1))-AVERAGE(OFFSET($H$3,0,0,'Données projet'!$E$11+1,1))</f>
        <v>331.52724290297675</v>
      </c>
      <c r="BJ10" s="59">
        <f t="shared" si="38"/>
        <v>322.79102610158054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7.730816004221241</v>
      </c>
      <c r="AK11" s="13">
        <f t="shared" si="35"/>
        <v>2.8079409641844508</v>
      </c>
      <c r="AL11" s="20">
        <f t="shared" si="4"/>
        <v>18.355001719973249</v>
      </c>
      <c r="AM11" s="59">
        <f t="shared" si="5"/>
        <v>311.68833505330656</v>
      </c>
      <c r="AN11" s="59">
        <f ca="1">AVERAGE(OFFSET($AM$3,0,0,'Données projet'!$E$10+1,1))-AVERAGE(OFFSET($H$3,0,0,'Données projet'!$E$10+1,1))</f>
        <v>302.71117158618432</v>
      </c>
      <c r="AO11" s="59">
        <f t="shared" si="36"/>
        <v>295.47406571733393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8.3887577918145393</v>
      </c>
      <c r="BF11" s="13">
        <f t="shared" si="37"/>
        <v>3.0180839306915423</v>
      </c>
      <c r="BG11" s="20">
        <f t="shared" si="7"/>
        <v>19.866916000031427</v>
      </c>
      <c r="BH11" s="59">
        <f t="shared" si="8"/>
        <v>313.20024933336475</v>
      </c>
      <c r="BI11" s="59">
        <f ca="1">AVERAGE(OFFSET($BH$3,0,0,'Données projet'!$E$11+1,1))-AVERAGE(OFFSET($H$3,0,0,'Données projet'!$E$11+1,1))</f>
        <v>331.52724290297675</v>
      </c>
      <c r="BJ11" s="59">
        <f t="shared" si="38"/>
        <v>322.79102610158054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10.377690089398765</v>
      </c>
      <c r="AK12" s="13">
        <f t="shared" si="35"/>
        <v>3.6423245482922235</v>
      </c>
      <c r="AL12" s="20">
        <f t="shared" si="4"/>
        <v>24.418192160645134</v>
      </c>
      <c r="AM12" s="59">
        <f t="shared" si="5"/>
        <v>317.75152549397842</v>
      </c>
      <c r="AN12" s="59">
        <f ca="1">AVERAGE(OFFSET($AM$3,0,0,'Données projet'!$E$10+1,1))-AVERAGE(OFFSET($H$3,0,0,'Données projet'!$E$10+1,1))</f>
        <v>302.71117158618432</v>
      </c>
      <c r="AO12" s="59">
        <f t="shared" si="36"/>
        <v>295.47406571733393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11.260897756581638</v>
      </c>
      <c r="BF12" s="13">
        <f t="shared" si="37"/>
        <v>3.9149117911590028</v>
      </c>
      <c r="BG12" s="20">
        <f t="shared" si="7"/>
        <v>26.431201628981615</v>
      </c>
      <c r="BH12" s="59">
        <f t="shared" si="8"/>
        <v>319.76453496231494</v>
      </c>
      <c r="BI12" s="59">
        <f ca="1">AVERAGE(OFFSET($BH$3,0,0,'Données projet'!$E$11+1,1))-AVERAGE(OFFSET($H$3,0,0,'Données projet'!$E$11+1,1))</f>
        <v>331.52724290297675</v>
      </c>
      <c r="BJ12" s="59">
        <f t="shared" si="38"/>
        <v>322.79102610158054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13.9308</v>
      </c>
      <c r="AK13" s="13">
        <f t="shared" si="35"/>
        <v>4.7246463812124082</v>
      </c>
      <c r="AL13" s="20">
        <f t="shared" si="4"/>
        <v>32.491569113944941</v>
      </c>
      <c r="AM13" s="59">
        <f t="shared" si="5"/>
        <v>325.82490244727825</v>
      </c>
      <c r="AN13" s="59">
        <f ca="1">AVERAGE(OFFSET($AM$3,0,0,'Données projet'!$E$10+1,1))-AVERAGE(OFFSET($H$3,0,0,'Données projet'!$E$10+1,1))</f>
        <v>302.71117158618432</v>
      </c>
      <c r="AO13" s="59">
        <f t="shared" si="36"/>
        <v>295.47406571733393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15.116400000000001</v>
      </c>
      <c r="BF13" s="13">
        <f t="shared" si="37"/>
        <v>5.0782333044806913</v>
      </c>
      <c r="BG13" s="20">
        <f t="shared" si="7"/>
        <v>35.172319671970541</v>
      </c>
      <c r="BH13" s="59">
        <f t="shared" si="8"/>
        <v>328.50565300530388</v>
      </c>
      <c r="BI13" s="59">
        <f ca="1">AVERAGE(OFFSET($BH$3,0,0,'Données projet'!$E$11+1,1))-AVERAGE(OFFSET($H$3,0,0,'Données projet'!$E$11+1,1))</f>
        <v>331.52724290297675</v>
      </c>
      <c r="BJ13" s="59">
        <f t="shared" si="38"/>
        <v>322.79102610158054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19.503120000000003</v>
      </c>
      <c r="AK14" s="13">
        <f t="shared" si="35"/>
        <v>6.3604529061061674</v>
      </c>
      <c r="AL14" s="20">
        <f t="shared" si="4"/>
        <v>45.045722811468245</v>
      </c>
      <c r="AM14" s="59">
        <f t="shared" si="5"/>
        <v>338.37905614480155</v>
      </c>
      <c r="AN14" s="59">
        <f ca="1">AVERAGE(OFFSET($AM$3,0,0,'Données projet'!$E$10+1,1))-AVERAGE(OFFSET($H$3,0,0,'Données projet'!$E$10+1,1))</f>
        <v>302.71117158618432</v>
      </c>
      <c r="AO14" s="59">
        <f t="shared" si="36"/>
        <v>295.47406571733393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21.162960000000002</v>
      </c>
      <c r="BF14" s="13">
        <f t="shared" si="37"/>
        <v>6.8364616466980515</v>
      </c>
      <c r="BG14" s="20">
        <f t="shared" si="7"/>
        <v>48.765659367999113</v>
      </c>
      <c r="BH14" s="59">
        <f t="shared" si="8"/>
        <v>342.09899270133241</v>
      </c>
      <c r="BI14" s="59">
        <f ca="1">AVERAGE(OFFSET($BH$3,0,0,'Données projet'!$E$11+1,1))-AVERAGE(OFFSET($H$3,0,0,'Données projet'!$E$11+1,1))</f>
        <v>331.52724290297675</v>
      </c>
      <c r="BJ14" s="59">
        <f t="shared" si="38"/>
        <v>322.79102610158054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30.207840000000001</v>
      </c>
      <c r="AK15" s="13">
        <f t="shared" si="35"/>
        <v>9.3623701493068516</v>
      </c>
      <c r="AL15" s="20">
        <f t="shared" si="4"/>
        <v>68.918116010042766</v>
      </c>
      <c r="AM15" s="59">
        <f t="shared" si="5"/>
        <v>362.25144934337607</v>
      </c>
      <c r="AN15" s="59">
        <f ca="1">AVERAGE(OFFSET($AM$3,0,0,'Données projet'!$E$10+1,1))-AVERAGE(OFFSET($H$3,0,0,'Données projet'!$E$10+1,1))</f>
        <v>302.71117158618432</v>
      </c>
      <c r="AO15" s="59">
        <f t="shared" si="36"/>
        <v>295.47406571733393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32.77872</v>
      </c>
      <c r="BF15" s="13">
        <f t="shared" si="37"/>
        <v>10.063038810723747</v>
      </c>
      <c r="BG15" s="20">
        <f t="shared" si="7"/>
        <v>74.616063262010528</v>
      </c>
      <c r="BH15" s="59">
        <f t="shared" si="8"/>
        <v>367.94939659534384</v>
      </c>
      <c r="BI15" s="59">
        <f ca="1">AVERAGE(OFFSET($BH$3,0,0,'Données projet'!$E$11+1,1))-AVERAGE(OFFSET($H$3,0,0,'Données projet'!$E$11+1,1))</f>
        <v>331.52724290297675</v>
      </c>
      <c r="BJ15" s="59">
        <f t="shared" si="38"/>
        <v>322.79102610158054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40.912559999999999</v>
      </c>
      <c r="AK16" s="13">
        <f t="shared" si="35"/>
        <v>12.240202574960914</v>
      </c>
      <c r="AL16" s="20">
        <f t="shared" si="4"/>
        <v>92.57439481805693</v>
      </c>
      <c r="AM16" s="59">
        <f t="shared" si="5"/>
        <v>385.90772815139024</v>
      </c>
      <c r="AN16" s="59">
        <f ca="1">AVERAGE(OFFSET($AM$3,0,0,'Données projet'!$E$10+1,1))-AVERAGE(OFFSET($H$3,0,0,'Données projet'!$E$10+1,1))</f>
        <v>302.71117158618432</v>
      </c>
      <c r="AO16" s="59">
        <f t="shared" si="36"/>
        <v>295.47406571733393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44.394480000000001</v>
      </c>
      <c r="BF16" s="13">
        <f t="shared" si="37"/>
        <v>13.1562447968447</v>
      </c>
      <c r="BG16" s="20">
        <f t="shared" si="7"/>
        <v>100.2341790211712</v>
      </c>
      <c r="BH16" s="59">
        <f t="shared" si="8"/>
        <v>393.56751235450452</v>
      </c>
      <c r="BI16" s="59">
        <f ca="1">AVERAGE(OFFSET($BH$3,0,0,'Données projet'!$E$11+1,1))-AVERAGE(OFFSET($H$3,0,0,'Données projet'!$E$11+1,1))</f>
        <v>331.52724290297675</v>
      </c>
      <c r="BJ16" s="59">
        <f t="shared" si="38"/>
        <v>322.79102610158054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51.617280000000001</v>
      </c>
      <c r="AK17" s="13">
        <f t="shared" si="35"/>
        <v>15.030652312628483</v>
      </c>
      <c r="AL17" s="20">
        <f t="shared" si="4"/>
        <v>116.07848211116128</v>
      </c>
      <c r="AM17" s="59">
        <f t="shared" si="5"/>
        <v>409.41181544449461</v>
      </c>
      <c r="AN17" s="59">
        <f ca="1">AVERAGE(OFFSET($AM$3,0,0,'Données projet'!$E$10+1,1))-AVERAGE(OFFSET($H$3,0,0,'Données projet'!$E$10+1,1))</f>
        <v>302.71117158618432</v>
      </c>
      <c r="AO17" s="59">
        <f t="shared" si="36"/>
        <v>295.47406571733393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56.01024000000001</v>
      </c>
      <c r="BF17" s="13">
        <f t="shared" si="37"/>
        <v>16.155528478402793</v>
      </c>
      <c r="BG17" s="20">
        <f t="shared" si="7"/>
        <v>125.68871343321821</v>
      </c>
      <c r="BH17" s="59">
        <f t="shared" si="8"/>
        <v>419.02204676655151</v>
      </c>
      <c r="BI17" s="59">
        <f ca="1">AVERAGE(OFFSET($BH$3,0,0,'Données projet'!$E$11+1,1))-AVERAGE(OFFSET($H$3,0,0,'Données projet'!$E$11+1,1))</f>
        <v>331.52724290297675</v>
      </c>
      <c r="BJ17" s="59">
        <f t="shared" si="38"/>
        <v>322.79102610158054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62.321999999999996</v>
      </c>
      <c r="AK18" s="13">
        <f t="shared" si="35"/>
        <v>17.754039836243702</v>
      </c>
      <c r="AL18" s="20">
        <f t="shared" si="4"/>
        <v>139.46576938145776</v>
      </c>
      <c r="AM18" s="59">
        <f t="shared" si="5"/>
        <v>432.79910271479105</v>
      </c>
      <c r="AN18" s="59">
        <f ca="1">AVERAGE(OFFSET($AM$3,0,0,'Données projet'!$E$10+1,1))-AVERAGE(OFFSET($H$3,0,0,'Données projet'!$E$10+1,1))</f>
        <v>302.71117158618432</v>
      </c>
      <c r="AO18" s="59">
        <f t="shared" si="36"/>
        <v>295.47406571733393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67.626000000000005</v>
      </c>
      <c r="BF18" s="13">
        <f t="shared" si="37"/>
        <v>19.082731089464875</v>
      </c>
      <c r="BG18" s="20">
        <f t="shared" si="7"/>
        <v>151.01770664748466</v>
      </c>
      <c r="BH18" s="59">
        <f t="shared" si="8"/>
        <v>444.35103998081797</v>
      </c>
      <c r="BI18" s="59">
        <f ca="1">AVERAGE(OFFSET($BH$3,0,0,'Données projet'!$E$11+1,1))-AVERAGE(OFFSET($H$3,0,0,'Données projet'!$E$11+1,1))</f>
        <v>331.52724290297675</v>
      </c>
      <c r="BJ18" s="59">
        <f t="shared" si="38"/>
        <v>322.79102610158054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43.258799999999994</v>
      </c>
      <c r="AK19" s="13">
        <f t="shared" si="35"/>
        <v>12.858415781906348</v>
      </c>
      <c r="AL19" s="20">
        <f t="shared" si="4"/>
        <v>97.737484153486875</v>
      </c>
      <c r="AM19" s="59">
        <f t="shared" si="5"/>
        <v>391.0708174868202</v>
      </c>
      <c r="AN19" s="59">
        <f ca="1">AVERAGE(OFFSET($AM$3,0,0,'Données projet'!$E$10+1,1))-AVERAGE(OFFSET($H$3,0,0,'Données projet'!$E$10+1,1))</f>
        <v>302.71117158618432</v>
      </c>
      <c r="AO19" s="59">
        <f t="shared" si="36"/>
        <v>295.47406571733393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46.940400000000004</v>
      </c>
      <c r="BF19" s="13">
        <f t="shared" si="37"/>
        <v>13.82072434588865</v>
      </c>
      <c r="BG19" s="20">
        <f t="shared" si="7"/>
        <v>105.82562490242275</v>
      </c>
      <c r="BH19" s="59">
        <f t="shared" si="8"/>
        <v>399.15895823575607</v>
      </c>
      <c r="BI19" s="59">
        <f ca="1">AVERAGE(OFFSET($BH$3,0,0,'Données projet'!$E$11+1,1))-AVERAGE(OFFSET($H$3,0,0,'Données projet'!$E$11+1,1))</f>
        <v>331.52724290297675</v>
      </c>
      <c r="BJ19" s="59">
        <f t="shared" si="38"/>
        <v>322.79102610158054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54.99</v>
      </c>
      <c r="AK20" s="13">
        <f t="shared" si="35"/>
        <v>15.895227919347008</v>
      </c>
      <c r="AL20" s="20">
        <f t="shared" si="4"/>
        <v>123.45843862619604</v>
      </c>
      <c r="AM20" s="59">
        <f t="shared" si="5"/>
        <v>416.79177195952934</v>
      </c>
      <c r="AN20" s="59">
        <f ca="1">AVERAGE(OFFSET($AM$3,0,0,'Données projet'!$E$10+1,1))-AVERAGE(OFFSET($H$3,0,0,'Données projet'!$E$10+1,1))</f>
        <v>302.71117158618432</v>
      </c>
      <c r="AO20" s="59">
        <f t="shared" si="36"/>
        <v>295.47406571733393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59.67</v>
      </c>
      <c r="BF20" s="13">
        <f t="shared" si="37"/>
        <v>17.084807896591332</v>
      </c>
      <c r="BG20" s="20">
        <f t="shared" si="7"/>
        <v>133.68129041989656</v>
      </c>
      <c r="BH20" s="59">
        <f t="shared" si="8"/>
        <v>427.0146237532299</v>
      </c>
      <c r="BI20" s="59">
        <f ca="1">AVERAGE(OFFSET($BH$3,0,0,'Données projet'!$E$11+1,1))-AVERAGE(OFFSET($H$3,0,0,'Données projet'!$E$11+1,1))</f>
        <v>331.52724290297675</v>
      </c>
      <c r="BJ20" s="59">
        <f t="shared" si="38"/>
        <v>322.79102610158054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66.721199999999996</v>
      </c>
      <c r="AK21" s="13">
        <f t="shared" si="35"/>
        <v>18.856956599005905</v>
      </c>
      <c r="AL21" s="20">
        <f t="shared" si="4"/>
        <v>149.0486227432686</v>
      </c>
      <c r="AM21" s="59">
        <f t="shared" si="5"/>
        <v>442.38195607660191</v>
      </c>
      <c r="AN21" s="59">
        <f ca="1">AVERAGE(OFFSET($AM$3,0,0,'Données projet'!$E$10+1,1))-AVERAGE(OFFSET($H$3,0,0,'Données projet'!$E$10+1,1))</f>
        <v>302.71117158618432</v>
      </c>
      <c r="AO21" s="59">
        <f t="shared" si="36"/>
        <v>295.47406571733393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72.399600000000007</v>
      </c>
      <c r="BF21" s="13">
        <f t="shared" si="37"/>
        <v>20.268188832715463</v>
      </c>
      <c r="BG21" s="20">
        <f t="shared" si="7"/>
        <v>161.39639888364613</v>
      </c>
      <c r="BH21" s="59">
        <f t="shared" si="8"/>
        <v>454.72973221697941</v>
      </c>
      <c r="BI21" s="59">
        <f ca="1">AVERAGE(OFFSET($BH$3,0,0,'Données projet'!$E$11+1,1))-AVERAGE(OFFSET($H$3,0,0,'Données projet'!$E$11+1,1))</f>
        <v>331.52724290297675</v>
      </c>
      <c r="BJ21" s="59">
        <f t="shared" si="38"/>
        <v>322.79102610158054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78.452399999999997</v>
      </c>
      <c r="AK22" s="13">
        <f t="shared" si="35"/>
        <v>21.75835875604599</v>
      </c>
      <c r="AL22" s="20">
        <f t="shared" si="4"/>
        <v>174.53373816678013</v>
      </c>
      <c r="AM22" s="59">
        <f t="shared" si="5"/>
        <v>467.86707150011341</v>
      </c>
      <c r="AN22" s="59">
        <f ca="1">AVERAGE(OFFSET($AM$3,0,0,'Données projet'!$E$10+1,1))-AVERAGE(OFFSET($H$3,0,0,'Données projet'!$E$10+1,1))</f>
        <v>302.71117158618432</v>
      </c>
      <c r="AO22" s="59">
        <f t="shared" si="36"/>
        <v>295.47406571733393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85.129199999999997</v>
      </c>
      <c r="BF22" s="13">
        <f t="shared" si="37"/>
        <v>23.386728480923388</v>
      </c>
      <c r="BG22" s="20">
        <f t="shared" si="7"/>
        <v>188.99857543760822</v>
      </c>
      <c r="BH22" s="59">
        <f t="shared" si="8"/>
        <v>482.33190877094154</v>
      </c>
      <c r="BI22" s="59">
        <f ca="1">AVERAGE(OFFSET($BH$3,0,0,'Données projet'!$E$11+1,1))-AVERAGE(OFFSET($H$3,0,0,'Données projet'!$E$11+1,1))</f>
        <v>331.52724290297675</v>
      </c>
      <c r="BJ22" s="59">
        <f t="shared" si="38"/>
        <v>322.79102610158054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90.183599999999998</v>
      </c>
      <c r="AK23" s="13">
        <f t="shared" si="35"/>
        <v>24.609499639553789</v>
      </c>
      <c r="AL23" s="20">
        <f t="shared" si="4"/>
        <v>199.93131520555619</v>
      </c>
      <c r="AM23" s="59">
        <f t="shared" si="5"/>
        <v>493.2646485388895</v>
      </c>
      <c r="AN23" s="59">
        <f ca="1">AVERAGE(OFFSET($AM$3,0,0,'Données projet'!$E$10+1,1))-AVERAGE(OFFSET($H$3,0,0,'Données projet'!$E$10+1,1))</f>
        <v>302.71117158618432</v>
      </c>
      <c r="AO23" s="59">
        <f t="shared" si="36"/>
        <v>295.47406571733393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5.16E-2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1.7496661933398556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1.7496661933398556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97.858800000000016</v>
      </c>
      <c r="BF23" s="13">
        <f t="shared" si="37"/>
        <v>26.45124536158788</v>
      </c>
      <c r="BG23" s="20">
        <f t="shared" si="7"/>
        <v>216.50666233809889</v>
      </c>
      <c r="BH23" s="59">
        <f t="shared" si="8"/>
        <v>509.83999567143223</v>
      </c>
      <c r="BI23" s="59">
        <f ca="1">AVERAGE(OFFSET($BH$3,0,0,'Données projet'!$E$11+1,1))-AVERAGE(OFFSET($H$3,0,0,'Données projet'!$E$11+1,1))</f>
        <v>331.52724290297675</v>
      </c>
      <c r="BJ23" s="59">
        <f t="shared" si="38"/>
        <v>322.79102610158054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6.3600000000000004E-2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2.3401027810972939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2.3401027810972939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71.706960000000009</v>
      </c>
      <c r="AK24" s="13">
        <f t="shared" si="35"/>
        <v>20.096759687088312</v>
      </c>
      <c r="AL24" s="20">
        <f t="shared" si="4"/>
        <v>159.89147845501216</v>
      </c>
      <c r="AM24" s="59">
        <f t="shared" si="5"/>
        <v>453.22481178834551</v>
      </c>
      <c r="AN24" s="59">
        <f ca="1">AVERAGE(OFFSET($AM$3,0,0,'Données projet'!$E$10+1,1))-AVERAGE(OFFSET($H$3,0,0,'Données projet'!$E$10+1,1))</f>
        <v>302.71117158618432</v>
      </c>
      <c r="AO24" s="59">
        <f t="shared" si="36"/>
        <v>295.47406571733393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1.701821479272031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1.701821479272031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77.809680000000014</v>
      </c>
      <c r="BF24" s="13">
        <f t="shared" si="37"/>
        <v>21.600777311280577</v>
      </c>
      <c r="BG24" s="20">
        <f t="shared" si="7"/>
        <v>173.13987981714703</v>
      </c>
      <c r="BH24" s="59">
        <f t="shared" si="8"/>
        <v>466.47321315048032</v>
      </c>
      <c r="BI24" s="59">
        <f ca="1">AVERAGE(OFFSET($BH$3,0,0,'Données projet'!$E$11+1,1))-AVERAGE(OFFSET($H$3,0,0,'Données projet'!$E$11+1,1))</f>
        <v>331.52724290297675</v>
      </c>
      <c r="BJ24" s="59">
        <f t="shared" si="38"/>
        <v>322.79102610158054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2.2761125474875317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2.2761125474875317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84.024720000000002</v>
      </c>
      <c r="AK25" s="13">
        <f t="shared" si="35"/>
        <v>23.11842031654454</v>
      </c>
      <c r="AL25" s="20">
        <f t="shared" si="4"/>
        <v>186.6076360513151</v>
      </c>
      <c r="AM25" s="59">
        <f t="shared" si="5"/>
        <v>479.94096938464838</v>
      </c>
      <c r="AN25" s="59">
        <f ca="1">AVERAGE(OFFSET($AM$3,0,0,'Données projet'!$E$10+1,1))-AVERAGE(OFFSET($H$3,0,0,'Données projet'!$E$10+1,1))</f>
        <v>302.71117158618432</v>
      </c>
      <c r="AO25" s="59">
        <f t="shared" si="36"/>
        <v>295.47406571733393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1.6552850814264353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1.6552850814264353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91.175760000000011</v>
      </c>
      <c r="BF25" s="13">
        <f t="shared" si="37"/>
        <v>24.848575433138123</v>
      </c>
      <c r="BG25" s="20">
        <f t="shared" si="7"/>
        <v>202.07571754604893</v>
      </c>
      <c r="BH25" s="59">
        <f t="shared" si="8"/>
        <v>495.40905087938222</v>
      </c>
      <c r="BI25" s="59">
        <f ca="1">AVERAGE(OFFSET($BH$3,0,0,'Données projet'!$E$11+1,1))-AVERAGE(OFFSET($H$3,0,0,'Données projet'!$E$11+1,1))</f>
        <v>331.52724290297675</v>
      </c>
      <c r="BJ25" s="59">
        <f t="shared" si="38"/>
        <v>322.79102610158054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2.2138721301809285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2.2138721301809285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96.342480000000009</v>
      </c>
      <c r="AK26" s="13">
        <f t="shared" si="35"/>
        <v>26.088763268244669</v>
      </c>
      <c r="AL26" s="20">
        <f t="shared" si="4"/>
        <v>213.23441535885948</v>
      </c>
      <c r="AM26" s="59">
        <f t="shared" si="5"/>
        <v>506.56774869219282</v>
      </c>
      <c r="AN26" s="59">
        <f ca="1">AVERAGE(OFFSET($AM$3,0,0,'Données projet'!$E$10+1,1))-AVERAGE(OFFSET($H$3,0,0,'Données projet'!$E$10+1,1))</f>
        <v>302.71117158618432</v>
      </c>
      <c r="AO26" s="59">
        <f t="shared" si="36"/>
        <v>295.47406571733393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1.6100212238271703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1.6100212238271703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104.54184000000002</v>
      </c>
      <c r="BF26" s="13">
        <f t="shared" si="37"/>
        <v>28.041215323191079</v>
      </c>
      <c r="BG26" s="20">
        <f t="shared" si="7"/>
        <v>230.91548802122449</v>
      </c>
      <c r="BH26" s="59">
        <f t="shared" si="8"/>
        <v>524.24882135455778</v>
      </c>
      <c r="BI26" s="59">
        <f ca="1">AVERAGE(OFFSET($BH$3,0,0,'Données projet'!$E$11+1,1))-AVERAGE(OFFSET($H$3,0,0,'Données projet'!$E$11+1,1))</f>
        <v>331.52724290297675</v>
      </c>
      <c r="BJ26" s="59">
        <f t="shared" si="38"/>
        <v>322.79102610158054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2.1533336803586556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2.1533336803586556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108.66024000000002</v>
      </c>
      <c r="AK27" s="13">
        <f t="shared" si="35"/>
        <v>29.015101890437414</v>
      </c>
      <c r="AL27" s="20">
        <f t="shared" si="4"/>
        <v>239.78455379251184</v>
      </c>
      <c r="AM27" s="59">
        <f t="shared" si="5"/>
        <v>533.11788712584519</v>
      </c>
      <c r="AN27" s="59">
        <f ca="1">AVERAGE(OFFSET($AM$3,0,0,'Données projet'!$E$10+1,1))-AVERAGE(OFFSET($H$3,0,0,'Données projet'!$E$10+1,1))</f>
        <v>302.71117158618432</v>
      </c>
      <c r="AO27" s="59">
        <f t="shared" si="36"/>
        <v>295.47406571733393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1.5659951087942798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1.5659951087942798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117.90792000000002</v>
      </c>
      <c r="BF27" s="13">
        <f t="shared" si="37"/>
        <v>31.186557651984323</v>
      </c>
      <c r="BG27" s="20">
        <f t="shared" si="7"/>
        <v>259.67288191053939</v>
      </c>
      <c r="BH27" s="59">
        <f t="shared" si="8"/>
        <v>553.0062152438727</v>
      </c>
      <c r="BI27" s="59">
        <f ca="1">AVERAGE(OFFSET($BH$3,0,0,'Données projet'!$E$11+1,1))-AVERAGE(OFFSET($H$3,0,0,'Données projet'!$E$11+1,1))</f>
        <v>331.52724290297675</v>
      </c>
      <c r="BJ27" s="59">
        <f t="shared" si="38"/>
        <v>322.79102610158054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2.0944506576303512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2.0944506576303512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120.97800000000002</v>
      </c>
      <c r="AK28" s="13">
        <f t="shared" si="35"/>
        <v>31.902993864447531</v>
      </c>
      <c r="AL28" s="20">
        <f t="shared" si="4"/>
        <v>266.26773098057953</v>
      </c>
      <c r="AM28" s="59">
        <f t="shared" si="5"/>
        <v>559.60106431391284</v>
      </c>
      <c r="AN28" s="59">
        <f ca="1">AVERAGE(OFFSET($AM$3,0,0,'Données projet'!$E$10+1,1))-AVERAGE(OFFSET($H$3,0,0,'Données projet'!$E$10+1,1))</f>
        <v>302.71117158618432</v>
      </c>
      <c r="AO28" s="59">
        <f t="shared" si="36"/>
        <v>295.47406571733393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6.0200000000000004E-2</v>
      </c>
      <c r="AS28" s="16">
        <f>IF(ISNA(VLOOKUP(A28,'Données projet'!$A$61:$I$81,6,0)),0%,VLOOKUP(A28,'Données projet'!$A$61:$I$81,6,0)*VLOOKUP('Données projet'!$B$10,Paramètres!$A$1:$I$89,7,0))</f>
        <v>0.18489999999999998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2.0493462827404669</v>
      </c>
      <c r="AV28" s="21">
        <f>EXP(-LN(2)/25)*AV27+(1-EXP(-LN(2)/25))/(LN(2)/25)*Calculateur!AQ28*Calculateur!AS28*VLOOKUP('Données projet'!$B$10,Paramètres!$A$1:$I$89,3,0)*0.475*44/12</f>
        <v>7.7928100829933467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9.842156365733814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131.27400000000003</v>
      </c>
      <c r="BF28" s="13">
        <f t="shared" si="37"/>
        <v>34.290576031111669</v>
      </c>
      <c r="BG28" s="20">
        <f t="shared" si="7"/>
        <v>288.35830325418618</v>
      </c>
      <c r="BH28" s="59">
        <f t="shared" si="8"/>
        <v>581.6916365875195</v>
      </c>
      <c r="BI28" s="59">
        <f ca="1">AVERAGE(OFFSET($BH$3,0,0,'Données projet'!$E$11+1,1))-AVERAGE(OFFSET($H$3,0,0,'Données projet'!$E$11+1,1))</f>
        <v>331.52724290297675</v>
      </c>
      <c r="BJ28" s="59">
        <f t="shared" si="38"/>
        <v>322.79102610158054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7.4200000000000016E-2</v>
      </c>
      <c r="BN28" s="16">
        <f>IF(ISNA(VLOOKUP(A28,'Données projet'!$A$87:$I$107,6,0)),0%,VLOOKUP(A28,'Données projet'!$A$87:$I$107,6,0)*VLOOKUP('Données projet'!$B$11,Paramètres!$A$1:$I$89,7,0))</f>
        <v>0.22790000000000002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2.7409119259017731</v>
      </c>
      <c r="BQ28" s="21">
        <f>EXP(-LN(2)/25)*BQ27+(1-EXP(-LN(2)/25))/(LN(2)/25)*Calculateur!BL28*Calculateur!BN28*VLOOKUP('Données projet'!$B$11,Paramètres!$A$1:$I$89,3,0)*0.475*44/12</f>
        <v>10.422546093187046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13.16345801908882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102.20808000000002</v>
      </c>
      <c r="AK29" s="13">
        <f t="shared" si="35"/>
        <v>27.487371629246301</v>
      </c>
      <c r="AL29" s="20">
        <f t="shared" si="4"/>
        <v>225.88624492093732</v>
      </c>
      <c r="AM29" s="59">
        <f t="shared" si="5"/>
        <v>519.21957825427057</v>
      </c>
      <c r="AN29" s="59">
        <f ca="1">AVERAGE(OFFSET($AM$3,0,0,'Données projet'!$E$10+1,1))-AVERAGE(OFFSET($H$3,0,0,'Données projet'!$E$10+1,1))</f>
        <v>302.71117158618432</v>
      </c>
      <c r="AO29" s="59">
        <f t="shared" si="36"/>
        <v>295.47406571733393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2.0091598521137337</v>
      </c>
      <c r="AV29" s="21">
        <f>EXP(-LN(2)/25)*AV28+(1-EXP(-LN(2)/25))/(LN(2)/25)*Calculateur!AQ29*Calculateur!AS29*VLOOKUP('Données projet'!$B$10,Paramètres!$A$1:$I$89,3,0)*0.475*44/12</f>
        <v>7.5797152814678217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9.5888751335815563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110.90664000000004</v>
      </c>
      <c r="BF29" s="13">
        <f t="shared" si="37"/>
        <v>29.544493872672952</v>
      </c>
      <c r="BG29" s="20">
        <f t="shared" si="7"/>
        <v>244.6190581615721</v>
      </c>
      <c r="BH29" s="59">
        <f t="shared" si="8"/>
        <v>537.95239149490544</v>
      </c>
      <c r="BI29" s="59">
        <f ca="1">AVERAGE(OFFSET($BH$3,0,0,'Données projet'!$E$11+1,1))-AVERAGE(OFFSET($H$3,0,0,'Données projet'!$E$11+1,1))</f>
        <v>331.52724290297675</v>
      </c>
      <c r="BJ29" s="59">
        <f t="shared" si="38"/>
        <v>322.79102610158054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2.6871643148260387</v>
      </c>
      <c r="BQ29" s="21">
        <f>EXP(-LN(2)/25)*BQ28+(1-EXP(-LN(2)/25))/(LN(2)/25)*Calculateur!BL29*Calculateur!BN29*VLOOKUP('Données projet'!$B$11,Paramètres!$A$1:$I$89,3,0)*0.475*44/12</f>
        <v>10.137541022170968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12.824705336997006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114.23256000000002</v>
      </c>
      <c r="AK30" s="13">
        <f t="shared" si="35"/>
        <v>30.326006869580301</v>
      </c>
      <c r="AL30" s="20">
        <f t="shared" si="4"/>
        <v>251.77283729785236</v>
      </c>
      <c r="AM30" s="59">
        <f t="shared" si="5"/>
        <v>545.10617063118571</v>
      </c>
      <c r="AN30" s="59">
        <f ca="1">AVERAGE(OFFSET($AM$3,0,0,'Données projet'!$E$10+1,1))-AVERAGE(OFFSET($H$3,0,0,'Données projet'!$E$10+1,1))</f>
        <v>302.71117158618432</v>
      </c>
      <c r="AO30" s="59">
        <f t="shared" si="36"/>
        <v>295.47406571733393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1.9697614528802885</v>
      </c>
      <c r="AV30" s="21">
        <f>EXP(-LN(2)/25)*AV29+(1-EXP(-LN(2)/25))/(LN(2)/25)*Calculateur!AQ30*Calculateur!AS30*VLOOKUP('Données projet'!$B$10,Paramètres!$A$1:$I$89,3,0)*0.475*44/12</f>
        <v>7.372447568496181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9.342209021376469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123.95448000000005</v>
      </c>
      <c r="BF30" s="13">
        <f t="shared" si="37"/>
        <v>32.595569202682604</v>
      </c>
      <c r="BG30" s="20">
        <f t="shared" si="7"/>
        <v>272.65800236133896</v>
      </c>
      <c r="BH30" s="59">
        <f t="shared" si="8"/>
        <v>565.99133569467222</v>
      </c>
      <c r="BI30" s="59">
        <f ca="1">AVERAGE(OFFSET($BH$3,0,0,'Données projet'!$E$11+1,1))-AVERAGE(OFFSET($H$3,0,0,'Données projet'!$E$11+1,1))</f>
        <v>331.52724290297675</v>
      </c>
      <c r="BJ30" s="59">
        <f t="shared" si="38"/>
        <v>322.79102610158054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2.6344706616206937</v>
      </c>
      <c r="BQ30" s="21">
        <f>EXP(-LN(2)/25)*BQ29+(1-EXP(-LN(2)/25))/(LN(2)/25)*Calculateur!BL30*Calculateur!BN30*VLOOKUP('Données projet'!$B$11,Paramètres!$A$1:$I$89,3,0)*0.475*44/12</f>
        <v>9.8603294298095907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12.494800091430285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126.25704000000002</v>
      </c>
      <c r="AK31" s="13">
        <f t="shared" si="35"/>
        <v>33.130006114881255</v>
      </c>
      <c r="AL31" s="20">
        <f t="shared" si="4"/>
        <v>277.59910531675155</v>
      </c>
      <c r="AM31" s="59">
        <f t="shared" si="5"/>
        <v>570.9324386500848</v>
      </c>
      <c r="AN31" s="59">
        <f ca="1">AVERAGE(OFFSET($AM$3,0,0,'Données projet'!$E$10+1,1))-AVERAGE(OFFSET($H$3,0,0,'Données projet'!$E$10+1,1))</f>
        <v>302.71117158618432</v>
      </c>
      <c r="AO31" s="59">
        <f t="shared" si="36"/>
        <v>295.47406571733393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1.9311356322251603</v>
      </c>
      <c r="AV31" s="21">
        <f>EXP(-LN(2)/25)*AV30+(1-EXP(-LN(2)/25))/(LN(2)/25)*Calculateur!AQ31*Calculateur!AS31*VLOOKUP('Données projet'!$B$10,Paramètres!$A$1:$I$89,3,0)*0.475*44/12</f>
        <v>7.1708476020354857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9.1019832342606453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137.00232000000005</v>
      </c>
      <c r="BF31" s="13">
        <f t="shared" si="37"/>
        <v>35.609416420931346</v>
      </c>
      <c r="BG31" s="20">
        <f t="shared" si="7"/>
        <v>300.63210759978887</v>
      </c>
      <c r="BH31" s="59">
        <f t="shared" si="8"/>
        <v>593.96544093312218</v>
      </c>
      <c r="BI31" s="59">
        <f ca="1">AVERAGE(OFFSET($BH$3,0,0,'Données projet'!$E$11+1,1))-AVERAGE(OFFSET($H$3,0,0,'Données projet'!$E$11+1,1))</f>
        <v>331.52724290297675</v>
      </c>
      <c r="BJ31" s="59">
        <f t="shared" si="38"/>
        <v>322.79102610158054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2.5828102988147505</v>
      </c>
      <c r="BQ31" s="21">
        <f>EXP(-LN(2)/25)*BQ30+(1-EXP(-LN(2)/25))/(LN(2)/25)*Calculateur!BL31*Calculateur!BN31*VLOOKUP('Données projet'!$B$11,Paramètres!$A$1:$I$89,3,0)*0.475*44/12</f>
        <v>9.590698203019258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12.173508501834009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138.28152000000003</v>
      </c>
      <c r="AK32" s="13">
        <f t="shared" si="35"/>
        <v>35.903043322174675</v>
      </c>
      <c r="AL32" s="20">
        <f t="shared" si="4"/>
        <v>303.37144778612094</v>
      </c>
      <c r="AM32" s="59">
        <f t="shared" si="5"/>
        <v>596.70478111945431</v>
      </c>
      <c r="AN32" s="59">
        <f ca="1">AVERAGE(OFFSET($AM$3,0,0,'Données projet'!$E$10+1,1))-AVERAGE(OFFSET($H$3,0,0,'Données projet'!$E$10+1,1))</f>
        <v>302.71117158618432</v>
      </c>
      <c r="AO32" s="59">
        <f t="shared" si="36"/>
        <v>295.47406571733393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1.8932672403536548</v>
      </c>
      <c r="AV32" s="21">
        <f>EXP(-LN(2)/25)*AV31+(1-EXP(-LN(2)/25))/(LN(2)/25)*Calculateur!AQ32*Calculateur!AS32*VLOOKUP('Données projet'!$B$10,Paramètres!$A$1:$I$89,3,0)*0.475*44/12</f>
        <v>6.9747603972593391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8.8680276376129932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150.05016000000003</v>
      </c>
      <c r="BF32" s="13">
        <f t="shared" si="37"/>
        <v>38.589984439024605</v>
      </c>
      <c r="BG32" s="20">
        <f t="shared" si="7"/>
        <v>328.5482515646346</v>
      </c>
      <c r="BH32" s="59">
        <f t="shared" si="8"/>
        <v>621.88158489796797</v>
      </c>
      <c r="BI32" s="59">
        <f ca="1">AVERAGE(OFFSET($BH$3,0,0,'Données projet'!$E$11+1,1))-AVERAGE(OFFSET($H$3,0,0,'Données projet'!$E$11+1,1))</f>
        <v>331.52724290297675</v>
      </c>
      <c r="BJ32" s="59">
        <f t="shared" si="38"/>
        <v>322.79102610158054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2.5321629642137218</v>
      </c>
      <c r="BQ32" s="21">
        <f>EXP(-LN(2)/25)*BQ31+(1-EXP(-LN(2)/25))/(LN(2)/25)*Calculateur!BL32*Calculateur!BN32*VLOOKUP('Données projet'!$B$11,Paramètres!$A$1:$I$89,3,0)*0.475*44/12</f>
        <v>9.3284400563047978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11.86060302051852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150.30600000000004</v>
      </c>
      <c r="AK33" s="13">
        <f t="shared" si="35"/>
        <v>38.648116968856677</v>
      </c>
      <c r="AL33" s="20">
        <f t="shared" si="4"/>
        <v>329.09508705409212</v>
      </c>
      <c r="AM33" s="59">
        <f t="shared" si="5"/>
        <v>622.42842038742538</v>
      </c>
      <c r="AN33" s="59">
        <f ca="1">AVERAGE(OFFSET($AM$3,0,0,'Données projet'!$E$10+1,1))-AVERAGE(OFFSET($H$3,0,0,'Données projet'!$E$10+1,1))</f>
        <v>302.71117158618432</v>
      </c>
      <c r="AO33" s="59">
        <f t="shared" si="36"/>
        <v>295.47406571733393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0.22359999999999999</v>
      </c>
      <c r="AS33" s="16">
        <f>IF(ISNA(VLOOKUP(A33,'Données projet'!$A$61:$I$81,6,0)),0%,VLOOKUP(A33,'Données projet'!$A$61:$I$81,6,0)*VLOOKUP('Données projet'!$B$10,Paramètres!$A$1:$I$89,7,0))</f>
        <v>0.1333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9.4679990461567591</v>
      </c>
      <c r="AV33" s="21">
        <f>EXP(-LN(2)/25)*AV32+(1-EXP(-LN(2)/25))/(LN(2)/25)*Calculateur!AQ33*Calculateur!AS33*VLOOKUP('Données projet'!$B$10,Paramètres!$A$1:$I$89,3,0)*0.475*44/12</f>
        <v>11.30400620687087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20.772005253027629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163.09800000000004</v>
      </c>
      <c r="BF33" s="13">
        <f t="shared" si="37"/>
        <v>41.540496136845142</v>
      </c>
      <c r="BG33" s="20">
        <f t="shared" si="7"/>
        <v>356.41204743833867</v>
      </c>
      <c r="BH33" s="59">
        <f t="shared" si="8"/>
        <v>649.74538077167199</v>
      </c>
      <c r="BI33" s="59">
        <f ca="1">AVERAGE(OFFSET($BH$3,0,0,'Données projet'!$E$11+1,1))-AVERAGE(OFFSET($H$3,0,0,'Données projet'!$E$11+1,1))</f>
        <v>331.52724290297675</v>
      </c>
      <c r="BJ33" s="59">
        <f t="shared" si="38"/>
        <v>322.79102610158054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0.27560000000000001</v>
      </c>
      <c r="BN33" s="16">
        <f>IF(ISNA(VLOOKUP(A33,'Données projet'!$A$87:$I$107,6,0)),0%,VLOOKUP(A33,'Données projet'!$A$87:$I$107,6,0)*VLOOKUP('Données projet'!$B$11,Paramètres!$A$1:$I$89,7,0))</f>
        <v>0.1643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12.663038803444692</v>
      </c>
      <c r="BQ33" s="21">
        <f>EXP(-LN(2)/25)*BQ32+(1-EXP(-LN(2)/25))/(LN(2)/25)*Calculateur!BL33*Calculateur!BN33*VLOOKUP('Données projet'!$B$11,Paramètres!$A$1:$I$89,3,0)*0.475*44/12</f>
        <v>15.118618890238476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27.781657693683169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130.65624000000003</v>
      </c>
      <c r="AK34" s="13">
        <f t="shared" si="35"/>
        <v>34.147952661921146</v>
      </c>
      <c r="AL34" s="20">
        <f t="shared" si="4"/>
        <v>287.03396888617937</v>
      </c>
      <c r="AM34" s="59">
        <f t="shared" si="5"/>
        <v>580.36730221951268</v>
      </c>
      <c r="AN34" s="59">
        <f ca="1">AVERAGE(OFFSET($AM$3,0,0,'Données projet'!$E$10+1,1))-AVERAGE(OFFSET($H$3,0,0,'Données projet'!$E$10+1,1))</f>
        <v>302.71117158618432</v>
      </c>
      <c r="AO34" s="59">
        <f t="shared" si="36"/>
        <v>295.47406571733393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9.2823373597708176</v>
      </c>
      <c r="AV34" s="21">
        <f>EXP(-LN(2)/25)*AV33+(1-EXP(-LN(2)/25))/(LN(2)/25)*Calculateur!AQ34*Calculateur!AS34*VLOOKUP('Données projet'!$B$10,Paramètres!$A$1:$I$89,3,0)*0.475*44/12</f>
        <v>10.994897562692135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20.277234922462952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141.77592000000004</v>
      </c>
      <c r="BF34" s="13">
        <f t="shared" si="37"/>
        <v>36.703544878441981</v>
      </c>
      <c r="BG34" s="20">
        <f t="shared" si="7"/>
        <v>310.85173466328649</v>
      </c>
      <c r="BH34" s="59">
        <f t="shared" si="8"/>
        <v>604.18506799661986</v>
      </c>
      <c r="BI34" s="59">
        <f ca="1">AVERAGE(OFFSET($BH$3,0,0,'Données projet'!$E$11+1,1))-AVERAGE(OFFSET($H$3,0,0,'Données projet'!$E$11+1,1))</f>
        <v>331.52724290297675</v>
      </c>
      <c r="BJ34" s="59">
        <f t="shared" si="38"/>
        <v>322.79102610158054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12.414724336200161</v>
      </c>
      <c r="BQ34" s="21">
        <f>EXP(-LN(2)/25)*BQ33+(1-EXP(-LN(2)/25))/(LN(2)/25)*Calculateur!BL34*Calculateur!BN34*VLOOKUP('Données projet'!$B$11,Paramètres!$A$1:$I$89,3,0)*0.475*44/12</f>
        <v>14.705199461631292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27.119923797831454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141.80088000000003</v>
      </c>
      <c r="AK35" s="13">
        <f t="shared" si="35"/>
        <v>36.709254421801973</v>
      </c>
      <c r="AL35" s="20">
        <f t="shared" si="4"/>
        <v>310.90515078463847</v>
      </c>
      <c r="AM35" s="59">
        <f t="shared" si="5"/>
        <v>604.23848411797178</v>
      </c>
      <c r="AN35" s="59">
        <f ca="1">AVERAGE(OFFSET($AM$3,0,0,'Données projet'!$E$10+1,1))-AVERAGE(OFFSET($H$3,0,0,'Données projet'!$E$10+1,1))</f>
        <v>302.71117158618432</v>
      </c>
      <c r="AO35" s="59">
        <f t="shared" si="36"/>
        <v>295.47406571733393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9.1003163858124587</v>
      </c>
      <c r="AV35" s="21">
        <f>EXP(-LN(2)/25)*AV34+(1-EXP(-LN(2)/25))/(LN(2)/25)*Calculateur!AQ35*Calculateur!AS35*VLOOKUP('Données projet'!$B$10,Paramètres!$A$1:$I$89,3,0)*0.475*44/12</f>
        <v>10.694241510643785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19.794557896456244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153.86904000000004</v>
      </c>
      <c r="BF35" s="13">
        <f t="shared" si="37"/>
        <v>39.456531419736123</v>
      </c>
      <c r="BG35" s="20">
        <f t="shared" si="7"/>
        <v>336.70870355604046</v>
      </c>
      <c r="BH35" s="59">
        <f t="shared" si="8"/>
        <v>630.04203688937378</v>
      </c>
      <c r="BI35" s="59">
        <f ca="1">AVERAGE(OFFSET($BH$3,0,0,'Données projet'!$E$11+1,1))-AVERAGE(OFFSET($H$3,0,0,'Données projet'!$E$11+1,1))</f>
        <v>331.52724290297675</v>
      </c>
      <c r="BJ35" s="59">
        <f t="shared" si="38"/>
        <v>322.79102610158054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12.171279164201424</v>
      </c>
      <c r="BQ35" s="21">
        <f>EXP(-LN(2)/25)*BQ34+(1-EXP(-LN(2)/25))/(LN(2)/25)*Calculateur!BL35*Calculateur!BN35*VLOOKUP('Données projet'!$B$11,Paramètres!$A$1:$I$89,3,0)*0.475*44/12</f>
        <v>14.303085009040153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26.474364173241575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152.94552000000002</v>
      </c>
      <c r="AK36" s="13">
        <f t="shared" si="35"/>
        <v>39.247206134585156</v>
      </c>
      <c r="AL36" s="20">
        <f t="shared" si="4"/>
        <v>334.73566468440248</v>
      </c>
      <c r="AM36" s="59">
        <f t="shared" si="5"/>
        <v>628.06899801773579</v>
      </c>
      <c r="AN36" s="59">
        <f ca="1">AVERAGE(OFFSET($AM$3,0,0,'Données projet'!$E$10+1,1))-AVERAGE(OFFSET($H$3,0,0,'Données projet'!$E$10+1,1))</f>
        <v>302.71117158618432</v>
      </c>
      <c r="AO36" s="59">
        <f t="shared" si="36"/>
        <v>295.47406571733393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8.9218647321315903</v>
      </c>
      <c r="AV36" s="21">
        <f>EXP(-LN(2)/25)*AV35+(1-EXP(-LN(2)/25))/(LN(2)/25)*Calculateur!AQ36*Calculateur!AS36*VLOOKUP('Données projet'!$B$10,Paramètres!$A$1:$I$89,3,0)*0.475*44/12</f>
        <v>10.401806914149512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19.323671646281102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165.96216000000001</v>
      </c>
      <c r="BF36" s="13">
        <f t="shared" si="37"/>
        <v>42.184420424142857</v>
      </c>
      <c r="BG36" s="20">
        <f t="shared" si="7"/>
        <v>362.52196090538217</v>
      </c>
      <c r="BH36" s="59">
        <f t="shared" si="8"/>
        <v>655.85529423871549</v>
      </c>
      <c r="BI36" s="59">
        <f ca="1">AVERAGE(OFFSET($BH$3,0,0,'Données projet'!$E$11+1,1))-AVERAGE(OFFSET($H$3,0,0,'Données projet'!$E$11+1,1))</f>
        <v>331.52724290297675</v>
      </c>
      <c r="BJ36" s="59">
        <f t="shared" si="38"/>
        <v>322.79102610158054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11.932607803538691</v>
      </c>
      <c r="BQ36" s="21">
        <f>EXP(-LN(2)/25)*BQ35+(1-EXP(-LN(2)/25))/(LN(2)/25)*Calculateur!BL36*Calculateur!BN36*VLOOKUP('Données projet'!$B$11,Paramètres!$A$1:$I$89,3,0)*0.475*44/12</f>
        <v>13.9119663973014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25.844574200840093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164.09016</v>
      </c>
      <c r="AK37" s="13">
        <f t="shared" si="35"/>
        <v>41.763702733606458</v>
      </c>
      <c r="AL37" s="20">
        <f t="shared" si="4"/>
        <v>358.52881092769786</v>
      </c>
      <c r="AM37" s="59">
        <f t="shared" si="5"/>
        <v>651.86214426103118</v>
      </c>
      <c r="AN37" s="59">
        <f ca="1">AVERAGE(OFFSET($AM$3,0,0,'Données projet'!$E$10+1,1))-AVERAGE(OFFSET($H$3,0,0,'Données projet'!$E$10+1,1))</f>
        <v>302.71117158618432</v>
      </c>
      <c r="AO37" s="59">
        <f t="shared" si="36"/>
        <v>295.47406571733393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8.7469124065346424</v>
      </c>
      <c r="AV37" s="21">
        <f>EXP(-LN(2)/25)*AV36+(1-EXP(-LN(2)/25))/(LN(2)/25)*Calculateur!AQ37*Calculateur!AS37*VLOOKUP('Données projet'!$B$10,Paramètres!$A$1:$I$89,3,0)*0.475*44/12</f>
        <v>10.117368957074842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18.864281363609486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178.05528000000001</v>
      </c>
      <c r="BF37" s="13">
        <f t="shared" si="37"/>
        <v>44.889248639558041</v>
      </c>
      <c r="BG37" s="20">
        <f t="shared" si="7"/>
        <v>388.29505404723028</v>
      </c>
      <c r="BH37" s="59">
        <f t="shared" si="8"/>
        <v>681.62838738056359</v>
      </c>
      <c r="BI37" s="59">
        <f ca="1">AVERAGE(OFFSET($BH$3,0,0,'Données projet'!$E$11+1,1))-AVERAGE(OFFSET($H$3,0,0,'Données projet'!$E$11+1,1))</f>
        <v>331.52724290297675</v>
      </c>
      <c r="BJ37" s="59">
        <f t="shared" si="38"/>
        <v>322.79102610158054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11.698616642683398</v>
      </c>
      <c r="BQ37" s="21">
        <f>EXP(-LN(2)/25)*BQ36+(1-EXP(-LN(2)/25))/(LN(2)/25)*Calculateur!BL37*Calculateur!BN37*VLOOKUP('Données projet'!$B$11,Paramètres!$A$1:$I$89,3,0)*0.475*44/12</f>
        <v>13.531542944568677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25.230159587252075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175.23480000000001</v>
      </c>
      <c r="AK38" s="13">
        <f t="shared" si="35"/>
        <v>44.260367185241513</v>
      </c>
      <c r="AL38" s="20">
        <f t="shared" si="4"/>
        <v>382.28741618096228</v>
      </c>
      <c r="AM38" s="59">
        <f t="shared" si="5"/>
        <v>675.62074951429554</v>
      </c>
      <c r="AN38" s="59">
        <f ca="1">AVERAGE(OFFSET($AM$3,0,0,'Données projet'!$E$10+1,1))-AVERAGE(OFFSET($H$3,0,0,'Données projet'!$E$10+1,1))</f>
        <v>302.71117158618432</v>
      </c>
      <c r="AO38" s="59">
        <f t="shared" si="36"/>
        <v>295.47406571733393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0.31819999999999998</v>
      </c>
      <c r="AS38" s="16">
        <f>IF(ISNA(VLOOKUP(A38,'Données projet'!$A$61:$I$81,6,0)),0%,VLOOKUP(A38,'Données projet'!$A$61:$I$81,6,0)*VLOOKUP('Données projet'!$B$10,Paramètres!$A$1:$I$89,7,0))</f>
        <v>8.1699999999999995E-2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19.40764971238902</v>
      </c>
      <c r="AV38" s="21">
        <f>EXP(-LN(2)/25)*AV37+(1-EXP(-LN(2)/25))/(LN(2)/25)*Calculateur!AQ38*Calculateur!AS38*VLOOKUP('Données projet'!$B$10,Paramètres!$A$1:$I$89,3,0)*0.475*44/12</f>
        <v>12.611013777015758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32.01866348940478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190.14840000000001</v>
      </c>
      <c r="BF38" s="13">
        <f t="shared" si="37"/>
        <v>47.572760493232991</v>
      </c>
      <c r="BG38" s="20">
        <f t="shared" si="7"/>
        <v>414.03102119238082</v>
      </c>
      <c r="BH38" s="59">
        <f t="shared" si="8"/>
        <v>707.36435452571413</v>
      </c>
      <c r="BI38" s="59">
        <f ca="1">AVERAGE(OFFSET($BH$3,0,0,'Données projet'!$E$11+1,1))-AVERAGE(OFFSET($H$3,0,0,'Données projet'!$E$11+1,1))</f>
        <v>331.52724290297675</v>
      </c>
      <c r="BJ38" s="59">
        <f t="shared" si="38"/>
        <v>322.79102610158054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0.39219999999999999</v>
      </c>
      <c r="BN38" s="16">
        <f>IF(ISNA(VLOOKUP(A38,'Données projet'!$A$87:$I$107,6,0)),0%,VLOOKUP(A38,'Données projet'!$A$87:$I$107,6,0)*VLOOKUP('Données projet'!$B$11,Paramètres!$A$1:$I$89,7,0))</f>
        <v>0.10070000000000001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25.956891228395616</v>
      </c>
      <c r="BQ38" s="21">
        <f>EXP(-LN(2)/25)*BQ37+(1-EXP(-LN(2)/25))/(LN(2)/25)*Calculateur!BL38*Calculateur!BN38*VLOOKUP('Données projet'!$B$11,Paramètres!$A$1:$I$89,3,0)*0.475*44/12</f>
        <v>16.866684927893914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42.823576156289533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154.11863999999997</v>
      </c>
      <c r="AK39" s="13">
        <f t="shared" si="35"/>
        <v>39.513080685376593</v>
      </c>
      <c r="AL39" s="20">
        <f t="shared" si="4"/>
        <v>337.24191352703082</v>
      </c>
      <c r="AM39" s="59">
        <f t="shared" si="5"/>
        <v>630.57524686036413</v>
      </c>
      <c r="AN39" s="59">
        <f ca="1">AVERAGE(OFFSET($AM$3,0,0,'Données projet'!$E$10+1,1))-AVERAGE(OFFSET($H$3,0,0,'Données projet'!$E$10+1,1))</f>
        <v>302.71117158618432</v>
      </c>
      <c r="AO39" s="59">
        <f t="shared" si="36"/>
        <v>295.47406571733393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19.027077539026539</v>
      </c>
      <c r="AV39" s="21">
        <f>EXP(-LN(2)/25)*AV38+(1-EXP(-LN(2)/25))/(LN(2)/25)*Calculateur!AQ39*Calculateur!AS39*VLOOKUP('Données projet'!$B$10,Paramètres!$A$1:$I$89,3,0)*0.475*44/12</f>
        <v>12.26616494209887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31.293242481125411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167.23511999999999</v>
      </c>
      <c r="BF39" s="13">
        <f t="shared" si="37"/>
        <v>42.470192710511604</v>
      </c>
      <c r="BG39" s="20">
        <f t="shared" si="7"/>
        <v>365.23675297080769</v>
      </c>
      <c r="BH39" s="59">
        <f t="shared" si="8"/>
        <v>658.570086304141</v>
      </c>
      <c r="BI39" s="59">
        <f ca="1">AVERAGE(OFFSET($BH$3,0,0,'Données projet'!$E$11+1,1))-AVERAGE(OFFSET($H$3,0,0,'Données projet'!$E$11+1,1))</f>
        <v>331.52724290297675</v>
      </c>
      <c r="BJ39" s="59">
        <f t="shared" si="38"/>
        <v>322.79102610158054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25.447892423547135</v>
      </c>
      <c r="BQ39" s="21">
        <f>EXP(-LN(2)/25)*BQ38+(1-EXP(-LN(2)/25))/(LN(2)/25)*Calculateur!BL39*Calculateur!BN39*VLOOKUP('Données projet'!$B$11,Paramètres!$A$1:$I$89,3,0)*0.475*44/12</f>
        <v>16.405464541560242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41.85335696510738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163.79687999999999</v>
      </c>
      <c r="AK40" s="13">
        <f t="shared" si="35"/>
        <v>41.697739822198329</v>
      </c>
      <c r="AL40" s="20">
        <f t="shared" si="4"/>
        <v>357.90312952366207</v>
      </c>
      <c r="AM40" s="59">
        <f t="shared" si="5"/>
        <v>651.23646285699533</v>
      </c>
      <c r="AN40" s="59">
        <f ca="1">AVERAGE(OFFSET($AM$3,0,0,'Données projet'!$E$10+1,1))-AVERAGE(OFFSET($H$3,0,0,'Données projet'!$E$10+1,1))</f>
        <v>302.71117158618432</v>
      </c>
      <c r="AO40" s="59">
        <f t="shared" si="36"/>
        <v>295.47406571733393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18.653968153857594</v>
      </c>
      <c r="AV40" s="21">
        <f>EXP(-LN(2)/25)*AV39+(1-EXP(-LN(2)/25))/(LN(2)/25)*Calculateur!AQ40*Calculateur!AS40*VLOOKUP('Données projet'!$B$10,Paramètres!$A$1:$I$89,3,0)*0.475*44/12</f>
        <v>11.930746016707596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30.584714170565192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177.73703999999998</v>
      </c>
      <c r="BF40" s="13">
        <f t="shared" si="37"/>
        <v>44.818349142210366</v>
      </c>
      <c r="BG40" s="20">
        <f t="shared" si="7"/>
        <v>387.61730275601627</v>
      </c>
      <c r="BH40" s="59">
        <f t="shared" si="8"/>
        <v>680.95063608934959</v>
      </c>
      <c r="BI40" s="59">
        <f ca="1">AVERAGE(OFFSET($BH$3,0,0,'Données projet'!$E$11+1,1))-AVERAGE(OFFSET($H$3,0,0,'Données projet'!$E$11+1,1))</f>
        <v>331.52724290297675</v>
      </c>
      <c r="BJ40" s="59">
        <f t="shared" si="38"/>
        <v>322.79102610158054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24.948874774803116</v>
      </c>
      <c r="BQ40" s="21">
        <f>EXP(-LN(2)/25)*BQ39+(1-EXP(-LN(2)/25))/(LN(2)/25)*Calculateur!BL40*Calculateur!BN40*VLOOKUP('Données projet'!$B$11,Paramètres!$A$1:$I$89,3,0)*0.475*44/12</f>
        <v>15.956856250945393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40.905731025748509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173.47511999999998</v>
      </c>
      <c r="AK41" s="13">
        <f t="shared" si="35"/>
        <v>43.867415861334891</v>
      </c>
      <c r="AL41" s="20">
        <f t="shared" si="4"/>
        <v>378.53824995849158</v>
      </c>
      <c r="AM41" s="59">
        <f t="shared" si="5"/>
        <v>671.87158329182489</v>
      </c>
      <c r="AN41" s="59">
        <f ca="1">AVERAGE(OFFSET($AM$3,0,0,'Données projet'!$E$10+1,1))-AVERAGE(OFFSET($H$3,0,0,'Données projet'!$E$10+1,1))</f>
        <v>302.71117158618432</v>
      </c>
      <c r="AO41" s="59">
        <f t="shared" si="36"/>
        <v>295.47406571733393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18.288175216157555</v>
      </c>
      <c r="AV41" s="21">
        <f>EXP(-LN(2)/25)*AV40+(1-EXP(-LN(2)/25))/(LN(2)/25)*Calculateur!AQ41*Calculateur!AS41*VLOOKUP('Données projet'!$B$10,Paramètres!$A$1:$I$89,3,0)*0.475*44/12</f>
        <v>11.604499139470063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29.892674355627619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188.23895999999999</v>
      </c>
      <c r="BF41" s="13">
        <f t="shared" si="37"/>
        <v>47.150401158990007</v>
      </c>
      <c r="BG41" s="20">
        <f t="shared" si="7"/>
        <v>409.96980401857422</v>
      </c>
      <c r="BH41" s="59">
        <f t="shared" si="8"/>
        <v>703.30313735190748</v>
      </c>
      <c r="BI41" s="59">
        <f ca="1">AVERAGE(OFFSET($BH$3,0,0,'Données projet'!$E$11+1,1))-AVERAGE(OFFSET($H$3,0,0,'Données projet'!$E$11+1,1))</f>
        <v>331.52724290297675</v>
      </c>
      <c r="BJ41" s="59">
        <f t="shared" si="38"/>
        <v>322.79102610158054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24.459642557780256</v>
      </c>
      <c r="BQ41" s="21">
        <f>EXP(-LN(2)/25)*BQ40+(1-EXP(-LN(2)/25))/(LN(2)/25)*Calculateur!BL41*Calculateur!BN41*VLOOKUP('Données projet'!$B$11,Paramètres!$A$1:$I$89,3,0)*0.475*44/12</f>
        <v>15.52051517762869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39.980157735408945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183.15335999999996</v>
      </c>
      <c r="AK42" s="13">
        <f t="shared" si="35"/>
        <v>46.023039984246878</v>
      </c>
      <c r="AL42" s="20">
        <f t="shared" si="4"/>
        <v>399.14889663922986</v>
      </c>
      <c r="AM42" s="59">
        <f t="shared" si="5"/>
        <v>692.48222997256312</v>
      </c>
      <c r="AN42" s="59">
        <f ca="1">AVERAGE(OFFSET($AM$3,0,0,'Données projet'!$E$10+1,1))-AVERAGE(OFFSET($H$3,0,0,'Données projet'!$E$10+1,1))</f>
        <v>302.71117158618432</v>
      </c>
      <c r="AO42" s="59">
        <f t="shared" si="36"/>
        <v>295.47406571733393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17.929555254854154</v>
      </c>
      <c r="AV42" s="21">
        <f>EXP(-LN(2)/25)*AV41+(1-EXP(-LN(2)/25))/(LN(2)/25)*Calculateur!AQ42*Calculateur!AS42*VLOOKUP('Données projet'!$B$10,Paramètres!$A$1:$I$89,3,0)*0.475*44/12</f>
        <v>11.287173500247167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29.216728755101322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198.74087999999998</v>
      </c>
      <c r="BF42" s="13">
        <f t="shared" si="37"/>
        <v>49.467349630825638</v>
      </c>
      <c r="BG42" s="20">
        <f t="shared" si="7"/>
        <v>432.29599994035453</v>
      </c>
      <c r="BH42" s="59">
        <f t="shared" si="8"/>
        <v>725.62933327368785</v>
      </c>
      <c r="BI42" s="59">
        <f ca="1">AVERAGE(OFFSET($BH$3,0,0,'Données projet'!$E$11+1,1))-AVERAGE(OFFSET($H$3,0,0,'Données projet'!$E$11+1,1))</f>
        <v>331.52724290297675</v>
      </c>
      <c r="BJ42" s="59">
        <f t="shared" si="38"/>
        <v>322.79102610158054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23.980003886131026</v>
      </c>
      <c r="BQ42" s="21">
        <f>EXP(-LN(2)/25)*BQ41+(1-EXP(-LN(2)/25))/(LN(2)/25)*Calculateur!BL42*Calculateur!BN42*VLOOKUP('Données projet'!$B$11,Paramètres!$A$1:$I$89,3,0)*0.475*44/12</f>
        <v>15.096105873908012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39.076109760039039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192.83159999999995</v>
      </c>
      <c r="AK43" s="13">
        <f t="shared" si="35"/>
        <v>48.165439402688818</v>
      </c>
      <c r="AL43" s="20">
        <f t="shared" si="4"/>
        <v>419.73651029301618</v>
      </c>
      <c r="AM43" s="59">
        <f t="shared" si="5"/>
        <v>713.06984362634944</v>
      </c>
      <c r="AN43" s="59">
        <f ca="1">AVERAGE(OFFSET($AM$3,0,0,'Données projet'!$E$10+1,1))-AVERAGE(OFFSET($H$3,0,0,'Données projet'!$E$10+1,1))</f>
        <v>302.71117158618432</v>
      </c>
      <c r="AO43" s="59">
        <f t="shared" si="36"/>
        <v>295.47406571733393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0.36549999999999999</v>
      </c>
      <c r="AS43" s="16">
        <f>IF(ISNA(VLOOKUP(A43,'Données projet'!$A$61:$I$81,6,0)),0%,VLOOKUP(A43,'Données projet'!$A$61:$I$81,6,0)*VLOOKUP('Données projet'!$B$10,Paramètres!$A$1:$I$89,7,0))</f>
        <v>4.3000000000000003E-2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29.42792911109477</v>
      </c>
      <c r="AV43" s="21">
        <f>EXP(-LN(2)/25)*AV42+(1-EXP(-LN(2)/25))/(LN(2)/25)*Calculateur!AQ43*Calculateur!AS43*VLOOKUP('Données projet'!$B$10,Paramètres!$A$1:$I$89,3,0)*0.475*44/12</f>
        <v>12.367149110284391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41.795078221379157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747.93077240413743</v>
      </c>
      <c r="BI43" s="59">
        <f ca="1">AVERAGE(OFFSET($BH$3,0,0,'Données projet'!$E$11+1,1))-AVERAGE(OFFSET($H$3,0,0,'Données projet'!$E$11+1,1))</f>
        <v>331.52724290297675</v>
      </c>
      <c r="BJ43" s="59">
        <f t="shared" si="38"/>
        <v>322.79102610158054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0.45050000000000001</v>
      </c>
      <c r="BN43" s="16">
        <f>IF(ISNA(VLOOKUP(A43,'Données projet'!$A$87:$I$107,6,0)),0%,VLOOKUP(A43,'Données projet'!$A$87:$I$107,6,0)*VLOOKUP('Données projet'!$B$11,Paramètres!$A$1:$I$89,7,0))</f>
        <v>5.3000000000000005E-2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39.358581092176735</v>
      </c>
      <c r="BQ43" s="21">
        <f>EXP(-LN(2)/25)*BQ42+(1-EXP(-LN(2)/25))/(LN(2)/25)*Calculateur!BL43*Calculateur!BN43*VLOOKUP('Données projet'!$B$11,Paramètres!$A$1:$I$89,3,0)*0.475*44/12</f>
        <v>16.540526494358588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55.899107586535322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171.86207999999993</v>
      </c>
      <c r="AK44" s="13">
        <f t="shared" si="35"/>
        <v>43.506802778694762</v>
      </c>
      <c r="AL44" s="20">
        <f t="shared" si="4"/>
        <v>375.10080417289322</v>
      </c>
      <c r="AM44" s="59">
        <f t="shared" si="5"/>
        <v>668.43413750622653</v>
      </c>
      <c r="AN44" s="59">
        <f ca="1">AVERAGE(OFFSET($AM$3,0,0,'Données projet'!$E$10+1,1))-AVERAGE(OFFSET($H$3,0,0,'Données projet'!$E$10+1,1))</f>
        <v>302.71117158618432</v>
      </c>
      <c r="AO44" s="59">
        <f t="shared" si="36"/>
        <v>295.47406571733393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28.850865370490617</v>
      </c>
      <c r="AV44" s="21">
        <f>EXP(-LN(2)/25)*AV43+(1-EXP(-LN(2)/25))/(LN(2)/25)*Calculateur!AQ44*Calculateur!AS44*VLOOKUP('Données projet'!$B$10,Paramètres!$A$1:$I$89,3,0)*0.475*44/12</f>
        <v>12.028968767503558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40.879834137994173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186.48863999999995</v>
      </c>
      <c r="BF44" s="13">
        <f t="shared" si="37"/>
        <v>46.762800221578807</v>
      </c>
      <c r="BG44" s="20">
        <f t="shared" si="7"/>
        <v>406.24625838591629</v>
      </c>
      <c r="BH44" s="59">
        <f t="shared" si="8"/>
        <v>699.57959171924961</v>
      </c>
      <c r="BI44" s="59">
        <f ca="1">AVERAGE(OFFSET($BH$3,0,0,'Données projet'!$E$11+1,1))-AVERAGE(OFFSET($H$3,0,0,'Données projet'!$E$11+1,1))</f>
        <v>331.52724290297675</v>
      </c>
      <c r="BJ44" s="59">
        <f t="shared" si="38"/>
        <v>322.79102610158054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38.586783323323182</v>
      </c>
      <c r="BQ44" s="21">
        <f>EXP(-LN(2)/25)*BQ43+(1-EXP(-LN(2)/25))/(LN(2)/25)*Calculateur!BL44*Calculateur!BN44*VLOOKUP('Données projet'!$B$11,Paramètres!$A$1:$I$89,3,0)*0.475*44/12</f>
        <v>16.088224927541869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54.675008250865048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180.22055999999992</v>
      </c>
      <c r="AK45" s="13">
        <f t="shared" si="35"/>
        <v>45.371253205145926</v>
      </c>
      <c r="AL45" s="20">
        <f t="shared" si="4"/>
        <v>392.90574133229569</v>
      </c>
      <c r="AM45" s="59">
        <f t="shared" si="5"/>
        <v>686.239074665629</v>
      </c>
      <c r="AN45" s="59">
        <f ca="1">AVERAGE(OFFSET($AM$3,0,0,'Données projet'!$E$10+1,1))-AVERAGE(OFFSET($H$3,0,0,'Données projet'!$E$10+1,1))</f>
        <v>302.71117158618432</v>
      </c>
      <c r="AO45" s="59">
        <f t="shared" si="36"/>
        <v>295.47406571733393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28.285117497865585</v>
      </c>
      <c r="AV45" s="21">
        <f>EXP(-LN(2)/25)*AV44+(1-EXP(-LN(2)/25))/(LN(2)/25)*Calculateur!AQ45*Calculateur!AS45*VLOOKUP('Données projet'!$B$10,Paramètres!$A$1:$I$89,3,0)*0.475*44/12</f>
        <v>11.700035983980198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39.985153481845785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195.55847999999995</v>
      </c>
      <c r="BF45" s="13">
        <f t="shared" si="37"/>
        <v>48.766783903364477</v>
      </c>
      <c r="BG45" s="20">
        <f t="shared" si="7"/>
        <v>425.53316796502639</v>
      </c>
      <c r="BH45" s="59">
        <f t="shared" si="8"/>
        <v>718.86650129835971</v>
      </c>
      <c r="BI45" s="59">
        <f ca="1">AVERAGE(OFFSET($BH$3,0,0,'Données projet'!$E$11+1,1))-AVERAGE(OFFSET($H$3,0,0,'Données projet'!$E$11+1,1))</f>
        <v>331.52724290297675</v>
      </c>
      <c r="BJ45" s="59">
        <f t="shared" si="38"/>
        <v>322.79102610158054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37.830120037966694</v>
      </c>
      <c r="BQ45" s="21">
        <f>EXP(-LN(2)/25)*BQ44+(1-EXP(-LN(2)/25))/(LN(2)/25)*Calculateur!BL45*Calculateur!BN45*VLOOKUP('Données projet'!$B$11,Paramètres!$A$1:$I$89,3,0)*0.475*44/12</f>
        <v>15.648291570855259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53.478411608821951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188.57903999999994</v>
      </c>
      <c r="AK46" s="13">
        <f t="shared" si="35"/>
        <v>47.22566164876563</v>
      </c>
      <c r="AL46" s="20">
        <f t="shared" si="4"/>
        <v>410.69318870493333</v>
      </c>
      <c r="AM46" s="59">
        <f t="shared" si="5"/>
        <v>704.02652203826665</v>
      </c>
      <c r="AN46" s="59">
        <f ca="1">AVERAGE(OFFSET($AM$3,0,0,'Données projet'!$E$10+1,1))-AVERAGE(OFFSET($H$3,0,0,'Données projet'!$E$10+1,1))</f>
        <v>302.71117158618432</v>
      </c>
      <c r="AO46" s="59">
        <f t="shared" si="36"/>
        <v>295.47406571733393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27.730463595950599</v>
      </c>
      <c r="AV46" s="21">
        <f>EXP(-LN(2)/25)*AV45+(1-EXP(-LN(2)/25))/(LN(2)/25)*Calculateur!AQ46*Calculateur!AS46*VLOOKUP('Données projet'!$B$10,Paramètres!$A$1:$I$89,3,0)*0.475*44/12</f>
        <v>11.380097884720108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39.110561480670711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204.62831999999995</v>
      </c>
      <c r="BF46" s="13">
        <f t="shared" si="37"/>
        <v>50.759974072251445</v>
      </c>
      <c r="BG46" s="20">
        <f t="shared" si="7"/>
        <v>444.80127884250447</v>
      </c>
      <c r="BH46" s="59">
        <f t="shared" si="8"/>
        <v>738.13461217583779</v>
      </c>
      <c r="BI46" s="59">
        <f ca="1">AVERAGE(OFFSET($BH$3,0,0,'Données projet'!$E$11+1,1))-AVERAGE(OFFSET($H$3,0,0,'Données projet'!$E$11+1,1))</f>
        <v>331.52724290297675</v>
      </c>
      <c r="BJ46" s="59">
        <f t="shared" si="38"/>
        <v>322.79102610158054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37.088294458117012</v>
      </c>
      <c r="BQ46" s="21">
        <f>EXP(-LN(2)/25)*BQ45+(1-EXP(-LN(2)/25))/(LN(2)/25)*Calculateur!BL46*Calculateur!BN46*VLOOKUP('Données projet'!$B$11,Paramètres!$A$1:$I$89,3,0)*0.475*44/12</f>
        <v>15.220388214942332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52.308682673059344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196.93751999999992</v>
      </c>
      <c r="AK47" s="13">
        <f t="shared" si="35"/>
        <v>49.070524066369494</v>
      </c>
      <c r="AL47" s="20">
        <f t="shared" si="4"/>
        <v>428.46401008226007</v>
      </c>
      <c r="AM47" s="59">
        <f t="shared" si="5"/>
        <v>721.79734341559333</v>
      </c>
      <c r="AN47" s="59">
        <f ca="1">AVERAGE(OFFSET($AM$3,0,0,'Données projet'!$E$10+1,1))-AVERAGE(OFFSET($H$3,0,0,'Données projet'!$E$10+1,1))</f>
        <v>302.71117158618432</v>
      </c>
      <c r="AO47" s="59">
        <f t="shared" si="36"/>
        <v>295.47406571733393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27.186686118746692</v>
      </c>
      <c r="AV47" s="21">
        <f>EXP(-LN(2)/25)*AV46+(1-EXP(-LN(2)/25))/(LN(2)/25)*Calculateur!AQ47*Calculateur!AS47*VLOOKUP('Données projet'!$B$10,Paramètres!$A$1:$I$89,3,0)*0.475*44/12</f>
        <v>11.068908509609098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38.255594628355794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213.69815999999994</v>
      </c>
      <c r="BF47" s="13">
        <f t="shared" si="37"/>
        <v>52.742903801874164</v>
      </c>
      <c r="BG47" s="20">
        <f t="shared" si="7"/>
        <v>464.05151945493071</v>
      </c>
      <c r="BH47" s="59">
        <f t="shared" si="8"/>
        <v>757.38485278826397</v>
      </c>
      <c r="BI47" s="59">
        <f ca="1">AVERAGE(OFFSET($BH$3,0,0,'Données projet'!$E$11+1,1))-AVERAGE(OFFSET($H$3,0,0,'Données projet'!$E$11+1,1))</f>
        <v>331.52724290297675</v>
      </c>
      <c r="BJ47" s="59">
        <f t="shared" si="38"/>
        <v>322.79102610158054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36.361015625419256</v>
      </c>
      <c r="BQ47" s="21">
        <f>EXP(-LN(2)/25)*BQ46+(1-EXP(-LN(2)/25))/(LN(2)/25)*Calculateur!BL47*Calculateur!BN47*VLOOKUP('Données projet'!$B$11,Paramètres!$A$1:$I$89,3,0)*0.475*44/12</f>
        <v>14.804185898799304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51.16520152421856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205.29599999999991</v>
      </c>
      <c r="AK48" s="13">
        <f t="shared" si="35"/>
        <v>50.906291934375353</v>
      </c>
      <c r="AL48" s="20">
        <f t="shared" si="4"/>
        <v>446.21899178570357</v>
      </c>
      <c r="AM48" s="59">
        <f t="shared" si="5"/>
        <v>739.55232511903682</v>
      </c>
      <c r="AN48" s="59">
        <f ca="1">AVERAGE(OFFSET($AM$3,0,0,'Données projet'!$E$10+1,1))-AVERAGE(OFFSET($H$3,0,0,'Données projet'!$E$10+1,1))</f>
        <v>302.71117158618432</v>
      </c>
      <c r="AO48" s="59">
        <f t="shared" si="36"/>
        <v>295.47406571733393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0.39560000000000001</v>
      </c>
      <c r="AS48" s="16">
        <f>IF(ISNA(VLOOKUP(A48,'Données projet'!$A$61:$I$81,6,0)),0%,VLOOKUP(A48,'Données projet'!$A$61:$I$81,6,0)*VLOOKUP('Données projet'!$B$10,Paramètres!$A$1:$I$89,7,0))</f>
        <v>1.72E-2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34.99036822891216</v>
      </c>
      <c r="AV48" s="21">
        <f>EXP(-LN(2)/25)*AV47+(1-EXP(-LN(2)/25))/(LN(2)/25)*Calculateur!AQ48*Calculateur!AS48*VLOOKUP('Données projet'!$B$10,Paramètres!$A$1:$I$89,3,0)*0.475*44/12</f>
        <v>11.127270854696953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46.117639083609113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222.76799999999994</v>
      </c>
      <c r="BF48" s="13">
        <f t="shared" si="37"/>
        <v>54.716058356609508</v>
      </c>
      <c r="BG48" s="20">
        <f t="shared" si="7"/>
        <v>483.28473497109485</v>
      </c>
      <c r="BH48" s="59">
        <f t="shared" si="8"/>
        <v>776.61806830442811</v>
      </c>
      <c r="BI48" s="59">
        <f ca="1">AVERAGE(OFFSET($BH$3,0,0,'Données projet'!$E$11+1,1))-AVERAGE(OFFSET($H$3,0,0,'Données projet'!$E$11+1,1))</f>
        <v>331.52724290297675</v>
      </c>
      <c r="BJ48" s="59">
        <f t="shared" si="38"/>
        <v>322.79102610158054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0.48760000000000003</v>
      </c>
      <c r="BN48" s="16">
        <f>IF(ISNA(VLOOKUP(A48,'Données projet'!$A$87:$I$107,6,0)),0%,VLOOKUP(A48,'Données projet'!$A$87:$I$107,6,0)*VLOOKUP('Données projet'!$B$11,Paramètres!$A$1:$I$89,7,0))</f>
        <v>2.12E-2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46.798102584240269</v>
      </c>
      <c r="BQ48" s="21">
        <f>EXP(-LN(2)/25)*BQ47+(1-EXP(-LN(2)/25))/(LN(2)/25)*Calculateur!BL48*Calculateur!BN48*VLOOKUP('Données projet'!$B$11,Paramètres!$A$1:$I$89,3,0)*0.475*44/12</f>
        <v>14.882243008533333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61.680345592773605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193.41815999999992</v>
      </c>
      <c r="AK49" s="13">
        <f t="shared" si="35"/>
        <v>48.294873490521283</v>
      </c>
      <c r="AL49" s="20">
        <f t="shared" si="4"/>
        <v>420.98353332932442</v>
      </c>
      <c r="AM49" s="59">
        <f t="shared" si="5"/>
        <v>714.31686666265773</v>
      </c>
      <c r="AN49" s="59">
        <f ca="1">AVERAGE(OFFSET($AM$3,0,0,'Données projet'!$E$10+1,1))-AVERAGE(OFFSET($H$3,0,0,'Données projet'!$E$10+1,1))</f>
        <v>302.71117158618432</v>
      </c>
      <c r="AO49" s="59">
        <f t="shared" si="36"/>
        <v>295.47406571733393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34.304228449960462</v>
      </c>
      <c r="AV49" s="21">
        <f>EXP(-LN(2)/25)*AV48+(1-EXP(-LN(2)/25))/(LN(2)/25)*Calculateur!AQ49*Calculateur!AS49*VLOOKUP('Données projet'!$B$10,Paramètres!$A$1:$I$89,3,0)*0.475*44/12</f>
        <v>10.822995048017521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45.12722349797798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209.87927999999994</v>
      </c>
      <c r="BF49" s="13">
        <f t="shared" si="37"/>
        <v>51.909204458241767</v>
      </c>
      <c r="BG49" s="20">
        <f t="shared" si="7"/>
        <v>455.94827709810426</v>
      </c>
      <c r="BH49" s="59">
        <f t="shared" si="8"/>
        <v>749.28161043143757</v>
      </c>
      <c r="BI49" s="59">
        <f ca="1">AVERAGE(OFFSET($BH$3,0,0,'Données projet'!$E$11+1,1))-AVERAGE(OFFSET($H$3,0,0,'Données projet'!$E$11+1,1))</f>
        <v>331.52724290297675</v>
      </c>
      <c r="BJ49" s="59">
        <f t="shared" si="38"/>
        <v>322.79102610158054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45.880420336587406</v>
      </c>
      <c r="BQ49" s="21">
        <f>EXP(-LN(2)/25)*BQ48+(1-EXP(-LN(2)/25))/(LN(2)/25)*Calculateur!BL49*Calculateur!BN49*VLOOKUP('Données projet'!$B$11,Paramètres!$A$1:$I$89,3,0)*0.475*44/12</f>
        <v>14.475287290841843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60.355707627429247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200.60351999999995</v>
      </c>
      <c r="AK50" s="13">
        <f t="shared" si="35"/>
        <v>49.87677988675906</v>
      </c>
      <c r="AL50" s="20">
        <f t="shared" si="4"/>
        <v>436.25318896943855</v>
      </c>
      <c r="AM50" s="59">
        <f t="shared" si="5"/>
        <v>729.58652230277187</v>
      </c>
      <c r="AN50" s="59">
        <f ca="1">AVERAGE(OFFSET($AM$3,0,0,'Données projet'!$E$10+1,1))-AVERAGE(OFFSET($H$3,0,0,'Données projet'!$E$10+1,1))</f>
        <v>302.71117158618432</v>
      </c>
      <c r="AO50" s="59">
        <f t="shared" si="36"/>
        <v>295.47406571733393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33.631543453570067</v>
      </c>
      <c r="AV50" s="21">
        <f>EXP(-LN(2)/25)*AV49+(1-EXP(-LN(2)/25))/(LN(2)/25)*Calculateur!AQ50*Calculateur!AS50*VLOOKUP('Données projet'!$B$10,Paramètres!$A$1:$I$89,3,0)*0.475*44/12</f>
        <v>10.527039679272908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44.158583132842978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217.67615999999992</v>
      </c>
      <c r="BF50" s="13">
        <f t="shared" si="37"/>
        <v>53.609498850196708</v>
      </c>
      <c r="BG50" s="20">
        <f t="shared" si="7"/>
        <v>472.48918916409235</v>
      </c>
      <c r="BH50" s="59">
        <f t="shared" si="8"/>
        <v>765.82252249742567</v>
      </c>
      <c r="BI50" s="59">
        <f ca="1">AVERAGE(OFFSET($BH$3,0,0,'Données projet'!$E$11+1,1))-AVERAGE(OFFSET($H$3,0,0,'Données projet'!$E$11+1,1))</f>
        <v>331.52724290297675</v>
      </c>
      <c r="BJ50" s="59">
        <f t="shared" si="38"/>
        <v>322.79102610158054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44.980733278080116</v>
      </c>
      <c r="BQ50" s="21">
        <f>EXP(-LN(2)/25)*BQ49+(1-EXP(-LN(2)/25))/(LN(2)/25)*Calculateur!BL50*Calculateur!BN50*VLOOKUP('Données projet'!$B$11,Paramètres!$A$1:$I$89,3,0)*0.475*44/12</f>
        <v>14.079459798651497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59.060193076731615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207.78887999999992</v>
      </c>
      <c r="AK51" s="13">
        <f t="shared" si="35"/>
        <v>51.452103086551489</v>
      </c>
      <c r="AL51" s="20">
        <f t="shared" si="4"/>
        <v>451.51137887574367</v>
      </c>
      <c r="AM51" s="59">
        <f t="shared" si="5"/>
        <v>744.84471220907699</v>
      </c>
      <c r="AN51" s="59">
        <f ca="1">AVERAGE(OFFSET($AM$3,0,0,'Données projet'!$E$10+1,1))-AVERAGE(OFFSET($H$3,0,0,'Données projet'!$E$10+1,1))</f>
        <v>302.71117158618432</v>
      </c>
      <c r="AO51" s="59">
        <f t="shared" si="36"/>
        <v>295.47406571733393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32.97204939966155</v>
      </c>
      <c r="AV51" s="21">
        <f>EXP(-LN(2)/25)*AV50+(1-EXP(-LN(2)/25))/(LN(2)/25)*Calculateur!AQ51*Calculateur!AS51*VLOOKUP('Données projet'!$B$10,Paramètres!$A$1:$I$89,3,0)*0.475*44/12</f>
        <v>10.239177225650234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43.211226625311781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225.47303999999994</v>
      </c>
      <c r="BF51" s="13">
        <f t="shared" si="37"/>
        <v>55.302717367103824</v>
      </c>
      <c r="BG51" s="20">
        <f t="shared" si="7"/>
        <v>489.0177774143724</v>
      </c>
      <c r="BH51" s="59">
        <f t="shared" si="8"/>
        <v>782.35111074770566</v>
      </c>
      <c r="BI51" s="59">
        <f ca="1">AVERAGE(OFFSET($BH$3,0,0,'Données projet'!$E$11+1,1))-AVERAGE(OFFSET($H$3,0,0,'Données projet'!$E$11+1,1))</f>
        <v>331.52724290297675</v>
      </c>
      <c r="BJ51" s="59">
        <f t="shared" si="38"/>
        <v>322.79102610158054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44.098688534035233</v>
      </c>
      <c r="BQ51" s="21">
        <f>EXP(-LN(2)/25)*BQ50+(1-EXP(-LN(2)/25))/(LN(2)/25)*Calculateur!BL51*Calculateur!BN51*VLOOKUP('Données projet'!$B$11,Paramètres!$A$1:$I$89,3,0)*0.475*44/12</f>
        <v>13.69445623005076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57.793144764085994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214.97423999999995</v>
      </c>
      <c r="AK52" s="13">
        <f t="shared" si="35"/>
        <v>53.021096827639134</v>
      </c>
      <c r="AL52" s="20">
        <f t="shared" si="4"/>
        <v>466.75854497480481</v>
      </c>
      <c r="AM52" s="59">
        <f t="shared" si="5"/>
        <v>760.09187830813812</v>
      </c>
      <c r="AN52" s="59">
        <f ca="1">AVERAGE(OFFSET($AM$3,0,0,'Données projet'!$E$10+1,1))-AVERAGE(OFFSET($H$3,0,0,'Données projet'!$E$10+1,1))</f>
        <v>302.71117158618432</v>
      </c>
      <c r="AO52" s="59">
        <f t="shared" si="36"/>
        <v>295.47406571733393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32.325487621898532</v>
      </c>
      <c r="AV52" s="21">
        <f>EXP(-LN(2)/25)*AV51+(1-EXP(-LN(2)/25))/(LN(2)/25)*Calculateur!AQ52*Calculateur!AS52*VLOOKUP('Données projet'!$B$10,Paramètres!$A$1:$I$89,3,0)*0.475*44/12</f>
        <v>9.9591863859598995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42.284674007858428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233.26991999999993</v>
      </c>
      <c r="BF52" s="13">
        <f t="shared" si="37"/>
        <v>56.989132736134763</v>
      </c>
      <c r="BG52" s="20">
        <f t="shared" si="7"/>
        <v>505.53451684876785</v>
      </c>
      <c r="BH52" s="59">
        <f t="shared" si="8"/>
        <v>798.86785018210117</v>
      </c>
      <c r="BI52" s="59">
        <f ca="1">AVERAGE(OFFSET($BH$3,0,0,'Données projet'!$E$11+1,1))-AVERAGE(OFFSET($H$3,0,0,'Données projet'!$E$11+1,1))</f>
        <v>331.52724290297675</v>
      </c>
      <c r="BJ52" s="59">
        <f t="shared" si="38"/>
        <v>322.79102610158054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43.233940149426893</v>
      </c>
      <c r="BQ52" s="21">
        <f>EXP(-LN(2)/25)*BQ51+(1-EXP(-LN(2)/25))/(LN(2)/25)*Calculateur!BL52*Calculateur!BN52*VLOOKUP('Données projet'!$B$11,Paramètres!$A$1:$I$89,3,0)*0.475*44/12</f>
        <v>13.319980604279868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56.553920753706763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222.15959999999995</v>
      </c>
      <c r="AK53" s="13">
        <f t="shared" si="35"/>
        <v>54.583996923291004</v>
      </c>
      <c r="AL53" s="20">
        <f t="shared" si="4"/>
        <v>481.99509797473166</v>
      </c>
      <c r="AM53" s="59">
        <f t="shared" si="5"/>
        <v>775.32843130806498</v>
      </c>
      <c r="AN53" s="59">
        <f ca="1">AVERAGE(OFFSET($AM$3,0,0,'Données projet'!$E$10+1,1))-AVERAGE(OFFSET($H$3,0,0,'Données projet'!$E$10+1,1))</f>
        <v>302.71117158618432</v>
      </c>
      <c r="AO53" s="59">
        <f t="shared" si="36"/>
        <v>295.47406571733393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0.40849999999999997</v>
      </c>
      <c r="AS53" s="16">
        <f>IF(ISNA(VLOOKUP(A53,'Données projet'!$A$61:$I$81,6,0)),0%,VLOOKUP(A53,'Données projet'!$A$61:$I$81,6,0)*VLOOKUP('Données projet'!$B$10,Paramètres!$A$1:$I$89,7,0))</f>
        <v>2.1500000000000002E-2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38.644743699817425</v>
      </c>
      <c r="AV53" s="21">
        <f>EXP(-LN(2)/25)*AV52+(1-EXP(-LN(2)/25))/(LN(2)/25)*Calculateur!AQ53*Calculateur!AS53*VLOOKUP('Données projet'!$B$10,Paramètres!$A$1:$I$89,3,0)*0.475*44/12</f>
        <v>10.051365700784112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48.696109400601536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241.06679999999997</v>
      </c>
      <c r="BF53" s="13">
        <f t="shared" si="37"/>
        <v>58.668998418543559</v>
      </c>
      <c r="BG53" s="20">
        <f t="shared" si="7"/>
        <v>522.03984891229663</v>
      </c>
      <c r="BH53" s="59">
        <f t="shared" si="8"/>
        <v>815.37318224563001</v>
      </c>
      <c r="BI53" s="59">
        <f ca="1">AVERAGE(OFFSET($BH$3,0,0,'Données projet'!$E$11+1,1))-AVERAGE(OFFSET($H$3,0,0,'Données projet'!$E$11+1,1))</f>
        <v>331.52724290297675</v>
      </c>
      <c r="BJ53" s="59">
        <f t="shared" si="38"/>
        <v>322.79102610158054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0.50349999999999995</v>
      </c>
      <c r="BN53" s="16">
        <f>IF(ISNA(VLOOKUP(A53,'Données projet'!$A$87:$I$107,6,0)),0%,VLOOKUP(A53,'Données projet'!$A$87:$I$107,6,0)*VLOOKUP('Données projet'!$B$11,Paramètres!$A$1:$I$89,7,0))</f>
        <v>2.6500000000000003E-2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51.685671558934445</v>
      </c>
      <c r="BQ53" s="21">
        <f>EXP(-LN(2)/25)*BQ52+(1-EXP(-LN(2)/25))/(LN(2)/25)*Calculateur!BL53*Calculateur!BN53*VLOOKUP('Données projet'!$B$11,Paramètres!$A$1:$I$89,3,0)*0.475*44/12</f>
        <v>13.4432664469171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65.128938005851552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212.92127999999991</v>
      </c>
      <c r="AK54" s="13">
        <f t="shared" si="35"/>
        <v>52.57344469809297</v>
      </c>
      <c r="AL54" s="20">
        <f t="shared" si="4"/>
        <v>462.4033121825118</v>
      </c>
      <c r="AM54" s="59">
        <f t="shared" si="5"/>
        <v>755.73664551584511</v>
      </c>
      <c r="AN54" s="59">
        <f ca="1">AVERAGE(OFFSET($AM$3,0,0,'Données projet'!$E$10+1,1))-AVERAGE(OFFSET($H$3,0,0,'Données projet'!$E$10+1,1))</f>
        <v>302.71117158618432</v>
      </c>
      <c r="AO54" s="59">
        <f t="shared" si="36"/>
        <v>295.47406571733393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37.886943846830221</v>
      </c>
      <c r="AV54" s="21">
        <f>EXP(-LN(2)/25)*AV53+(1-EXP(-LN(2)/25))/(LN(2)/25)*Calculateur!AQ54*Calculateur!AS54*VLOOKUP('Données projet'!$B$10,Paramètres!$A$1:$I$89,3,0)*0.475*44/12</f>
        <v>9.776510577117822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47.663454423948039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231.04223999999994</v>
      </c>
      <c r="BF54" s="13">
        <f t="shared" si="37"/>
        <v>56.507978852931409</v>
      </c>
      <c r="BG54" s="20">
        <f t="shared" si="7"/>
        <v>500.81663116885539</v>
      </c>
      <c r="BH54" s="59">
        <f t="shared" si="8"/>
        <v>794.14996450218871</v>
      </c>
      <c r="BI54" s="59">
        <f ca="1">AVERAGE(OFFSET($BH$3,0,0,'Données projet'!$E$11+1,1))-AVERAGE(OFFSET($H$3,0,0,'Données projet'!$E$11+1,1))</f>
        <v>331.52724290297675</v>
      </c>
      <c r="BJ54" s="59">
        <f t="shared" si="38"/>
        <v>322.79102610158054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50.672147064810538</v>
      </c>
      <c r="BQ54" s="21">
        <f>EXP(-LN(2)/25)*BQ53+(1-EXP(-LN(2)/25))/(LN(2)/25)*Calculateur!BL54*Calculateur!BN54*VLOOKUP('Données projet'!$B$11,Paramètres!$A$1:$I$89,3,0)*0.475*44/12</f>
        <v>13.075659618975495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63.747806683786031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219.08015999999992</v>
      </c>
      <c r="AK55" s="13">
        <f t="shared" si="35"/>
        <v>53.914914316401685</v>
      </c>
      <c r="AL55" s="20">
        <f t="shared" si="4"/>
        <v>475.46642110106609</v>
      </c>
      <c r="AM55" s="59">
        <f t="shared" si="5"/>
        <v>768.79975443439935</v>
      </c>
      <c r="AN55" s="59">
        <f ca="1">AVERAGE(OFFSET($AM$3,0,0,'Données projet'!$E$10+1,1))-AVERAGE(OFFSET($H$3,0,0,'Données projet'!$E$10+1,1))</f>
        <v>302.71117158618432</v>
      </c>
      <c r="AO55" s="59">
        <f t="shared" si="36"/>
        <v>295.47406571733393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37.144003986747826</v>
      </c>
      <c r="AV55" s="21">
        <f>EXP(-LN(2)/25)*AV54+(1-EXP(-LN(2)/25))/(LN(2)/25)*Calculateur!AQ55*Calculateur!AS55*VLOOKUP('Données projet'!$B$10,Paramètres!$A$1:$I$89,3,0)*0.475*44/12</f>
        <v>9.5091713812621883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46.653175368010011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237.72527999999994</v>
      </c>
      <c r="BF55" s="13">
        <f t="shared" si="37"/>
        <v>57.949842464086196</v>
      </c>
      <c r="BG55" s="20">
        <f t="shared" si="7"/>
        <v>514.96750495828326</v>
      </c>
      <c r="BH55" s="59">
        <f t="shared" si="8"/>
        <v>808.30083829161663</v>
      </c>
      <c r="BI55" s="59">
        <f ca="1">AVERAGE(OFFSET($BH$3,0,0,'Données projet'!$E$11+1,1))-AVERAGE(OFFSET($H$3,0,0,'Données projet'!$E$11+1,1))</f>
        <v>331.52724290297675</v>
      </c>
      <c r="BJ55" s="59">
        <f t="shared" si="38"/>
        <v>322.79102610158054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49.678497167827501</v>
      </c>
      <c r="BQ55" s="21">
        <f>EXP(-LN(2)/25)*BQ54+(1-EXP(-LN(2)/25))/(LN(2)/25)*Calculateur!BL55*Calculateur!BN55*VLOOKUP('Données projet'!$B$11,Paramètres!$A$1:$I$89,3,0)*0.475*44/12</f>
        <v>12.718105019075555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62.396602186903053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225.2390399999999</v>
      </c>
      <c r="AK56" s="13">
        <f t="shared" si="35"/>
        <v>55.252000822487368</v>
      </c>
      <c r="AL56" s="20">
        <f t="shared" si="4"/>
        <v>488.5218960991653</v>
      </c>
      <c r="AM56" s="59">
        <f t="shared" si="5"/>
        <v>781.85522943249862</v>
      </c>
      <c r="AN56" s="59">
        <f ca="1">AVERAGE(OFFSET($AM$3,0,0,'Données projet'!$E$10+1,1))-AVERAGE(OFFSET($H$3,0,0,'Données projet'!$E$10+1,1))</f>
        <v>302.71117158618432</v>
      </c>
      <c r="AO56" s="59">
        <f t="shared" si="36"/>
        <v>295.47406571733393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36.415632724173079</v>
      </c>
      <c r="AV56" s="21">
        <f>EXP(-LN(2)/25)*AV55+(1-EXP(-LN(2)/25))/(LN(2)/25)*Calculateur!AQ56*Calculateur!AS56*VLOOKUP('Données projet'!$B$10,Paramètres!$A$1:$I$89,3,0)*0.475*44/12</f>
        <v>9.2491425897759836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45.664775313949065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244.40831999999992</v>
      </c>
      <c r="BF56" s="13">
        <f t="shared" si="37"/>
        <v>59.38699493610541</v>
      </c>
      <c r="BG56" s="20">
        <f t="shared" si="7"/>
        <v>529.11017351371675</v>
      </c>
      <c r="BH56" s="59">
        <f t="shared" si="8"/>
        <v>822.44350684705</v>
      </c>
      <c r="BI56" s="59">
        <f ca="1">AVERAGE(OFFSET($BH$3,0,0,'Données projet'!$E$11+1,1))-AVERAGE(OFFSET($H$3,0,0,'Données projet'!$E$11+1,1))</f>
        <v>331.52724290297675</v>
      </c>
      <c r="BJ56" s="59">
        <f t="shared" si="38"/>
        <v>322.79102610158054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48.704332139257708</v>
      </c>
      <c r="BQ56" s="21">
        <f>EXP(-LN(2)/25)*BQ55+(1-EXP(-LN(2)/25))/(LN(2)/25)*Calculateur!BL56*Calculateur!BN56*VLOOKUP('Données projet'!$B$11,Paramètres!$A$1:$I$89,3,0)*0.475*44/12</f>
        <v>12.370327768512858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61.074659907770567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231.39791999999986</v>
      </c>
      <c r="AK57" s="13">
        <f t="shared" si="35"/>
        <v>56.584837838715806</v>
      </c>
      <c r="AL57" s="20">
        <f t="shared" si="4"/>
        <v>501.5699699024297</v>
      </c>
      <c r="AM57" s="59">
        <f t="shared" si="5"/>
        <v>794.90330323576302</v>
      </c>
      <c r="AN57" s="59">
        <f ca="1">AVERAGE(OFFSET($AM$3,0,0,'Données projet'!$E$10+1,1))-AVERAGE(OFFSET($H$3,0,0,'Données projet'!$E$10+1,1))</f>
        <v>302.71117158618432</v>
      </c>
      <c r="AO57" s="59">
        <f t="shared" si="36"/>
        <v>295.47406571733393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35.701544377794818</v>
      </c>
      <c r="AV57" s="21">
        <f>EXP(-LN(2)/25)*AV56+(1-EXP(-LN(2)/25))/(LN(2)/25)*Calculateur!AQ57*Calculateur!AS57*VLOOKUP('Données projet'!$B$10,Paramètres!$A$1:$I$89,3,0)*0.475*44/12</f>
        <v>8.9962242992672898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44.697768677062108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251.0913599999999</v>
      </c>
      <c r="BF57" s="13">
        <f t="shared" si="37"/>
        <v>60.81957989149403</v>
      </c>
      <c r="BG57" s="20">
        <f t="shared" si="7"/>
        <v>543.24488697768527</v>
      </c>
      <c r="BH57" s="59">
        <f t="shared" si="8"/>
        <v>836.57822031101864</v>
      </c>
      <c r="BI57" s="59">
        <f ca="1">AVERAGE(OFFSET($BH$3,0,0,'Données projet'!$E$11+1,1))-AVERAGE(OFFSET($H$3,0,0,'Données projet'!$E$11+1,1))</f>
        <v>331.52724290297675</v>
      </c>
      <c r="BJ57" s="59">
        <f t="shared" si="38"/>
        <v>322.79102610158054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47.749269892716178</v>
      </c>
      <c r="BQ57" s="21">
        <f>EXP(-LN(2)/25)*BQ56+(1-EXP(-LN(2)/25))/(LN(2)/25)*Calculateur!BL57*Calculateur!BN57*VLOOKUP('Données projet'!$B$11,Paramètres!$A$1:$I$89,3,0)*0.475*44/12</f>
        <v>12.032060505155609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59.781330397871784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237.55679999999987</v>
      </c>
      <c r="AK58" s="13">
        <f t="shared" si="35"/>
        <v>57.913551469467308</v>
      </c>
      <c r="AL58" s="20">
        <f t="shared" si="4"/>
        <v>514.61086214265526</v>
      </c>
      <c r="AM58" s="59">
        <f t="shared" si="5"/>
        <v>807.94419547598864</v>
      </c>
      <c r="AN58" s="59">
        <f ca="1">AVERAGE(OFFSET($AM$3,0,0,'Données projet'!$E$10+1,1))-AVERAGE(OFFSET($H$3,0,0,'Données projet'!$E$10+1,1))</f>
        <v>302.71117158618432</v>
      </c>
      <c r="AO58" s="59">
        <f t="shared" si="36"/>
        <v>295.47406571733393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0.40419999999999995</v>
      </c>
      <c r="AS58" s="16">
        <f>IF(ISNA(VLOOKUP(A58,'Données projet'!$A$61:$I$81,6,0)),0%,VLOOKUP(A58,'Données projet'!$A$61:$I$81,6,0)*VLOOKUP('Données projet'!$B$10,Paramètres!$A$1:$I$89,7,0))</f>
        <v>2.58E-2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40.898557355407654</v>
      </c>
      <c r="AV58" s="21">
        <f>EXP(-LN(2)/25)*AV57+(1-EXP(-LN(2)/25))/(LN(2)/25)*Calculateur!AQ58*Calculateur!AS58*VLOOKUP('Données projet'!$B$10,Paramètres!$A$1:$I$89,3,0)*0.475*44/12</f>
        <v>9.1251505427143496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50.023707898122005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257.7743999999999</v>
      </c>
      <c r="BF58" s="13">
        <f t="shared" si="37"/>
        <v>62.247732872134243</v>
      </c>
      <c r="BG58" s="20">
        <f t="shared" si="7"/>
        <v>557.37188141896695</v>
      </c>
      <c r="BH58" s="59">
        <f t="shared" si="8"/>
        <v>850.70521475230021</v>
      </c>
      <c r="BI58" s="59">
        <f ca="1">AVERAGE(OFFSET($BH$3,0,0,'Données projet'!$E$11+1,1))-AVERAGE(OFFSET($H$3,0,0,'Données projet'!$E$11+1,1))</f>
        <v>331.52724290297675</v>
      </c>
      <c r="BJ58" s="59">
        <f t="shared" si="38"/>
        <v>322.79102610158054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0.49819999999999998</v>
      </c>
      <c r="BN58" s="16">
        <f>IF(ISNA(VLOOKUP(A58,'Données projet'!$A$87:$I$107,6,0)),0%,VLOOKUP(A58,'Données projet'!$A$87:$I$107,6,0)*VLOOKUP('Données projet'!$B$11,Paramètres!$A$1:$I$89,7,0))</f>
        <v>3.1800000000000002E-2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54.700049743526421</v>
      </c>
      <c r="BQ58" s="21">
        <f>EXP(-LN(2)/25)*BQ57+(1-EXP(-LN(2)/25))/(LN(2)/25)*Calculateur!BL58*Calculateur!BN58*VLOOKUP('Données projet'!$B$11,Paramètres!$A$1:$I$89,3,0)*0.475*44/12</f>
        <v>12.204493773852986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66.904543517379409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229.78487999999984</v>
      </c>
      <c r="AK59" s="13">
        <f t="shared" si="35"/>
        <v>56.236165024777975</v>
      </c>
      <c r="AL59" s="20">
        <f t="shared" si="4"/>
        <v>498.15332008482136</v>
      </c>
      <c r="AM59" s="59">
        <f t="shared" si="5"/>
        <v>791.48665341815467</v>
      </c>
      <c r="AN59" s="59">
        <f ca="1">AVERAGE(OFFSET($AM$3,0,0,'Données projet'!$E$10+1,1))-AVERAGE(OFFSET($H$3,0,0,'Données projet'!$E$10+1,1))</f>
        <v>302.71117158618432</v>
      </c>
      <c r="AO59" s="59">
        <f t="shared" si="36"/>
        <v>295.47406571733393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40.096561591324921</v>
      </c>
      <c r="AV59" s="21">
        <f>EXP(-LN(2)/25)*AV58+(1-EXP(-LN(2)/25))/(LN(2)/25)*Calculateur!AQ59*Calculateur!AS59*VLOOKUP('Données projet'!$B$10,Paramètres!$A$1:$I$89,3,0)*0.475*44/12</f>
        <v>8.8756228212530139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48.972184412577931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249.34103999999988</v>
      </c>
      <c r="BF59" s="13">
        <f t="shared" si="37"/>
        <v>60.444812818312201</v>
      </c>
      <c r="BG59" s="20">
        <f t="shared" si="7"/>
        <v>539.54369365856019</v>
      </c>
      <c r="BH59" s="59">
        <f t="shared" si="8"/>
        <v>832.87702699189344</v>
      </c>
      <c r="BI59" s="59">
        <f ca="1">AVERAGE(OFFSET($BH$3,0,0,'Données projet'!$E$11+1,1))-AVERAGE(OFFSET($H$3,0,0,'Données projet'!$E$11+1,1))</f>
        <v>331.52724290297675</v>
      </c>
      <c r="BJ59" s="59">
        <f t="shared" si="38"/>
        <v>322.79102610158054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53.627415131791814</v>
      </c>
      <c r="BQ59" s="21">
        <f>EXP(-LN(2)/25)*BQ58+(1-EXP(-LN(2)/25))/(LN(2)/25)*Calculateur!BL59*Calculateur!BN59*VLOOKUP('Données projet'!$B$11,Paramètres!$A$1:$I$89,3,0)*0.475*44/12</f>
        <v>11.870761249800543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65.498176381592359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235.21055999999984</v>
      </c>
      <c r="AK60" s="13">
        <f t="shared" si="35"/>
        <v>57.407853322119394</v>
      </c>
      <c r="AL60" s="20">
        <f t="shared" si="4"/>
        <v>509.64373653602433</v>
      </c>
      <c r="AM60" s="59">
        <f t="shared" si="5"/>
        <v>802.97706986935759</v>
      </c>
      <c r="AN60" s="59">
        <f ca="1">AVERAGE(OFFSET($AM$3,0,0,'Données projet'!$E$10+1,1))-AVERAGE(OFFSET($H$3,0,0,'Données projet'!$E$10+1,1))</f>
        <v>302.71117158618432</v>
      </c>
      <c r="AO60" s="59">
        <f t="shared" si="36"/>
        <v>295.47406571733393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39.310292475006733</v>
      </c>
      <c r="AV60" s="21">
        <f>EXP(-LN(2)/25)*AV59+(1-EXP(-LN(2)/25))/(LN(2)/25)*Calculateur!AQ60*Calculateur!AS60*VLOOKUP('Données projet'!$B$10,Paramètres!$A$1:$I$89,3,0)*0.475*44/12</f>
        <v>8.6329184484571311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47.943210923463866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255.22847999999985</v>
      </c>
      <c r="BF60" s="13">
        <f t="shared" si="37"/>
        <v>61.704188876103551</v>
      </c>
      <c r="BG60" s="20">
        <f t="shared" si="7"/>
        <v>551.99106495921342</v>
      </c>
      <c r="BH60" s="59">
        <f t="shared" si="8"/>
        <v>845.32439829254668</v>
      </c>
      <c r="BI60" s="59">
        <f ca="1">AVERAGE(OFFSET($BH$3,0,0,'Données projet'!$E$11+1,1))-AVERAGE(OFFSET($H$3,0,0,'Données projet'!$E$11+1,1))</f>
        <v>331.52724290297675</v>
      </c>
      <c r="BJ60" s="59">
        <f t="shared" si="38"/>
        <v>322.79102610158054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52.575814230550812</v>
      </c>
      <c r="BQ60" s="21">
        <f>EXP(-LN(2)/25)*BQ59+(1-EXP(-LN(2)/25))/(LN(2)/25)*Calculateur!BL60*Calculateur!BN60*VLOOKUP('Données projet'!$B$11,Paramètres!$A$1:$I$89,3,0)*0.475*44/12</f>
        <v>11.546154659168543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64.121968889719355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240.63623999999982</v>
      </c>
      <c r="AK61" s="13">
        <f t="shared" si="35"/>
        <v>58.576399517863109</v>
      </c>
      <c r="AL61" s="20">
        <f t="shared" si="4"/>
        <v>521.12868049361134</v>
      </c>
      <c r="AM61" s="59">
        <f t="shared" si="5"/>
        <v>814.46201382694471</v>
      </c>
      <c r="AN61" s="59">
        <f ca="1">AVERAGE(OFFSET($AM$3,0,0,'Données projet'!$E$10+1,1))-AVERAGE(OFFSET($H$3,0,0,'Données projet'!$E$10+1,1))</f>
        <v>302.71117158618432</v>
      </c>
      <c r="AO61" s="59">
        <f t="shared" si="36"/>
        <v>295.47406571733393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38.53944161648274</v>
      </c>
      <c r="AV61" s="21">
        <f>EXP(-LN(2)/25)*AV60+(1-EXP(-LN(2)/25))/(LN(2)/25)*Calculateur!AQ61*Calculateur!AS61*VLOOKUP('Données projet'!$B$10,Paramètres!$A$1:$I$89,3,0)*0.475*44/12</f>
        <v>8.3968508394986205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46.936292455981359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261.11591999999985</v>
      </c>
      <c r="BF61" s="13">
        <f t="shared" si="37"/>
        <v>62.960187681145797</v>
      </c>
      <c r="BG61" s="20">
        <f t="shared" si="7"/>
        <v>564.43255421132858</v>
      </c>
      <c r="BH61" s="59">
        <f t="shared" si="8"/>
        <v>857.76588754466184</v>
      </c>
      <c r="BI61" s="59">
        <f ca="1">AVERAGE(OFFSET($BH$3,0,0,'Données projet'!$E$11+1,1))-AVERAGE(OFFSET($H$3,0,0,'Données projet'!$E$11+1,1))</f>
        <v>331.52724290297675</v>
      </c>
      <c r="BJ61" s="59">
        <f t="shared" si="38"/>
        <v>322.79102610158054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51.54483458156993</v>
      </c>
      <c r="BQ61" s="21">
        <f>EXP(-LN(2)/25)*BQ60+(1-EXP(-LN(2)/25))/(LN(2)/25)*Calculateur!BL61*Calculateur!BN61*VLOOKUP('Données projet'!$B$11,Paramètres!$A$1:$I$89,3,0)*0.475*44/12</f>
        <v>11.230424452827695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62.775259034397621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246.06191999999979</v>
      </c>
      <c r="AK62" s="13">
        <f t="shared" si="35"/>
        <v>59.741882613953308</v>
      </c>
      <c r="AL62" s="20">
        <f t="shared" si="4"/>
        <v>532.60828955263503</v>
      </c>
      <c r="AM62" s="59">
        <f t="shared" si="5"/>
        <v>825.9416228859684</v>
      </c>
      <c r="AN62" s="59">
        <f ca="1">AVERAGE(OFFSET($AM$3,0,0,'Données projet'!$E$10+1,1))-AVERAGE(OFFSET($H$3,0,0,'Données projet'!$E$10+1,1))</f>
        <v>302.71117158618432</v>
      </c>
      <c r="AO62" s="59">
        <f t="shared" si="36"/>
        <v>295.47406571733393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37.783706673121806</v>
      </c>
      <c r="AV62" s="21">
        <f>EXP(-LN(2)/25)*AV61+(1-EXP(-LN(2)/25))/(LN(2)/25)*Calculateur!AQ62*Calculateur!AS62*VLOOKUP('Données projet'!$B$10,Paramètres!$A$1:$I$89,3,0)*0.475*44/12</f>
        <v>8.1672385117213366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45.950945184843142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267.00335999999982</v>
      </c>
      <c r="BF62" s="13">
        <f t="shared" si="37"/>
        <v>64.212894147794728</v>
      </c>
      <c r="BG62" s="20">
        <f t="shared" si="7"/>
        <v>576.86830930740882</v>
      </c>
      <c r="BH62" s="59">
        <f t="shared" si="8"/>
        <v>870.20164264074219</v>
      </c>
      <c r="BI62" s="59">
        <f ca="1">AVERAGE(OFFSET($BH$3,0,0,'Données projet'!$E$11+1,1))-AVERAGE(OFFSET($H$3,0,0,'Données projet'!$E$11+1,1))</f>
        <v>331.52724290297675</v>
      </c>
      <c r="BJ62" s="59">
        <f t="shared" si="38"/>
        <v>322.79102610158054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50.534071814670071</v>
      </c>
      <c r="BQ62" s="21">
        <f>EXP(-LN(2)/25)*BQ61+(1-EXP(-LN(2)/25))/(LN(2)/25)*Calculateur!BL62*Calculateur!BN62*VLOOKUP('Données projet'!$B$11,Paramètres!$A$1:$I$89,3,0)*0.475*44/12</f>
        <v>10.923327905582767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61.457399720252837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251.48759999999979</v>
      </c>
      <c r="AK63" s="13">
        <f t="shared" si="35"/>
        <v>60.904377929400603</v>
      </c>
      <c r="AL63" s="20">
        <f t="shared" si="4"/>
        <v>544.08269489370571</v>
      </c>
      <c r="AM63" s="59">
        <f t="shared" si="5"/>
        <v>837.41602822703908</v>
      </c>
      <c r="AN63" s="59">
        <f ca="1">AVERAGE(OFFSET($AM$3,0,0,'Données projet'!$E$10+1,1))-AVERAGE(OFFSET($H$3,0,0,'Données projet'!$E$10+1,1))</f>
        <v>302.71117158618432</v>
      </c>
      <c r="AO63" s="59">
        <f t="shared" si="36"/>
        <v>295.47406571733393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0.40419999999999995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42.612273135501908</v>
      </c>
      <c r="AV63" s="21">
        <f>EXP(-LN(2)/25)*AV62+(1-EXP(-LN(2)/25))/(LN(2)/25)*Calculateur!AQ63*Calculateur!AS63*VLOOKUP('Données projet'!$B$10,Paramètres!$A$1:$I$89,3,0)*0.475*44/12</f>
        <v>7.9439049451219095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50.556178080623816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272.89079999999979</v>
      </c>
      <c r="BF63" s="13">
        <f t="shared" si="37"/>
        <v>65.462389231846373</v>
      </c>
      <c r="BG63" s="20">
        <f t="shared" si="7"/>
        <v>589.29847124546529</v>
      </c>
      <c r="BH63" s="59">
        <f t="shared" si="8"/>
        <v>882.63180457879866</v>
      </c>
      <c r="BI63" s="59">
        <f ca="1">AVERAGE(OFFSET($BH$3,0,0,'Données projet'!$E$11+1,1))-AVERAGE(OFFSET($H$3,0,0,'Données projet'!$E$11+1,1))</f>
        <v>331.52724290297675</v>
      </c>
      <c r="BJ63" s="59">
        <f t="shared" si="38"/>
        <v>322.79102610158054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0.49819999999999998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56.992070403395161</v>
      </c>
      <c r="BQ63" s="21">
        <f>EXP(-LN(2)/25)*BQ62+(1-EXP(-LN(2)/25))/(LN(2)/25)*Calculateur!BL63*Calculateur!BN63*VLOOKUP('Données projet'!$B$11,Paramètres!$A$1:$I$89,3,0)*0.475*44/12</f>
        <v>10.624628929571756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67.616699332966917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243.42239999999978</v>
      </c>
      <c r="AK64" s="13">
        <f t="shared" si="35"/>
        <v>59.175268615646175</v>
      </c>
      <c r="AL64" s="20">
        <f t="shared" si="4"/>
        <v>527.02427283891677</v>
      </c>
      <c r="AM64" s="59">
        <f t="shared" si="5"/>
        <v>820.35760617225014</v>
      </c>
      <c r="AN64" s="59">
        <f ca="1">AVERAGE(OFFSET($AM$3,0,0,'Données projet'!$E$10+1,1))-AVERAGE(OFFSET($H$3,0,0,'Données projet'!$E$10+1,1))</f>
        <v>302.71117158618432</v>
      </c>
      <c r="AO64" s="59">
        <f t="shared" si="36"/>
        <v>295.47406571733393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41.77667245023494</v>
      </c>
      <c r="AV64" s="21">
        <f>EXP(-LN(2)/25)*AV63+(1-EXP(-LN(2)/25))/(LN(2)/25)*Calculateur!AQ64*Calculateur!AS64*VLOOKUP('Données projet'!$B$10,Paramètres!$A$1:$I$89,3,0)*0.475*44/12</f>
        <v>7.7266784466457459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49.50335089688069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264.13919999999979</v>
      </c>
      <c r="BF64" s="13">
        <f t="shared" si="37"/>
        <v>63.60387543087441</v>
      </c>
      <c r="BG64" s="20">
        <f t="shared" si="7"/>
        <v>570.81918970877257</v>
      </c>
      <c r="BH64" s="59">
        <f t="shared" si="8"/>
        <v>864.15252304210594</v>
      </c>
      <c r="BI64" s="59">
        <f ca="1">AVERAGE(OFFSET($BH$3,0,0,'Données projet'!$E$11+1,1))-AVERAGE(OFFSET($H$3,0,0,'Données projet'!$E$11+1,1))</f>
        <v>331.52724290297675</v>
      </c>
      <c r="BJ64" s="59">
        <f t="shared" si="38"/>
        <v>322.79102610158054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55.874490664515093</v>
      </c>
      <c r="BQ64" s="21">
        <f>EXP(-LN(2)/25)*BQ63+(1-EXP(-LN(2)/25))/(LN(2)/25)*Calculateur!BL64*Calculateur!BN64*VLOOKUP('Données projet'!$B$11,Paramètres!$A$1:$I$89,3,0)*0.475*44/12</f>
        <v>10.334097892767664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66.208588557282752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247.82159999999982</v>
      </c>
      <c r="AK65" s="13">
        <f t="shared" si="35"/>
        <v>60.119231945607517</v>
      </c>
      <c r="AL65" s="20">
        <f t="shared" si="4"/>
        <v>536.330282305266</v>
      </c>
      <c r="AM65" s="59">
        <f t="shared" si="5"/>
        <v>829.66361563859937</v>
      </c>
      <c r="AN65" s="59">
        <f ca="1">AVERAGE(OFFSET($AM$3,0,0,'Données projet'!$E$10+1,1))-AVERAGE(OFFSET($H$3,0,0,'Données projet'!$E$10+1,1))</f>
        <v>302.71117158618432</v>
      </c>
      <c r="AO65" s="59">
        <f t="shared" si="36"/>
        <v>295.47406571733393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40.957457384739961</v>
      </c>
      <c r="AV65" s="21">
        <f>EXP(-LN(2)/25)*AV64+(1-EXP(-LN(2)/25))/(LN(2)/25)*Calculateur!AQ65*Calculateur!AS65*VLOOKUP('Données projet'!$B$10,Paramètres!$A$1:$I$89,3,0)*0.475*44/12</f>
        <v>7.5153920181938583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48.472849402933818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268.91279999999978</v>
      </c>
      <c r="BF65" s="13">
        <f t="shared" si="37"/>
        <v>64.618483855217065</v>
      </c>
      <c r="BG65" s="20">
        <f t="shared" si="7"/>
        <v>580.90031938116931</v>
      </c>
      <c r="BH65" s="59">
        <f t="shared" si="8"/>
        <v>874.23365271450257</v>
      </c>
      <c r="BI65" s="59">
        <f ca="1">AVERAGE(OFFSET($BH$3,0,0,'Données projet'!$E$11+1,1))-AVERAGE(OFFSET($H$3,0,0,'Données projet'!$E$11+1,1))</f>
        <v>331.52724290297675</v>
      </c>
      <c r="BJ65" s="59">
        <f t="shared" si="38"/>
        <v>322.79102610158054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54.778825982658127</v>
      </c>
      <c r="BQ65" s="21">
        <f>EXP(-LN(2)/25)*BQ64+(1-EXP(-LN(2)/25))/(LN(2)/25)*Calculateur!BL65*Calculateur!BN65*VLOOKUP('Données projet'!$B$11,Paramètres!$A$1:$I$89,3,0)*0.475*44/12</f>
        <v>10.051511442443344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64.830337425101476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252.2207999999998</v>
      </c>
      <c r="AK66" s="13">
        <f t="shared" si="35"/>
        <v>61.061246695931573</v>
      </c>
      <c r="AL66" s="20">
        <f t="shared" si="4"/>
        <v>545.63289799541383</v>
      </c>
      <c r="AM66" s="59">
        <f t="shared" si="5"/>
        <v>838.9662313287472</v>
      </c>
      <c r="AN66" s="59">
        <f ca="1">AVERAGE(OFFSET($AM$3,0,0,'Données projet'!$E$10+1,1))-AVERAGE(OFFSET($H$3,0,0,'Données projet'!$E$10+1,1))</f>
        <v>302.71117158618432</v>
      </c>
      <c r="AO66" s="59">
        <f t="shared" si="36"/>
        <v>295.47406571733393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40.154306627007486</v>
      </c>
      <c r="AV66" s="21">
        <f>EXP(-LN(2)/25)*AV65+(1-EXP(-LN(2)/25))/(LN(2)/25)*Calculateur!AQ66*Calculateur!AS66*VLOOKUP('Données projet'!$B$10,Paramètres!$A$1:$I$89,3,0)*0.475*44/12</f>
        <v>7.309883228239058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47.464189855246545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273.68639999999976</v>
      </c>
      <c r="BF66" s="13">
        <f t="shared" si="37"/>
        <v>65.630997870536959</v>
      </c>
      <c r="BG66" s="20">
        <f t="shared" si="7"/>
        <v>590.97780129118485</v>
      </c>
      <c r="BH66" s="59">
        <f t="shared" si="8"/>
        <v>884.31113462451822</v>
      </c>
      <c r="BI66" s="59">
        <f ca="1">AVERAGE(OFFSET($BH$3,0,0,'Données projet'!$E$11+1,1))-AVERAGE(OFFSET($H$3,0,0,'Données projet'!$E$11+1,1))</f>
        <v>331.52724290297675</v>
      </c>
      <c r="BJ66" s="59">
        <f t="shared" si="38"/>
        <v>322.79102610158054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53.704646616922908</v>
      </c>
      <c r="BQ66" s="21">
        <f>EXP(-LN(2)/25)*BQ65+(1-EXP(-LN(2)/25))/(LN(2)/25)*Calculateur!BL66*Calculateur!BN66*VLOOKUP('Données projet'!$B$11,Paramètres!$A$1:$I$89,3,0)*0.475*44/12</f>
        <v>9.7766523334637174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63.481298950386623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256.61999999999978</v>
      </c>
      <c r="AK67" s="13">
        <f t="shared" si="35"/>
        <v>62.001350774926514</v>
      </c>
      <c r="AL67" s="20">
        <f t="shared" si="4"/>
        <v>554.9321859329965</v>
      </c>
      <c r="AM67" s="59">
        <f t="shared" si="5"/>
        <v>848.26551926632987</v>
      </c>
      <c r="AN67" s="59">
        <f ca="1">AVERAGE(OFFSET($AM$3,0,0,'Données projet'!$E$10+1,1))-AVERAGE(OFFSET($H$3,0,0,'Données projet'!$E$10+1,1))</f>
        <v>302.71117158618432</v>
      </c>
      <c r="AO67" s="59">
        <f t="shared" si="36"/>
        <v>295.47406571733393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39.366905165760556</v>
      </c>
      <c r="AV67" s="21">
        <f>EXP(-LN(2)/25)*AV66+(1-EXP(-LN(2)/25))/(LN(2)/25)*Calculateur!AQ67*Calculateur!AS67*VLOOKUP('Données projet'!$B$10,Paramètres!$A$1:$I$89,3,0)*0.475*44/12</f>
        <v>7.1099940869528089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46.476899252713366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278.45999999999981</v>
      </c>
      <c r="BF67" s="13">
        <f t="shared" si="37"/>
        <v>66.641458222154824</v>
      </c>
      <c r="BG67" s="20">
        <f t="shared" si="7"/>
        <v>601.05170640358597</v>
      </c>
      <c r="BH67" s="59">
        <f t="shared" si="8"/>
        <v>894.38503973691923</v>
      </c>
      <c r="BI67" s="59">
        <f ca="1">AVERAGE(OFFSET($BH$3,0,0,'Données projet'!$E$11+1,1))-AVERAGE(OFFSET($H$3,0,0,'Données projet'!$E$11+1,1))</f>
        <v>331.52724290297675</v>
      </c>
      <c r="BJ67" s="59">
        <f t="shared" si="38"/>
        <v>322.79102610158054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52.651531253365043</v>
      </c>
      <c r="BQ67" s="21">
        <f>EXP(-LN(2)/25)*BQ66+(1-EXP(-LN(2)/25))/(LN(2)/25)*Calculateur!BL67*Calculateur!BN67*VLOOKUP('Données projet'!$B$11,Paramètres!$A$1:$I$89,3,0)*0.475*44/12</f>
        <v>9.5093092612733514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62.160840514638394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261.01919999999978</v>
      </c>
      <c r="AK68" s="13">
        <f t="shared" si="35"/>
        <v>62.939580716713571</v>
      </c>
      <c r="AL68" s="20">
        <f t="shared" ref="AL68:AL131" si="58">(AJ68+AK68)*0.475*44/12</f>
        <v>564.22820974827573</v>
      </c>
      <c r="AM68" s="59">
        <f t="shared" ref="AM68:AM131" si="59">AL68+(AD68+AE68)*44/12</f>
        <v>857.56154308160899</v>
      </c>
      <c r="AN68" s="59">
        <f ca="1">AVERAGE(OFFSET($AM$3,0,0,'Données projet'!$E$10+1,1))-AVERAGE(OFFSET($H$3,0,0,'Données projet'!$E$10+1,1))</f>
        <v>302.71117158618432</v>
      </c>
      <c r="AO68" s="59">
        <f t="shared" si="36"/>
        <v>295.47406571733393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0.40419999999999995</v>
      </c>
      <c r="AS68" s="16">
        <f>IF(ISNA(VLOOKUP(A68,'Données projet'!$A$61:$I$81,6,0)),0%,VLOOKUP(A68,'Données projet'!$A$61:$I$81,6,0)*VLOOKUP('Données projet'!$B$10,Paramètres!$A$1:$I$89,7,0))</f>
        <v>2.58E-2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43.836809488740769</v>
      </c>
      <c r="AV68" s="21">
        <f>EXP(-LN(2)/25)*AV67+(1-EXP(-LN(2)/25))/(LN(2)/25)*Calculateur!AQ68*Calculateur!AS68*VLOOKUP('Données projet'!$B$10,Paramètres!$A$1:$I$89,3,0)*0.475*44/12</f>
        <v>7.2488406758590989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51.085650164599869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283.2335999999998</v>
      </c>
      <c r="BF68" s="13">
        <f t="shared" si="37"/>
        <v>67.649904178362377</v>
      </c>
      <c r="BG68" s="20">
        <f t="shared" ref="BG68:BG131" si="61">(BE68+BF68)*0.475*44/12</f>
        <v>611.12210311064734</v>
      </c>
      <c r="BH68" s="59">
        <f t="shared" ref="BH68:BH131" si="62">BG68+(AY68+AZ68)*44/12</f>
        <v>904.45543644398072</v>
      </c>
      <c r="BI68" s="59">
        <f ca="1">AVERAGE(OFFSET($BH$3,0,0,'Données projet'!$E$11+1,1))-AVERAGE(OFFSET($H$3,0,0,'Données projet'!$E$11+1,1))</f>
        <v>331.52724290297675</v>
      </c>
      <c r="BJ68" s="59">
        <f t="shared" si="38"/>
        <v>322.79102610158054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0.49819999999999998</v>
      </c>
      <c r="BN68" s="16">
        <f>IF(ISNA(VLOOKUP(A68,'Données projet'!$A$87:$I$107,6,0)),0%,VLOOKUP(A68,'Données projet'!$A$87:$I$107,6,0)*VLOOKUP('Données projet'!$B$11,Paramètres!$A$1:$I$89,7,0))</f>
        <v>3.1800000000000002E-2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58.629834759062973</v>
      </c>
      <c r="BQ68" s="21">
        <f>EXP(-LN(2)/25)*BQ67+(1-EXP(-LN(2)/25))/(LN(2)/25)*Calculateur!BL68*Calculateur!BN68*VLOOKUP('Données projet'!$B$11,Paramètres!$A$1:$I$89,3,0)*0.475*44/12</f>
        <v>9.6950105625171421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68.324845321580113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253.1006399999998</v>
      </c>
      <c r="AK69" s="13">
        <f t="shared" ref="AK69:AK132" si="89">EXP(-1.0587+0.8836*LN(AJ69)+0.284)</f>
        <v>61.249419177028884</v>
      </c>
      <c r="AL69" s="20">
        <f t="shared" si="58"/>
        <v>547.4930197333249</v>
      </c>
      <c r="AM69" s="59">
        <f t="shared" si="59"/>
        <v>840.82635306665816</v>
      </c>
      <c r="AN69" s="59">
        <f ca="1">AVERAGE(OFFSET($AM$3,0,0,'Données projet'!$E$10+1,1))-AVERAGE(OFFSET($H$3,0,0,'Données projet'!$E$10+1,1))</f>
        <v>302.71117158618432</v>
      </c>
      <c r="AO69" s="59">
        <f t="shared" ref="AO69:AO132" si="90">$AO$3</f>
        <v>295.47406571733393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42.977196392480209</v>
      </c>
      <c r="AV69" s="21">
        <f>EXP(-LN(2)/25)*AV68+(1-EXP(-LN(2)/25))/(LN(2)/25)*Calculateur!AQ69*Calculateur!AS69*VLOOKUP('Données projet'!$B$10,Paramètres!$A$1:$I$89,3,0)*0.475*44/12</f>
        <v>7.0506207463777679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50.027817138857976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274.64111999999977</v>
      </c>
      <c r="BF69" s="13">
        <f t="shared" ref="BF69:BF132" si="91">EXP(-1.0587+0.8836*LN(BE69)+0.284)</f>
        <v>65.833252956609641</v>
      </c>
      <c r="BG69" s="20">
        <f t="shared" si="61"/>
        <v>592.99286623276123</v>
      </c>
      <c r="BH69" s="59">
        <f t="shared" si="62"/>
        <v>886.3261995660946</v>
      </c>
      <c r="BI69" s="59">
        <f ca="1">AVERAGE(OFFSET($BH$3,0,0,'Données projet'!$E$11+1,1))-AVERAGE(OFFSET($H$3,0,0,'Données projet'!$E$11+1,1))</f>
        <v>331.52724290297675</v>
      </c>
      <c r="BJ69" s="59">
        <f t="shared" ref="BJ69:BJ132" si="92">$BJ$3</f>
        <v>322.79102610158054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57.480139460105882</v>
      </c>
      <c r="BQ69" s="21">
        <f>EXP(-LN(2)/25)*BQ68+(1-EXP(-LN(2)/25))/(LN(2)/25)*Calculateur!BL69*Calculateur!BN69*VLOOKUP('Données projet'!$B$11,Paramètres!$A$1:$I$89,3,0)*0.475*44/12</f>
        <v>9.4298999888466639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66.910039448952546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256.91327999999976</v>
      </c>
      <c r="AK70" s="13">
        <f t="shared" si="89"/>
        <v>62.063957347667916</v>
      </c>
      <c r="AL70" s="20">
        <f t="shared" si="58"/>
        <v>555.55202171385451</v>
      </c>
      <c r="AM70" s="59">
        <f t="shared" si="59"/>
        <v>848.88535504718789</v>
      </c>
      <c r="AN70" s="59">
        <f ca="1">AVERAGE(OFFSET($AM$3,0,0,'Données projet'!$E$10+1,1))-AVERAGE(OFFSET($H$3,0,0,'Données projet'!$E$10+1,1))</f>
        <v>302.71117158618432</v>
      </c>
      <c r="AO70" s="59">
        <f t="shared" si="90"/>
        <v>295.47406571733393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42.134439784725103</v>
      </c>
      <c r="AV70" s="21">
        <f>EXP(-LN(2)/25)*AV69+(1-EXP(-LN(2)/25))/(LN(2)/25)*Calculateur!AQ70*Calculateur!AS70*VLOOKUP('Données projet'!$B$10,Paramètres!$A$1:$I$89,3,0)*0.475*44/12</f>
        <v>6.8578211512920371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48.992260936017139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278.77823999999976</v>
      </c>
      <c r="BF70" s="13">
        <f t="shared" si="91"/>
        <v>66.70875019643654</v>
      </c>
      <c r="BG70" s="20">
        <f t="shared" si="61"/>
        <v>601.7231745921265</v>
      </c>
      <c r="BH70" s="59">
        <f t="shared" si="62"/>
        <v>895.05650792545975</v>
      </c>
      <c r="BI70" s="59">
        <f ca="1">AVERAGE(OFFSET($BH$3,0,0,'Données projet'!$E$11+1,1))-AVERAGE(OFFSET($H$3,0,0,'Données projet'!$E$11+1,1))</f>
        <v>331.52724290297675</v>
      </c>
      <c r="BJ70" s="59">
        <f t="shared" si="92"/>
        <v>322.79102610158054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56.352988984716447</v>
      </c>
      <c r="BQ70" s="21">
        <f>EXP(-LN(2)/25)*BQ69+(1-EXP(-LN(2)/25))/(LN(2)/25)*Calculateur!BL70*Calculateur!BN70*VLOOKUP('Données projet'!$B$11,Paramètres!$A$1:$I$89,3,0)*0.475*44/12</f>
        <v>9.1720388777547637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65.525027862471205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260.72591999999975</v>
      </c>
      <c r="AK71" s="13">
        <f t="shared" si="89"/>
        <v>62.877089647292053</v>
      </c>
      <c r="AL71" s="20">
        <f t="shared" si="58"/>
        <v>563.60857513569988</v>
      </c>
      <c r="AM71" s="59">
        <f t="shared" si="59"/>
        <v>856.94190846903325</v>
      </c>
      <c r="AN71" s="59">
        <f ca="1">AVERAGE(OFFSET($AM$3,0,0,'Données projet'!$E$10+1,1))-AVERAGE(OFFSET($H$3,0,0,'Données projet'!$E$10+1,1))</f>
        <v>302.71117158618432</v>
      </c>
      <c r="AO71" s="59">
        <f t="shared" si="90"/>
        <v>295.47406571733393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41.308209120017302</v>
      </c>
      <c r="AV71" s="21">
        <f>EXP(-LN(2)/25)*AV70+(1-EXP(-LN(2)/25))/(LN(2)/25)*Calculateur!AQ71*Calculateur!AS71*VLOOKUP('Données projet'!$B$10,Paramètres!$A$1:$I$89,3,0)*0.475*44/12</f>
        <v>6.670293671272816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47.978502791290119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282.91535999999979</v>
      </c>
      <c r="BF71" s="13">
        <f t="shared" si="91"/>
        <v>67.582736351531807</v>
      </c>
      <c r="BG71" s="20">
        <f t="shared" si="61"/>
        <v>610.45085114558412</v>
      </c>
      <c r="BH71" s="59">
        <f t="shared" si="62"/>
        <v>903.7841844789175</v>
      </c>
      <c r="BI71" s="59">
        <f ca="1">AVERAGE(OFFSET($BH$3,0,0,'Données projet'!$E$11+1,1))-AVERAGE(OFFSET($H$3,0,0,'Données projet'!$E$11+1,1))</f>
        <v>331.52724290297675</v>
      </c>
      <c r="BJ71" s="59">
        <f t="shared" si="92"/>
        <v>322.79102610158054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55.247941242655493</v>
      </c>
      <c r="BQ71" s="21">
        <f>EXP(-LN(2)/25)*BQ70+(1-EXP(-LN(2)/25))/(LN(2)/25)*Calculateur!BL71*Calculateur!BN71*VLOOKUP('Données projet'!$B$11,Paramètres!$A$1:$I$89,3,0)*0.475*44/12</f>
        <v>8.9212289923059984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64.169170234961484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264.53855999999973</v>
      </c>
      <c r="AK72" s="13">
        <f t="shared" si="89"/>
        <v>63.688839009304033</v>
      </c>
      <c r="AL72" s="20">
        <f t="shared" si="58"/>
        <v>571.66271994120405</v>
      </c>
      <c r="AM72" s="59">
        <f t="shared" si="59"/>
        <v>864.99605327453742</v>
      </c>
      <c r="AN72" s="59">
        <f ca="1">AVERAGE(OFFSET($AM$3,0,0,'Données projet'!$E$10+1,1))-AVERAGE(OFFSET($H$3,0,0,'Données projet'!$E$10+1,1))</f>
        <v>302.71117158618432</v>
      </c>
      <c r="AO72" s="59">
        <f t="shared" si="90"/>
        <v>295.47406571733393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40.498180334693473</v>
      </c>
      <c r="AV72" s="21">
        <f>EXP(-LN(2)/25)*AV71+(1-EXP(-LN(2)/25))/(LN(2)/25)*Calculateur!AQ72*Calculateur!AS72*VLOOKUP('Données projet'!$B$10,Paramètres!$A$1:$I$89,3,0)*0.475*44/12</f>
        <v>6.4878941400563619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46.986074474749834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287.05247999999978</v>
      </c>
      <c r="BF72" s="13">
        <f t="shared" si="91"/>
        <v>68.455236071606535</v>
      </c>
      <c r="BG72" s="20">
        <f t="shared" si="61"/>
        <v>619.17593882471431</v>
      </c>
      <c r="BH72" s="59">
        <f t="shared" si="62"/>
        <v>912.50927215804768</v>
      </c>
      <c r="BI72" s="59">
        <f ca="1">AVERAGE(OFFSET($BH$3,0,0,'Données projet'!$E$11+1,1))-AVERAGE(OFFSET($H$3,0,0,'Données projet'!$E$11+1,1))</f>
        <v>331.52724290297675</v>
      </c>
      <c r="BJ72" s="59">
        <f t="shared" si="92"/>
        <v>322.79102610158054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54.164562812803787</v>
      </c>
      <c r="BQ72" s="21">
        <f>EXP(-LN(2)/25)*BQ71+(1-EXP(-LN(2)/25))/(LN(2)/25)*Calculateur!BL72*Calculateur!BN72*VLOOKUP('Données projet'!$B$11,Paramètres!$A$1:$I$89,3,0)*0.475*44/12</f>
        <v>8.6772775163643487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62.841840329168136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268.35119999999978</v>
      </c>
      <c r="AK73" s="13">
        <f t="shared" si="89"/>
        <v>64.499227668096069</v>
      </c>
      <c r="AL73" s="20">
        <f t="shared" si="58"/>
        <v>579.71449485526693</v>
      </c>
      <c r="AM73" s="59">
        <f t="shared" si="59"/>
        <v>873.04782818860031</v>
      </c>
      <c r="AN73" s="59">
        <f ca="1">AVERAGE(OFFSET($AM$3,0,0,'Données projet'!$E$10+1,1))-AVERAGE(OFFSET($H$3,0,0,'Données projet'!$E$10+1,1))</f>
        <v>302.71117158618432</v>
      </c>
      <c r="AO73" s="59">
        <f t="shared" si="90"/>
        <v>295.47406571733393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0.39990000000000003</v>
      </c>
      <c r="AS73" s="16">
        <f>IF(ISNA(VLOOKUP(A73,'Données projet'!$A$61:$I$81,6,0)),0%,VLOOKUP(A73,'Données projet'!$A$61:$I$81,6,0)*VLOOKUP('Données projet'!$B$10,Paramètres!$A$1:$I$89,7,0))</f>
        <v>3.0100000000000002E-2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44.566005217099018</v>
      </c>
      <c r="AV73" s="21">
        <f>EXP(-LN(2)/25)*AV72+(1-EXP(-LN(2)/25))/(LN(2)/25)*Calculateur!AQ73*Calculateur!AS73*VLOOKUP('Données projet'!$B$10,Paramètres!$A$1:$I$89,3,0)*0.475*44/12</f>
        <v>6.6749961238921331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51.241001340991154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291.18959999999976</v>
      </c>
      <c r="BF73" s="13">
        <f t="shared" si="91"/>
        <v>69.326273255048633</v>
      </c>
      <c r="BG73" s="20">
        <f t="shared" si="61"/>
        <v>627.89847925254264</v>
      </c>
      <c r="BH73" s="59">
        <f t="shared" si="62"/>
        <v>921.23181258587601</v>
      </c>
      <c r="BI73" s="59">
        <f ca="1">AVERAGE(OFFSET($BH$3,0,0,'Données projet'!$E$11+1,1))-AVERAGE(OFFSET($H$3,0,0,'Données projet'!$E$11+1,1))</f>
        <v>331.52724290297675</v>
      </c>
      <c r="BJ73" s="59">
        <f t="shared" si="92"/>
        <v>322.79102610158054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0.49290000000000006</v>
      </c>
      <c r="BN73" s="16">
        <f>IF(ISNA(VLOOKUP(A73,'Données projet'!$A$87:$I$107,6,0)),0%,VLOOKUP(A73,'Données projet'!$A$87:$I$107,6,0)*VLOOKUP('Données projet'!$B$11,Paramètres!$A$1:$I$89,7,0))</f>
        <v>3.7100000000000008E-2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59.605102474922631</v>
      </c>
      <c r="BQ73" s="21">
        <f>EXP(-LN(2)/25)*BQ72+(1-EXP(-LN(2)/25))/(LN(2)/25)*Calculateur!BL73*Calculateur!BN73*VLOOKUP('Données projet'!$B$11,Paramètres!$A$1:$I$89,3,0)*0.475*44/12</f>
        <v>8.927518319089776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68.532620794012402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260.87255999999974</v>
      </c>
      <c r="AK74" s="13">
        <f t="shared" si="89"/>
        <v>62.908336204200786</v>
      </c>
      <c r="AL74" s="20">
        <f t="shared" si="58"/>
        <v>563.9183942223159</v>
      </c>
      <c r="AM74" s="59">
        <f t="shared" si="59"/>
        <v>857.25172755564927</v>
      </c>
      <c r="AN74" s="59">
        <f ca="1">AVERAGE(OFFSET($AM$3,0,0,'Données projet'!$E$10+1,1))-AVERAGE(OFFSET($H$3,0,0,'Données projet'!$E$10+1,1))</f>
        <v>302.71117158618432</v>
      </c>
      <c r="AO74" s="59">
        <f t="shared" si="90"/>
        <v>295.47406571733393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43.692093037370832</v>
      </c>
      <c r="AV74" s="21">
        <f>EXP(-LN(2)/25)*AV73+(1-EXP(-LN(2)/25))/(LN(2)/25)*Calculateur!AQ74*Calculateur!AS74*VLOOKUP('Données projet'!$B$10,Paramètres!$A$1:$I$89,3,0)*0.475*44/12</f>
        <v>6.4924680038615126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50.184561041232342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283.07447999999977</v>
      </c>
      <c r="BF74" s="13">
        <f t="shared" si="91"/>
        <v>67.616321363645156</v>
      </c>
      <c r="BG74" s="20">
        <f t="shared" si="61"/>
        <v>610.78647904168156</v>
      </c>
      <c r="BH74" s="59">
        <f t="shared" si="62"/>
        <v>904.11981237501482</v>
      </c>
      <c r="BI74" s="59">
        <f ca="1">AVERAGE(OFFSET($BH$3,0,0,'Données projet'!$E$11+1,1))-AVERAGE(OFFSET($H$3,0,0,'Données projet'!$E$11+1,1))</f>
        <v>331.52724290297675</v>
      </c>
      <c r="BJ74" s="59">
        <f t="shared" si="92"/>
        <v>322.79102610158054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58.436282770912101</v>
      </c>
      <c r="BQ74" s="21">
        <f>EXP(-LN(2)/25)*BQ73+(1-EXP(-LN(2)/25))/(LN(2)/25)*Calculateur!BL74*Calculateur!BN74*VLOOKUP('Données projet'!$B$11,Paramètres!$A$1:$I$89,3,0)*0.475*44/12</f>
        <v>8.6833948611764811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67.119677632088582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264.39191999999974</v>
      </c>
      <c r="AK75" s="13">
        <f t="shared" si="89"/>
        <v>63.657643181110089</v>
      </c>
      <c r="AL75" s="20">
        <f t="shared" si="58"/>
        <v>571.35298920709954</v>
      </c>
      <c r="AM75" s="59">
        <f t="shared" si="59"/>
        <v>864.68632254043291</v>
      </c>
      <c r="AN75" s="59">
        <f ca="1">AVERAGE(OFFSET($AM$3,0,0,'Données projet'!$E$10+1,1))-AVERAGE(OFFSET($H$3,0,0,'Données projet'!$E$10+1,1))</f>
        <v>302.71117158618432</v>
      </c>
      <c r="AO75" s="59">
        <f t="shared" si="90"/>
        <v>295.47406571733393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42.83531774245332</v>
      </c>
      <c r="AV75" s="21">
        <f>EXP(-LN(2)/25)*AV74+(1-EXP(-LN(2)/25))/(LN(2)/25)*Calculateur!AQ75*Calculateur!AS75*VLOOKUP('Données projet'!$B$10,Paramètres!$A$1:$I$89,3,0)*0.475*44/12</f>
        <v>6.3149311248718663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49.150248867325189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286.89335999999975</v>
      </c>
      <c r="BF75" s="13">
        <f t="shared" si="91"/>
        <v>68.421705584684744</v>
      </c>
      <c r="BG75" s="20">
        <f t="shared" si="61"/>
        <v>618.84040589332551</v>
      </c>
      <c r="BH75" s="59">
        <f t="shared" si="62"/>
        <v>912.17373922665888</v>
      </c>
      <c r="BI75" s="59">
        <f ca="1">AVERAGE(OFFSET($BH$3,0,0,'Données projet'!$E$11+1,1))-AVERAGE(OFFSET($H$3,0,0,'Données projet'!$E$11+1,1))</f>
        <v>331.52724290297675</v>
      </c>
      <c r="BJ75" s="59">
        <f t="shared" si="92"/>
        <v>322.79102610158054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57.290382908387592</v>
      </c>
      <c r="BQ75" s="21">
        <f>EXP(-LN(2)/25)*BQ74+(1-EXP(-LN(2)/25))/(LN(2)/25)*Calculateur!BL75*Calculateur!BN75*VLOOKUP('Données projet'!$B$11,Paramètres!$A$1:$I$89,3,0)*0.475*44/12</f>
        <v>8.4459469720577207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65.736329880445311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267.91127999999981</v>
      </c>
      <c r="AK76" s="13">
        <f t="shared" si="89"/>
        <v>64.405790031310872</v>
      </c>
      <c r="AL76" s="20">
        <f t="shared" si="58"/>
        <v>578.78556363786606</v>
      </c>
      <c r="AM76" s="59">
        <f t="shared" si="59"/>
        <v>872.11889697119932</v>
      </c>
      <c r="AN76" s="59">
        <f ca="1">AVERAGE(OFFSET($AM$3,0,0,'Données projet'!$E$10+1,1))-AVERAGE(OFFSET($H$3,0,0,'Données projet'!$E$10+1,1))</f>
        <v>302.71117158618432</v>
      </c>
      <c r="AO76" s="59">
        <f t="shared" si="90"/>
        <v>295.47406571733393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41.99534328848781</v>
      </c>
      <c r="AV76" s="21">
        <f>EXP(-LN(2)/25)*AV75+(1-EXP(-LN(2)/25))/(LN(2)/25)*Calculateur!AQ76*Calculateur!AS76*VLOOKUP('Données projet'!$B$10,Paramètres!$A$1:$I$89,3,0)*0.475*44/12</f>
        <v>6.1422490011744504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48.137592289662258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290.71223999999978</v>
      </c>
      <c r="BF76" s="13">
        <f t="shared" si="91"/>
        <v>69.225842856510994</v>
      </c>
      <c r="BG76" s="20">
        <f t="shared" si="61"/>
        <v>626.89216097508961</v>
      </c>
      <c r="BH76" s="59">
        <f t="shared" si="62"/>
        <v>920.22549430842287</v>
      </c>
      <c r="BI76" s="59">
        <f ca="1">AVERAGE(OFFSET($BH$3,0,0,'Données projet'!$E$11+1,1))-AVERAGE(OFFSET($H$3,0,0,'Données projet'!$E$11+1,1))</f>
        <v>331.52724290297675</v>
      </c>
      <c r="BJ76" s="59">
        <f t="shared" si="92"/>
        <v>322.79102610158054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56.166953443237283</v>
      </c>
      <c r="BQ76" s="21">
        <f>EXP(-LN(2)/25)*BQ75+(1-EXP(-LN(2)/25))/(LN(2)/25)*Calculateur!BL76*Calculateur!BN76*VLOOKUP('Données projet'!$B$11,Paramètres!$A$1:$I$89,3,0)*0.475*44/12</f>
        <v>8.2149921079537549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64.381945551191038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271.43063999999981</v>
      </c>
      <c r="AK77" s="13">
        <f t="shared" si="89"/>
        <v>65.152793756453633</v>
      </c>
      <c r="AL77" s="20">
        <f t="shared" si="58"/>
        <v>586.21614712582311</v>
      </c>
      <c r="AM77" s="59">
        <f t="shared" si="59"/>
        <v>879.54948045915648</v>
      </c>
      <c r="AN77" s="59">
        <f ca="1">AVERAGE(OFFSET($AM$3,0,0,'Données projet'!$E$10+1,1))-AVERAGE(OFFSET($H$3,0,0,'Données projet'!$E$10+1,1))</f>
        <v>302.71117158618432</v>
      </c>
      <c r="AO77" s="59">
        <f t="shared" si="90"/>
        <v>295.47406571733393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41.171840221230738</v>
      </c>
      <c r="AV77" s="21">
        <f>EXP(-LN(2)/25)*AV76+(1-EXP(-LN(2)/25))/(LN(2)/25)*Calculateur!AQ77*Calculateur!AS77*VLOOKUP('Données projet'!$B$10,Paramètres!$A$1:$I$89,3,0)*0.475*44/12</f>
        <v>5.9742888792304987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47.146129100461238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294.53111999999976</v>
      </c>
      <c r="BF77" s="13">
        <f t="shared" si="91"/>
        <v>70.028751453157682</v>
      </c>
      <c r="BG77" s="20">
        <f t="shared" si="61"/>
        <v>634.94177611424914</v>
      </c>
      <c r="BH77" s="59">
        <f t="shared" si="62"/>
        <v>928.27510944758251</v>
      </c>
      <c r="BI77" s="59">
        <f ca="1">AVERAGE(OFFSET($BH$3,0,0,'Données projet'!$E$11+1,1))-AVERAGE(OFFSET($H$3,0,0,'Données projet'!$E$11+1,1))</f>
        <v>331.52724290297675</v>
      </c>
      <c r="BJ77" s="59">
        <f t="shared" si="92"/>
        <v>322.79102610158054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55.065553744674261</v>
      </c>
      <c r="BQ77" s="21">
        <f>EXP(-LN(2)/25)*BQ76+(1-EXP(-LN(2)/25))/(LN(2)/25)*Calculateur!BL77*Calculateur!BN77*VLOOKUP('Données projet'!$B$11,Paramètres!$A$1:$I$89,3,0)*0.475*44/12</f>
        <v>7.9903527167541002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63.055906461428364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274.94999999999976</v>
      </c>
      <c r="AK78" s="13">
        <f t="shared" si="89"/>
        <v>65.898670891956897</v>
      </c>
      <c r="AL78" s="20">
        <f t="shared" si="58"/>
        <v>593.64476847015783</v>
      </c>
      <c r="AM78" s="59">
        <f t="shared" si="59"/>
        <v>886.9781018034912</v>
      </c>
      <c r="AN78" s="59">
        <f ca="1">AVERAGE(OFFSET($AM$3,0,0,'Données projet'!$E$10+1,1))-AVERAGE(OFFSET($H$3,0,0,'Données projet'!$E$10+1,1))</f>
        <v>302.71117158618432</v>
      </c>
      <c r="AO78" s="59">
        <f t="shared" si="90"/>
        <v>295.47406571733393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0.39990000000000003</v>
      </c>
      <c r="AS78" s="16">
        <f>IF(ISNA(VLOOKUP(A78,'Données projet'!$A$61:$I$81,6,0)),0%,VLOOKUP(A78,'Données projet'!$A$61:$I$81,6,0)*VLOOKUP('Données projet'!$B$10,Paramètres!$A$1:$I$89,7,0))</f>
        <v>3.0100000000000002E-2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44.902323744332044</v>
      </c>
      <c r="AV78" s="21">
        <f>EXP(-LN(2)/25)*AV77+(1-EXP(-LN(2)/25))/(LN(2)/25)*Calculateur!AQ78*Calculateur!AS78*VLOOKUP('Données projet'!$B$10,Paramètres!$A$1:$I$89,3,0)*0.475*44/12</f>
        <v>6.1511345065809371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51.053458250912982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298.3499999999998</v>
      </c>
      <c r="BF78" s="13">
        <f t="shared" si="91"/>
        <v>70.83044914753448</v>
      </c>
      <c r="BG78" s="20">
        <f t="shared" si="61"/>
        <v>642.98928226528881</v>
      </c>
      <c r="BH78" s="59">
        <f t="shared" si="62"/>
        <v>936.32261559862218</v>
      </c>
      <c r="BI78" s="59">
        <f ca="1">AVERAGE(OFFSET($BH$3,0,0,'Données projet'!$E$11+1,1))-AVERAGE(OFFSET($H$3,0,0,'Données projet'!$E$11+1,1))</f>
        <v>331.52724290297675</v>
      </c>
      <c r="BJ78" s="59">
        <f t="shared" si="92"/>
        <v>322.79102610158054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0.49290000000000006</v>
      </c>
      <c r="BN78" s="16">
        <f>IF(ISNA(VLOOKUP(A78,'Données projet'!$A$87:$I$107,6,0)),0%,VLOOKUP(A78,'Données projet'!$A$87:$I$107,6,0)*VLOOKUP('Données projet'!$B$11,Paramètres!$A$1:$I$89,7,0))</f>
        <v>3.7100000000000008E-2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60.05491394405221</v>
      </c>
      <c r="BQ78" s="21">
        <f>EXP(-LN(2)/25)*BQ77+(1-EXP(-LN(2)/25))/(LN(2)/25)*Calculateur!BL78*Calculateur!BN78*VLOOKUP('Données projet'!$B$11,Paramètres!$A$1:$I$89,3,0)*0.475*44/12</f>
        <v>8.2268760867334354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68.281790030785643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267.61799999999982</v>
      </c>
      <c r="AK79" s="13">
        <f t="shared" si="89"/>
        <v>64.343488352847658</v>
      </c>
      <c r="AL79" s="20">
        <f t="shared" si="58"/>
        <v>578.16625888120927</v>
      </c>
      <c r="AM79" s="59">
        <f t="shared" si="59"/>
        <v>871.49959221454264</v>
      </c>
      <c r="AN79" s="59">
        <f ca="1">AVERAGE(OFFSET($AM$3,0,0,'Données projet'!$E$10+1,1))-AVERAGE(OFFSET($H$3,0,0,'Données projet'!$E$10+1,1))</f>
        <v>302.71117158618432</v>
      </c>
      <c r="AO79" s="59">
        <f t="shared" si="90"/>
        <v>295.47406571733393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44.021816563418867</v>
      </c>
      <c r="AV79" s="21">
        <f>EXP(-LN(2)/25)*AV78+(1-EXP(-LN(2)/25))/(LN(2)/25)*Calculateur!AQ79*Calculateur!AS79*VLOOKUP('Données projet'!$B$10,Paramètres!$A$1:$I$89,3,0)*0.475*44/12</f>
        <v>5.982931410024376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50.004747973443244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290.39399999999978</v>
      </c>
      <c r="BF79" s="13">
        <f t="shared" si="91"/>
        <v>69.158878594433091</v>
      </c>
      <c r="BG79" s="20">
        <f t="shared" si="61"/>
        <v>626.22126355197054</v>
      </c>
      <c r="BH79" s="59">
        <f t="shared" si="62"/>
        <v>919.55459688530391</v>
      </c>
      <c r="BI79" s="59">
        <f ca="1">AVERAGE(OFFSET($BH$3,0,0,'Données projet'!$E$11+1,1))-AVERAGE(OFFSET($H$3,0,0,'Données projet'!$E$11+1,1))</f>
        <v>331.52724290297675</v>
      </c>
      <c r="BJ79" s="59">
        <f t="shared" si="92"/>
        <v>322.79102610158054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58.877273711489948</v>
      </c>
      <c r="BQ79" s="21">
        <f>EXP(-LN(2)/25)*BQ78+(1-EXP(-LN(2)/25))/(LN(2)/25)*Calculateur!BL79*Calculateur!BN79*VLOOKUP('Données projet'!$B$11,Paramètres!$A$1:$I$89,3,0)*0.475*44/12</f>
        <v>8.0019117275090998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66.879185438999045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270.55079999999981</v>
      </c>
      <c r="AK80" s="13">
        <f t="shared" si="89"/>
        <v>64.966149081071777</v>
      </c>
      <c r="AL80" s="20">
        <f t="shared" si="58"/>
        <v>584.35868631619962</v>
      </c>
      <c r="AM80" s="59">
        <f t="shared" si="59"/>
        <v>877.69201964953299</v>
      </c>
      <c r="AN80" s="59">
        <f ca="1">AVERAGE(OFFSET($AM$3,0,0,'Données projet'!$E$10+1,1))-AVERAGE(OFFSET($H$3,0,0,'Données projet'!$E$10+1,1))</f>
        <v>302.71117158618432</v>
      </c>
      <c r="AO80" s="59">
        <f t="shared" si="90"/>
        <v>295.47406571733393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43.158575591267045</v>
      </c>
      <c r="AV80" s="21">
        <f>EXP(-LN(2)/25)*AV79+(1-EXP(-LN(2)/25))/(LN(2)/25)*Calculateur!AQ80*Calculateur!AS80*VLOOKUP('Données projet'!$B$10,Paramètres!$A$1:$I$89,3,0)*0.475*44/12</f>
        <v>5.8193278359885712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48.977903427255619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293.57639999999981</v>
      </c>
      <c r="BF80" s="13">
        <f t="shared" si="91"/>
        <v>69.828138511965548</v>
      </c>
      <c r="BG80" s="20">
        <f t="shared" si="61"/>
        <v>632.92957124167299</v>
      </c>
      <c r="BH80" s="59">
        <f t="shared" si="62"/>
        <v>926.26290457500636</v>
      </c>
      <c r="BI80" s="59">
        <f ca="1">AVERAGE(OFFSET($BH$3,0,0,'Données projet'!$E$11+1,1))-AVERAGE(OFFSET($H$3,0,0,'Données projet'!$E$11+1,1))</f>
        <v>331.52724290297675</v>
      </c>
      <c r="BJ80" s="59">
        <f t="shared" si="92"/>
        <v>322.79102610158054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57.722726285598618</v>
      </c>
      <c r="BQ80" s="21">
        <f>EXP(-LN(2)/25)*BQ79+(1-EXP(-LN(2)/25))/(LN(2)/25)*Calculateur!BL80*Calculateur!BN80*VLOOKUP('Données projet'!$B$11,Paramètres!$A$1:$I$89,3,0)*0.475*44/12</f>
        <v>7.7830990305181142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65.505825316116727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273.4835999999998</v>
      </c>
      <c r="AK81" s="13">
        <f t="shared" si="89"/>
        <v>65.588024622277445</v>
      </c>
      <c r="AL81" s="20">
        <f t="shared" si="58"/>
        <v>590.54974621713279</v>
      </c>
      <c r="AM81" s="59">
        <f t="shared" si="59"/>
        <v>883.88307955046616</v>
      </c>
      <c r="AN81" s="59">
        <f ca="1">AVERAGE(OFFSET($AM$3,0,0,'Données projet'!$E$10+1,1))-AVERAGE(OFFSET($H$3,0,0,'Données projet'!$E$10+1,1))</f>
        <v>302.71117158618432</v>
      </c>
      <c r="AO81" s="59">
        <f t="shared" si="90"/>
        <v>295.47406571733393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42.312262248054118</v>
      </c>
      <c r="AV81" s="21">
        <f>EXP(-LN(2)/25)*AV80+(1-EXP(-LN(2)/25))/(LN(2)/25)*Calculateur!AQ81*Calculateur!AS81*VLOOKUP('Données projet'!$B$10,Paramètres!$A$1:$I$89,3,0)*0.475*44/12</f>
        <v>5.6601980102883127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47.97246025834243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296.75879999999978</v>
      </c>
      <c r="BF81" s="13">
        <f t="shared" si="91"/>
        <v>70.496554480015604</v>
      </c>
      <c r="BG81" s="20">
        <f t="shared" si="61"/>
        <v>639.63640905269347</v>
      </c>
      <c r="BH81" s="59">
        <f t="shared" si="62"/>
        <v>932.96974238602684</v>
      </c>
      <c r="BI81" s="59">
        <f ca="1">AVERAGE(OFFSET($BH$3,0,0,'Données projet'!$E$11+1,1))-AVERAGE(OFFSET($H$3,0,0,'Données projet'!$E$11+1,1))</f>
        <v>331.52724290297675</v>
      </c>
      <c r="BJ81" s="59">
        <f t="shared" si="92"/>
        <v>322.79102610158054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56.590818830524626</v>
      </c>
      <c r="BQ81" s="21">
        <f>EXP(-LN(2)/25)*BQ80+(1-EXP(-LN(2)/25))/(LN(2)/25)*Calculateur!BL81*Calculateur!BN81*VLOOKUP('Données projet'!$B$11,Paramètres!$A$1:$I$89,3,0)*0.475*44/12</f>
        <v>7.5702697782332073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64.161088608757836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276.41639999999978</v>
      </c>
      <c r="AK82" s="13">
        <f t="shared" si="89"/>
        <v>66.209124371313351</v>
      </c>
      <c r="AL82" s="20">
        <f t="shared" si="58"/>
        <v>596.73945494670363</v>
      </c>
      <c r="AM82" s="59">
        <f t="shared" si="59"/>
        <v>890.072788280037</v>
      </c>
      <c r="AN82" s="59">
        <f ca="1">AVERAGE(OFFSET($AM$3,0,0,'Données projet'!$E$10+1,1))-AVERAGE(OFFSET($H$3,0,0,'Données projet'!$E$10+1,1))</f>
        <v>302.71117158618432</v>
      </c>
      <c r="AO82" s="59">
        <f t="shared" si="90"/>
        <v>295.47406571733393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41.482544593301427</v>
      </c>
      <c r="AV82" s="21">
        <f>EXP(-LN(2)/25)*AV81+(1-EXP(-LN(2)/25))/(LN(2)/25)*Calculateur!AQ82*Calculateur!AS82*VLOOKUP('Données projet'!$B$10,Paramètres!$A$1:$I$89,3,0)*0.475*44/12</f>
        <v>5.5054195980401017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46.987964191341526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299.94119999999981</v>
      </c>
      <c r="BF82" s="13">
        <f t="shared" si="91"/>
        <v>71.164136596531506</v>
      </c>
      <c r="BG82" s="20">
        <f t="shared" si="61"/>
        <v>646.34179457229197</v>
      </c>
      <c r="BH82" s="59">
        <f t="shared" si="62"/>
        <v>939.67512790562523</v>
      </c>
      <c r="BI82" s="59">
        <f ca="1">AVERAGE(OFFSET($BH$3,0,0,'Données projet'!$E$11+1,1))-AVERAGE(OFFSET($H$3,0,0,'Données projet'!$E$11+1,1))</f>
        <v>331.52724290297675</v>
      </c>
      <c r="BJ82" s="59">
        <f t="shared" si="92"/>
        <v>322.79102610158054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55.481107390249257</v>
      </c>
      <c r="BQ82" s="21">
        <f>EXP(-LN(2)/25)*BQ81+(1-EXP(-LN(2)/25))/(LN(2)/25)*Calculateur!BL82*Calculateur!BN82*VLOOKUP('Données projet'!$B$11,Paramètres!$A$1:$I$89,3,0)*0.475*44/12</f>
        <v>7.3632603530442351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62.844367743293489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279.34919999999977</v>
      </c>
      <c r="AK83" s="13">
        <f t="shared" si="89"/>
        <v>66.829457512184078</v>
      </c>
      <c r="AL83" s="20">
        <f t="shared" si="58"/>
        <v>602.92782850038679</v>
      </c>
      <c r="AM83" s="59">
        <f t="shared" si="59"/>
        <v>896.26116183372005</v>
      </c>
      <c r="AN83" s="59">
        <f ca="1">AVERAGE(OFFSET($AM$3,0,0,'Données projet'!$E$10+1,1))-AVERAGE(OFFSET($H$3,0,0,'Données projet'!$E$10+1,1))</f>
        <v>302.71117158618432</v>
      </c>
      <c r="AO83" s="59">
        <f t="shared" si="90"/>
        <v>295.47406571733393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45.199964827589831</v>
      </c>
      <c r="AV83" s="21">
        <f>EXP(-LN(2)/25)*AV82+(1-EXP(-LN(2)/25))/(LN(2)/25)*Calculateur!AQ83*Calculateur!AS83*VLOOKUP('Données projet'!$B$10,Paramètres!$A$1:$I$89,3,0)*0.475*44/12</f>
        <v>5.3548736096142617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50.55483843720409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303.12359999999978</v>
      </c>
      <c r="BF83" s="13">
        <f t="shared" si="91"/>
        <v>71.830894732837621</v>
      </c>
      <c r="BG83" s="20">
        <f t="shared" si="61"/>
        <v>653.0457449930251</v>
      </c>
      <c r="BH83" s="59">
        <f t="shared" si="62"/>
        <v>946.37907832635847</v>
      </c>
      <c r="BI83" s="59">
        <f ca="1">AVERAGE(OFFSET($BH$3,0,0,'Données projet'!$E$11+1,1))-AVERAGE(OFFSET($H$3,0,0,'Données projet'!$E$11+1,1))</f>
        <v>331.52724290297675</v>
      </c>
      <c r="BJ83" s="59">
        <f t="shared" si="92"/>
        <v>322.79102610158054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60.452996006420236</v>
      </c>
      <c r="BQ83" s="21">
        <f>EXP(-LN(2)/25)*BQ82+(1-EXP(-LN(2)/25))/(LN(2)/25)*Calculateur!BL83*Calculateur!BN83*VLOOKUP('Données projet'!$B$11,Paramètres!$A$1:$I$89,3,0)*0.475*44/12</f>
        <v>7.1619116114732071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67.614907617893437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269.8175999999998</v>
      </c>
      <c r="AK84" s="13">
        <f t="shared" si="89"/>
        <v>64.810557882019467</v>
      </c>
      <c r="AL84" s="20">
        <f t="shared" si="58"/>
        <v>582.81070831118348</v>
      </c>
      <c r="AM84" s="59">
        <f t="shared" si="59"/>
        <v>876.14404164451685</v>
      </c>
      <c r="AN84" s="59">
        <f ca="1">AVERAGE(OFFSET($AM$3,0,0,'Données projet'!$E$10+1,1))-AVERAGE(OFFSET($H$3,0,0,'Données projet'!$E$10+1,1))</f>
        <v>302.71117158618432</v>
      </c>
      <c r="AO84" s="59">
        <f t="shared" si="90"/>
        <v>295.47406571733393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44.313621086577101</v>
      </c>
      <c r="AV84" s="21">
        <f>EXP(-LN(2)/25)*AV83+(1-EXP(-LN(2)/25))/(LN(2)/25)*Calculateur!AQ84*Calculateur!AS84*VLOOKUP('Données projet'!$B$10,Paramètres!$A$1:$I$89,3,0)*0.475*44/12</f>
        <v>5.2084443091587955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49.522065395735893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292.78079999999977</v>
      </c>
      <c r="BF84" s="13">
        <f t="shared" si="91"/>
        <v>69.660903052386217</v>
      </c>
      <c r="BG84" s="20">
        <f t="shared" si="61"/>
        <v>631.25263281623893</v>
      </c>
      <c r="BH84" s="59">
        <f t="shared" si="62"/>
        <v>924.58596614957219</v>
      </c>
      <c r="BI84" s="59">
        <f ca="1">AVERAGE(OFFSET($BH$3,0,0,'Données projet'!$E$11+1,1))-AVERAGE(OFFSET($H$3,0,0,'Données projet'!$E$11+1,1))</f>
        <v>331.52724290297675</v>
      </c>
      <c r="BJ84" s="59">
        <f t="shared" si="92"/>
        <v>322.79102610158054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59.267549627421026</v>
      </c>
      <c r="BQ84" s="21">
        <f>EXP(-LN(2)/25)*BQ83+(1-EXP(-LN(2)/25))/(LN(2)/25)*Calculateur!BL84*Calculateur!BN84*VLOOKUP('Données projet'!$B$11,Paramètres!$A$1:$I$89,3,0)*0.475*44/12</f>
        <v>6.9660687618289092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66.233618389249941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269.8175999999998</v>
      </c>
      <c r="AK85" s="13">
        <f t="shared" si="89"/>
        <v>64.810557882019467</v>
      </c>
      <c r="AL85" s="20">
        <f t="shared" si="58"/>
        <v>582.81070831118348</v>
      </c>
      <c r="AM85" s="59">
        <f t="shared" si="59"/>
        <v>876.14404164451685</v>
      </c>
      <c r="AN85" s="59">
        <f ca="1">AVERAGE(OFFSET($AM$3,0,0,'Données projet'!$E$10+1,1))-AVERAGE(OFFSET($H$3,0,0,'Données projet'!$E$10+1,1))</f>
        <v>302.71117158618432</v>
      </c>
      <c r="AO85" s="59">
        <f t="shared" si="90"/>
        <v>295.47406571733393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43.444658005709329</v>
      </c>
      <c r="AV85" s="21">
        <f>EXP(-LN(2)/25)*AV84+(1-EXP(-LN(2)/25))/(LN(2)/25)*Calculateur!AQ85*Calculateur!AS85*VLOOKUP('Données projet'!$B$10,Paramètres!$A$1:$I$89,3,0)*0.475*44/12</f>
        <v>5.0660191256246661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48.510677131333992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292.78079999999977</v>
      </c>
      <c r="BF85" s="13">
        <f t="shared" si="91"/>
        <v>69.660903052386217</v>
      </c>
      <c r="BG85" s="20">
        <f t="shared" si="61"/>
        <v>631.25263281623893</v>
      </c>
      <c r="BH85" s="59">
        <f t="shared" si="62"/>
        <v>924.58596614957219</v>
      </c>
      <c r="BI85" s="59">
        <f ca="1">AVERAGE(OFFSET($BH$3,0,0,'Données projet'!$E$11+1,1))-AVERAGE(OFFSET($H$3,0,0,'Données projet'!$E$11+1,1))</f>
        <v>331.52724290297675</v>
      </c>
      <c r="BJ85" s="59">
        <f t="shared" si="92"/>
        <v>322.79102610158054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58.105349128863089</v>
      </c>
      <c r="BQ85" s="21">
        <f>EXP(-LN(2)/25)*BQ84+(1-EXP(-LN(2)/25))/(LN(2)/25)*Calculateur!BL85*Calculateur!BN85*VLOOKUP('Données projet'!$B$11,Paramètres!$A$1:$I$89,3,0)*0.475*44/12</f>
        <v>6.7755812452070625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64.880930374070147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269.8175999999998</v>
      </c>
      <c r="AK86" s="13">
        <f t="shared" si="89"/>
        <v>64.810557882019467</v>
      </c>
      <c r="AL86" s="20">
        <f t="shared" si="58"/>
        <v>582.81070831118348</v>
      </c>
      <c r="AM86" s="59">
        <f t="shared" si="59"/>
        <v>876.14404164451685</v>
      </c>
      <c r="AN86" s="59">
        <f ca="1">AVERAGE(OFFSET($AM$3,0,0,'Données projet'!$E$10+1,1))-AVERAGE(OFFSET($H$3,0,0,'Données projet'!$E$10+1,1))</f>
        <v>302.71117158618432</v>
      </c>
      <c r="AO86" s="59">
        <f t="shared" si="90"/>
        <v>295.47406571733393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42.592734760842234</v>
      </c>
      <c r="AV86" s="21">
        <f>EXP(-LN(2)/25)*AV85+(1-EXP(-LN(2)/25))/(LN(2)/25)*Calculateur!AQ86*Calculateur!AS86*VLOOKUP('Données projet'!$B$10,Paramètres!$A$1:$I$89,3,0)*0.475*44/12</f>
        <v>4.9274885662240919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47.520223327066326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292.78079999999977</v>
      </c>
      <c r="BF86" s="13">
        <f t="shared" si="91"/>
        <v>69.660903052386217</v>
      </c>
      <c r="BG86" s="20">
        <f t="shared" si="61"/>
        <v>631.25263281623893</v>
      </c>
      <c r="BH86" s="59">
        <f t="shared" si="62"/>
        <v>924.58596614957219</v>
      </c>
      <c r="BI86" s="59">
        <f ca="1">AVERAGE(OFFSET($BH$3,0,0,'Données projet'!$E$11+1,1))-AVERAGE(OFFSET($H$3,0,0,'Données projet'!$E$11+1,1))</f>
        <v>331.52724290297675</v>
      </c>
      <c r="BJ86" s="59">
        <f t="shared" si="92"/>
        <v>322.79102610158054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56.965938673209571</v>
      </c>
      <c r="BQ86" s="21">
        <f>EXP(-LN(2)/25)*BQ85+(1-EXP(-LN(2)/25))/(LN(2)/25)*Calculateur!BL86*Calculateur!BN86*VLOOKUP('Données projet'!$B$11,Paramètres!$A$1:$I$89,3,0)*0.475*44/12</f>
        <v>6.5903026197445431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63.556241292954113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269.8175999999998</v>
      </c>
      <c r="AK87" s="13">
        <f t="shared" si="89"/>
        <v>64.810557882019467</v>
      </c>
      <c r="AL87" s="20">
        <f t="shared" si="58"/>
        <v>582.81070831118348</v>
      </c>
      <c r="AM87" s="59">
        <f t="shared" si="59"/>
        <v>876.14404164451685</v>
      </c>
      <c r="AN87" s="59">
        <f ca="1">AVERAGE(OFFSET($AM$3,0,0,'Données projet'!$E$10+1,1))-AVERAGE(OFFSET($H$3,0,0,'Données projet'!$E$10+1,1))</f>
        <v>302.71117158618432</v>
      </c>
      <c r="AO87" s="59">
        <f t="shared" si="90"/>
        <v>295.47406571733393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41.75751721118511</v>
      </c>
      <c r="AV87" s="21">
        <f>EXP(-LN(2)/25)*AV86+(1-EXP(-LN(2)/25))/(LN(2)/25)*Calculateur!AQ87*Calculateur!AS87*VLOOKUP('Données projet'!$B$10,Paramètres!$A$1:$I$89,3,0)*0.475*44/12</f>
        <v>4.7927461322553322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46.550263343440442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292.78079999999977</v>
      </c>
      <c r="BF87" s="13">
        <f t="shared" si="91"/>
        <v>69.660903052386217</v>
      </c>
      <c r="BG87" s="20">
        <f t="shared" si="61"/>
        <v>631.25263281623893</v>
      </c>
      <c r="BH87" s="59">
        <f t="shared" si="62"/>
        <v>924.58596614957219</v>
      </c>
      <c r="BI87" s="59">
        <f ca="1">AVERAGE(OFFSET($BH$3,0,0,'Données projet'!$E$11+1,1))-AVERAGE(OFFSET($H$3,0,0,'Données projet'!$E$11+1,1))</f>
        <v>331.52724290297675</v>
      </c>
      <c r="BJ87" s="59">
        <f t="shared" si="92"/>
        <v>322.79102610158054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55.848871361619658</v>
      </c>
      <c r="BQ87" s="21">
        <f>EXP(-LN(2)/25)*BQ86+(1-EXP(-LN(2)/25))/(LN(2)/25)*Calculateur!BL87*Calculateur!BN87*VLOOKUP('Données projet'!$B$11,Paramètres!$A$1:$I$89,3,0)*0.475*44/12</f>
        <v>6.4100904480386758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62.258961809658331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269.8175999999998</v>
      </c>
      <c r="AK88" s="13">
        <f t="shared" si="89"/>
        <v>64.810557882019467</v>
      </c>
      <c r="AL88" s="20">
        <f t="shared" si="58"/>
        <v>582.81070831118348</v>
      </c>
      <c r="AM88" s="59">
        <f t="shared" si="59"/>
        <v>876.14404164451685</v>
      </c>
      <c r="AN88" s="59">
        <f ca="1">AVERAGE(OFFSET($AM$3,0,0,'Données projet'!$E$10+1,1))-AVERAGE(OFFSET($H$3,0,0,'Données projet'!$E$10+1,1))</f>
        <v>302.71117158618432</v>
      </c>
      <c r="AO88" s="59">
        <f t="shared" si="90"/>
        <v>295.47406571733393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40.938677768244361</v>
      </c>
      <c r="AV88" s="21">
        <f>EXP(-LN(2)/25)*AV87+(1-EXP(-LN(2)/25))/(LN(2)/25)*Calculateur!AQ88*Calculateur!AS88*VLOOKUP('Données projet'!$B$10,Paramètres!$A$1:$I$89,3,0)*0.475*44/12</f>
        <v>4.661688237229245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45.600366005473603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292.78079999999977</v>
      </c>
      <c r="BF88" s="13">
        <f t="shared" si="91"/>
        <v>69.660903052386217</v>
      </c>
      <c r="BG88" s="20">
        <f t="shared" si="61"/>
        <v>631.25263281623893</v>
      </c>
      <c r="BH88" s="59">
        <f t="shared" si="62"/>
        <v>924.58596614957219</v>
      </c>
      <c r="BI88" s="59">
        <f ca="1">AVERAGE(OFFSET($BH$3,0,0,'Données projet'!$E$11+1,1))-AVERAGE(OFFSET($H$3,0,0,'Données projet'!$E$11+1,1))</f>
        <v>331.52724290297675</v>
      </c>
      <c r="BJ88" s="59">
        <f t="shared" si="92"/>
        <v>322.79102610158054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54.753709058666239</v>
      </c>
      <c r="BQ88" s="21">
        <f>EXP(-LN(2)/25)*BQ87+(1-EXP(-LN(2)/25))/(LN(2)/25)*Calculateur!BL88*Calculateur!BN88*VLOOKUP('Données projet'!$B$11,Paramètres!$A$1:$I$89,3,0)*0.475*44/12</f>
        <v>6.2348061876450522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60.988515246311295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269.8175999999998</v>
      </c>
      <c r="AK89" s="13">
        <f t="shared" si="89"/>
        <v>64.810557882019467</v>
      </c>
      <c r="AL89" s="20">
        <f t="shared" si="58"/>
        <v>582.81070831118348</v>
      </c>
      <c r="AM89" s="59">
        <f t="shared" si="59"/>
        <v>876.14404164451685</v>
      </c>
      <c r="AN89" s="59">
        <f ca="1">AVERAGE(OFFSET($AM$3,0,0,'Données projet'!$E$10+1,1))-AVERAGE(OFFSET($H$3,0,0,'Données projet'!$E$10+1,1))</f>
        <v>302.71117158618432</v>
      </c>
      <c r="AO89" s="59">
        <f t="shared" si="90"/>
        <v>295.47406571733393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40.135895267336934</v>
      </c>
      <c r="AV89" s="21">
        <f>EXP(-LN(2)/25)*AV88+(1-EXP(-LN(2)/25))/(LN(2)/25)*Calculateur!AQ89*Calculateur!AS89*VLOOKUP('Données projet'!$B$10,Paramètres!$A$1:$I$89,3,0)*0.475*44/12</f>
        <v>4.534214127234681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44.670109394571618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292.78079999999977</v>
      </c>
      <c r="BF89" s="13">
        <f t="shared" si="91"/>
        <v>69.660903052386217</v>
      </c>
      <c r="BG89" s="20">
        <f t="shared" si="61"/>
        <v>631.25263281623893</v>
      </c>
      <c r="BH89" s="59">
        <f t="shared" si="62"/>
        <v>924.58596614957219</v>
      </c>
      <c r="BI89" s="59">
        <f ca="1">AVERAGE(OFFSET($BH$3,0,0,'Données projet'!$E$11+1,1))-AVERAGE(OFFSET($H$3,0,0,'Données projet'!$E$11+1,1))</f>
        <v>331.52724290297675</v>
      </c>
      <c r="BJ89" s="59">
        <f t="shared" si="92"/>
        <v>322.79102610158054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53.680022220490692</v>
      </c>
      <c r="BQ89" s="21">
        <f>EXP(-LN(2)/25)*BQ88+(1-EXP(-LN(2)/25))/(LN(2)/25)*Calculateur!BL89*Calculateur!BN89*VLOOKUP('Données projet'!$B$11,Paramètres!$A$1:$I$89,3,0)*0.475*44/12</f>
        <v>6.0643150845696905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59.744337305060384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269.8175999999998</v>
      </c>
      <c r="AK90" s="13">
        <f t="shared" si="89"/>
        <v>64.810557882019467</v>
      </c>
      <c r="AL90" s="20">
        <f t="shared" si="58"/>
        <v>582.81070831118348</v>
      </c>
      <c r="AM90" s="59">
        <f t="shared" si="59"/>
        <v>876.14404164451685</v>
      </c>
      <c r="AN90" s="59">
        <f ca="1">AVERAGE(OFFSET($AM$3,0,0,'Données projet'!$E$10+1,1))-AVERAGE(OFFSET($H$3,0,0,'Données projet'!$E$10+1,1))</f>
        <v>302.71117158618432</v>
      </c>
      <c r="AO90" s="59">
        <f t="shared" si="90"/>
        <v>295.47406571733393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39.348854841623321</v>
      </c>
      <c r="AV90" s="21">
        <f>EXP(-LN(2)/25)*AV89+(1-EXP(-LN(2)/25))/(LN(2)/25)*Calculateur!AQ90*Calculateur!AS90*VLOOKUP('Données projet'!$B$10,Paramètres!$A$1:$I$89,3,0)*0.475*44/12</f>
        <v>4.4102258034814907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43.75908064510481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292.78079999999977</v>
      </c>
      <c r="BF90" s="13">
        <f t="shared" si="91"/>
        <v>69.660903052386217</v>
      </c>
      <c r="BG90" s="20">
        <f t="shared" si="61"/>
        <v>631.25263281623893</v>
      </c>
      <c r="BH90" s="59">
        <f t="shared" si="62"/>
        <v>924.58596614957219</v>
      </c>
      <c r="BI90" s="59">
        <f ca="1">AVERAGE(OFFSET($BH$3,0,0,'Données projet'!$E$11+1,1))-AVERAGE(OFFSET($H$3,0,0,'Données projet'!$E$11+1,1))</f>
        <v>331.52724290297675</v>
      </c>
      <c r="BJ90" s="59">
        <f t="shared" si="92"/>
        <v>322.79102610158054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52.627389726327458</v>
      </c>
      <c r="BQ90" s="21">
        <f>EXP(-LN(2)/25)*BQ89+(1-EXP(-LN(2)/25))/(LN(2)/25)*Calculateur!BL90*Calculateur!BN90*VLOOKUP('Données projet'!$B$11,Paramètres!$A$1:$I$89,3,0)*0.475*44/12</f>
        <v>5.8984860696736625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58.525875796001117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269.8175999999998</v>
      </c>
      <c r="AK91" s="13">
        <f t="shared" si="89"/>
        <v>64.810557882019467</v>
      </c>
      <c r="AL91" s="20">
        <f t="shared" si="58"/>
        <v>582.81070831118348</v>
      </c>
      <c r="AM91" s="59">
        <f t="shared" si="59"/>
        <v>876.14404164451685</v>
      </c>
      <c r="AN91" s="59">
        <f ca="1">AVERAGE(OFFSET($AM$3,0,0,'Données projet'!$E$10+1,1))-AVERAGE(OFFSET($H$3,0,0,'Données projet'!$E$10+1,1))</f>
        <v>302.71117158618432</v>
      </c>
      <c r="AO91" s="59">
        <f t="shared" si="90"/>
        <v>295.47406571733393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38.577247798610699</v>
      </c>
      <c r="AV91" s="21">
        <f>EXP(-LN(2)/25)*AV90+(1-EXP(-LN(2)/25))/(LN(2)/25)*Calculateur!AQ91*Calculateur!AS91*VLOOKUP('Données projet'!$B$10,Paramètres!$A$1:$I$89,3,0)*0.475*44/12</f>
        <v>4.2896279469615939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42.866875745572294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292.78079999999977</v>
      </c>
      <c r="BF91" s="13">
        <f t="shared" si="91"/>
        <v>69.660903052386217</v>
      </c>
      <c r="BG91" s="20">
        <f t="shared" si="61"/>
        <v>631.25263281623893</v>
      </c>
      <c r="BH91" s="59">
        <f t="shared" si="62"/>
        <v>924.58596614957219</v>
      </c>
      <c r="BI91" s="59">
        <f ca="1">AVERAGE(OFFSET($BH$3,0,0,'Données projet'!$E$11+1,1))-AVERAGE(OFFSET($H$3,0,0,'Données projet'!$E$11+1,1))</f>
        <v>331.52724290297675</v>
      </c>
      <c r="BJ91" s="59">
        <f t="shared" si="92"/>
        <v>322.79102610158054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51.595398713332344</v>
      </c>
      <c r="BQ91" s="21">
        <f>EXP(-LN(2)/25)*BQ90+(1-EXP(-LN(2)/25))/(LN(2)/25)*Calculateur!BL91*Calculateur!BN91*VLOOKUP('Données projet'!$B$11,Paramètres!$A$1:$I$89,3,0)*0.475*44/12</f>
        <v>5.7371916579105351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57.33259037124288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269.8175999999998</v>
      </c>
      <c r="AK92" s="13">
        <f t="shared" si="89"/>
        <v>64.810557882019467</v>
      </c>
      <c r="AL92" s="20">
        <f t="shared" si="58"/>
        <v>582.81070831118348</v>
      </c>
      <c r="AM92" s="59">
        <f t="shared" si="59"/>
        <v>876.14404164451685</v>
      </c>
      <c r="AN92" s="59">
        <f ca="1">AVERAGE(OFFSET($AM$3,0,0,'Données projet'!$E$10+1,1))-AVERAGE(OFFSET($H$3,0,0,'Données projet'!$E$10+1,1))</f>
        <v>302.71117158618432</v>
      </c>
      <c r="AO92" s="59">
        <f t="shared" si="90"/>
        <v>295.47406571733393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37.820771499077729</v>
      </c>
      <c r="AV92" s="21">
        <f>EXP(-LN(2)/25)*AV91+(1-EXP(-LN(2)/25))/(LN(2)/25)*Calculateur!AQ92*Calculateur!AS92*VLOOKUP('Données projet'!$B$10,Paramètres!$A$1:$I$89,3,0)*0.475*44/12</f>
        <v>4.1723278451701997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41.993099344247931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292.78079999999977</v>
      </c>
      <c r="BF92" s="13">
        <f t="shared" si="91"/>
        <v>69.660903052386217</v>
      </c>
      <c r="BG92" s="20">
        <f t="shared" si="61"/>
        <v>631.25263281623893</v>
      </c>
      <c r="BH92" s="59">
        <f t="shared" si="62"/>
        <v>924.58596614957219</v>
      </c>
      <c r="BI92" s="59">
        <f ca="1">AVERAGE(OFFSET($BH$3,0,0,'Données projet'!$E$11+1,1))-AVERAGE(OFFSET($H$3,0,0,'Données projet'!$E$11+1,1))</f>
        <v>331.52724290297675</v>
      </c>
      <c r="BJ92" s="59">
        <f t="shared" si="92"/>
        <v>322.79102610158054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50.583644414649697</v>
      </c>
      <c r="BQ92" s="21">
        <f>EXP(-LN(2)/25)*BQ91+(1-EXP(-LN(2)/25))/(LN(2)/25)*Calculateur!BL92*Calculateur!BN92*VLOOKUP('Données projet'!$B$11,Paramètres!$A$1:$I$89,3,0)*0.475*44/12</f>
        <v>5.5803078503191745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56.16395226496887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269.8175999999998</v>
      </c>
      <c r="AK93" s="13">
        <f t="shared" si="89"/>
        <v>64.810557882019467</v>
      </c>
      <c r="AL93" s="20">
        <f t="shared" si="58"/>
        <v>582.81070831118348</v>
      </c>
      <c r="AM93" s="59">
        <f t="shared" si="59"/>
        <v>876.14404164451685</v>
      </c>
      <c r="AN93" s="59">
        <f ca="1">AVERAGE(OFFSET($AM$3,0,0,'Données projet'!$E$10+1,1))-AVERAGE(OFFSET($H$3,0,0,'Données projet'!$E$10+1,1))</f>
        <v>302.71117158618432</v>
      </c>
      <c r="AO93" s="59">
        <f t="shared" si="90"/>
        <v>295.47406571733393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37.079129238373618</v>
      </c>
      <c r="AV93" s="21">
        <f>EXP(-LN(2)/25)*AV92+(1-EXP(-LN(2)/25))/(LN(2)/25)*Calculateur!AQ93*Calculateur!AS93*VLOOKUP('Données projet'!$B$10,Paramètres!$A$1:$I$89,3,0)*0.475*44/12</f>
        <v>4.0582353208308355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41.137364559204457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292.78079999999977</v>
      </c>
      <c r="BF93" s="13">
        <f t="shared" si="91"/>
        <v>69.660903052386217</v>
      </c>
      <c r="BG93" s="20">
        <f t="shared" si="61"/>
        <v>631.25263281623893</v>
      </c>
      <c r="BH93" s="59">
        <f t="shared" si="62"/>
        <v>924.58596614957219</v>
      </c>
      <c r="BI93" s="59">
        <f ca="1">AVERAGE(OFFSET($BH$3,0,0,'Données projet'!$E$11+1,1))-AVERAGE(OFFSET($H$3,0,0,'Données projet'!$E$11+1,1))</f>
        <v>331.52724290297675</v>
      </c>
      <c r="BJ93" s="59">
        <f t="shared" si="92"/>
        <v>322.79102610158054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49.591730000655033</v>
      </c>
      <c r="BQ93" s="21">
        <f>EXP(-LN(2)/25)*BQ92+(1-EXP(-LN(2)/25))/(LN(2)/25)*Calculateur!BL93*Calculateur!BN93*VLOOKUP('Données projet'!$B$11,Paramètres!$A$1:$I$89,3,0)*0.475*44/12</f>
        <v>5.4277140386965606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55.019444039351598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269.8175999999998</v>
      </c>
      <c r="AK94" s="13">
        <f t="shared" si="89"/>
        <v>64.810557882019467</v>
      </c>
      <c r="AL94" s="20">
        <f t="shared" si="58"/>
        <v>582.81070831118348</v>
      </c>
      <c r="AM94" s="59">
        <f t="shared" si="59"/>
        <v>876.14404164451685</v>
      </c>
      <c r="AN94" s="59">
        <f ca="1">AVERAGE(OFFSET($AM$3,0,0,'Données projet'!$E$10+1,1))-AVERAGE(OFFSET($H$3,0,0,'Données projet'!$E$10+1,1))</f>
        <v>302.71117158618432</v>
      </c>
      <c r="AO94" s="59">
        <f t="shared" si="90"/>
        <v>295.47406571733393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36.352030130044795</v>
      </c>
      <c r="AV94" s="21">
        <f>EXP(-LN(2)/25)*AV93+(1-EXP(-LN(2)/25))/(LN(2)/25)*Calculateur!AQ94*Calculateur!AS94*VLOOKUP('Données projet'!$B$10,Paramètres!$A$1:$I$89,3,0)*0.475*44/12</f>
        <v>3.9472626625693961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40.299292792614189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292.78079999999977</v>
      </c>
      <c r="BF94" s="13">
        <f t="shared" si="91"/>
        <v>69.660903052386217</v>
      </c>
      <c r="BG94" s="20">
        <f t="shared" si="61"/>
        <v>631.25263281623893</v>
      </c>
      <c r="BH94" s="59">
        <f t="shared" si="62"/>
        <v>924.58596614957219</v>
      </c>
      <c r="BI94" s="59">
        <f ca="1">AVERAGE(OFFSET($BH$3,0,0,'Données projet'!$E$11+1,1))-AVERAGE(OFFSET($H$3,0,0,'Données projet'!$E$11+1,1))</f>
        <v>331.52724290297675</v>
      </c>
      <c r="BJ94" s="59">
        <f t="shared" si="92"/>
        <v>322.79102610158054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48.619266423310748</v>
      </c>
      <c r="BQ94" s="21">
        <f>EXP(-LN(2)/25)*BQ93+(1-EXP(-LN(2)/25))/(LN(2)/25)*Calculateur!BL94*Calculateur!BN94*VLOOKUP('Données projet'!$B$11,Paramètres!$A$1:$I$89,3,0)*0.475*44/12</f>
        <v>5.2792929128773274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53.898559336188072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269.8175999999998</v>
      </c>
      <c r="AK95" s="13">
        <f t="shared" si="89"/>
        <v>64.810557882019467</v>
      </c>
      <c r="AL95" s="20">
        <f t="shared" si="58"/>
        <v>582.81070831118348</v>
      </c>
      <c r="AM95" s="59">
        <f t="shared" si="59"/>
        <v>876.14404164451685</v>
      </c>
      <c r="AN95" s="59">
        <f ca="1">AVERAGE(OFFSET($AM$3,0,0,'Données projet'!$E$10+1,1))-AVERAGE(OFFSET($H$3,0,0,'Données projet'!$E$10+1,1))</f>
        <v>302.71117158618432</v>
      </c>
      <c r="AO95" s="59">
        <f t="shared" si="90"/>
        <v>295.47406571733393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35.639188991743637</v>
      </c>
      <c r="AV95" s="21">
        <f>EXP(-LN(2)/25)*AV94+(1-EXP(-LN(2)/25))/(LN(2)/25)*Calculateur!AQ95*Calculateur!AS95*VLOOKUP('Données projet'!$B$10,Paramètres!$A$1:$I$89,3,0)*0.475*44/12</f>
        <v>3.8393245574839141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39.47851354922755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292.78079999999977</v>
      </c>
      <c r="BF95" s="13">
        <f t="shared" si="91"/>
        <v>69.660903052386217</v>
      </c>
      <c r="BG95" s="20">
        <f t="shared" si="61"/>
        <v>631.25263281623893</v>
      </c>
      <c r="BH95" s="59">
        <f t="shared" si="62"/>
        <v>924.58596614957219</v>
      </c>
      <c r="BI95" s="59">
        <f ca="1">AVERAGE(OFFSET($BH$3,0,0,'Données projet'!$E$11+1,1))-AVERAGE(OFFSET($H$3,0,0,'Données projet'!$E$11+1,1))</f>
        <v>331.52724290297675</v>
      </c>
      <c r="BJ95" s="59">
        <f t="shared" si="92"/>
        <v>322.79102610158054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47.665872263573974</v>
      </c>
      <c r="BQ95" s="21">
        <f>EXP(-LN(2)/25)*BQ94+(1-EXP(-LN(2)/25))/(LN(2)/25)*Calculateur!BL95*Calculateur!BN95*VLOOKUP('Données projet'!$B$11,Paramètres!$A$1:$I$89,3,0)*0.475*44/12</f>
        <v>5.1349303705487488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52.800802634122725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269.8175999999998</v>
      </c>
      <c r="AK96" s="13">
        <f t="shared" si="89"/>
        <v>64.810557882019467</v>
      </c>
      <c r="AL96" s="20">
        <f t="shared" si="58"/>
        <v>582.81070831118348</v>
      </c>
      <c r="AM96" s="59">
        <f t="shared" si="59"/>
        <v>876.14404164451685</v>
      </c>
      <c r="AN96" s="59">
        <f ca="1">AVERAGE(OFFSET($AM$3,0,0,'Données projet'!$E$10+1,1))-AVERAGE(OFFSET($H$3,0,0,'Données projet'!$E$10+1,1))</f>
        <v>302.71117158618432</v>
      </c>
      <c r="AO96" s="59">
        <f t="shared" si="90"/>
        <v>295.47406571733393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34.940326233374407</v>
      </c>
      <c r="AV96" s="21">
        <f>EXP(-LN(2)/25)*AV95+(1-EXP(-LN(2)/25))/(LN(2)/25)*Calculateur!AQ96*Calculateur!AS96*VLOOKUP('Données projet'!$B$10,Paramètres!$A$1:$I$89,3,0)*0.475*44/12</f>
        <v>3.734338025558213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38.674664258932623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292.78079999999977</v>
      </c>
      <c r="BF96" s="13">
        <f t="shared" si="91"/>
        <v>69.660903052386217</v>
      </c>
      <c r="BG96" s="20">
        <f t="shared" si="61"/>
        <v>631.25263281623893</v>
      </c>
      <c r="BH96" s="59">
        <f t="shared" si="62"/>
        <v>924.58596614957219</v>
      </c>
      <c r="BI96" s="59">
        <f ca="1">AVERAGE(OFFSET($BH$3,0,0,'Données projet'!$E$11+1,1))-AVERAGE(OFFSET($H$3,0,0,'Données projet'!$E$11+1,1))</f>
        <v>331.52724290297675</v>
      </c>
      <c r="BJ96" s="59">
        <f t="shared" si="92"/>
        <v>322.79102610158054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46.731173581796618</v>
      </c>
      <c r="BQ96" s="21">
        <f>EXP(-LN(2)/25)*BQ95+(1-EXP(-LN(2)/25))/(LN(2)/25)*Calculateur!BL96*Calculateur!BN96*VLOOKUP('Données projet'!$B$11,Paramètres!$A$1:$I$89,3,0)*0.475*44/12</f>
        <v>4.994515429531841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51.725689011328456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269.8175999999998</v>
      </c>
      <c r="AK97" s="13">
        <f t="shared" si="89"/>
        <v>64.810557882019467</v>
      </c>
      <c r="AL97" s="20">
        <f t="shared" si="58"/>
        <v>582.81070831118348</v>
      </c>
      <c r="AM97" s="59">
        <f t="shared" si="59"/>
        <v>876.14404164451685</v>
      </c>
      <c r="AN97" s="59">
        <f ca="1">AVERAGE(OFFSET($AM$3,0,0,'Données projet'!$E$10+1,1))-AVERAGE(OFFSET($H$3,0,0,'Données projet'!$E$10+1,1))</f>
        <v>302.71117158618432</v>
      </c>
      <c r="AO97" s="59">
        <f t="shared" si="90"/>
        <v>295.47406571733393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34.255167747432601</v>
      </c>
      <c r="AV97" s="21">
        <f>EXP(-LN(2)/25)*AV96+(1-EXP(-LN(2)/25))/(LN(2)/25)*Calculateur!AQ97*Calculateur!AS97*VLOOKUP('Données projet'!$B$10,Paramètres!$A$1:$I$89,3,0)*0.475*44/12</f>
        <v>3.6322223558690219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37.887390103301627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292.78079999999977</v>
      </c>
      <c r="BF97" s="13">
        <f t="shared" si="91"/>
        <v>69.660903052386217</v>
      </c>
      <c r="BG97" s="20">
        <f t="shared" si="61"/>
        <v>631.25263281623893</v>
      </c>
      <c r="BH97" s="59">
        <f t="shared" si="62"/>
        <v>924.58596614957219</v>
      </c>
      <c r="BI97" s="59">
        <f ca="1">AVERAGE(OFFSET($BH$3,0,0,'Données projet'!$E$11+1,1))-AVERAGE(OFFSET($H$3,0,0,'Données projet'!$E$11+1,1))</f>
        <v>331.52724290297675</v>
      </c>
      <c r="BJ97" s="59">
        <f t="shared" si="92"/>
        <v>322.79102610158054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45.814803771059012</v>
      </c>
      <c r="BQ97" s="21">
        <f>EXP(-LN(2)/25)*BQ96+(1-EXP(-LN(2)/25))/(LN(2)/25)*Calculateur!BL97*Calculateur!BN97*VLOOKUP('Données projet'!$B$11,Paramètres!$A$1:$I$89,3,0)*0.475*44/12</f>
        <v>4.8579401424611417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50.672743913520151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269.8175999999998</v>
      </c>
      <c r="AK98" s="13">
        <f t="shared" si="89"/>
        <v>64.810557882019467</v>
      </c>
      <c r="AL98" s="20">
        <f t="shared" si="58"/>
        <v>582.81070831118348</v>
      </c>
      <c r="AM98" s="59">
        <f t="shared" si="59"/>
        <v>876.14404164451685</v>
      </c>
      <c r="AN98" s="59">
        <f ca="1">AVERAGE(OFFSET($AM$3,0,0,'Données projet'!$E$10+1,1))-AVERAGE(OFFSET($H$3,0,0,'Données projet'!$E$10+1,1))</f>
        <v>302.71117158618432</v>
      </c>
      <c r="AO98" s="59">
        <f t="shared" si="90"/>
        <v>295.47406571733393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33.5834448014947</v>
      </c>
      <c r="AV98" s="21">
        <f>EXP(-LN(2)/25)*AV97+(1-EXP(-LN(2)/25))/(LN(2)/25)*Calculateur!AQ98*Calculateur!AS98*VLOOKUP('Données projet'!$B$10,Paramètres!$A$1:$I$89,3,0)*0.475*44/12</f>
        <v>3.5328990445375115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37.116343846032208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292.78079999999977</v>
      </c>
      <c r="BF98" s="13">
        <f t="shared" si="91"/>
        <v>69.660903052386217</v>
      </c>
      <c r="BG98" s="20">
        <f t="shared" si="61"/>
        <v>631.25263281623893</v>
      </c>
      <c r="BH98" s="59">
        <f t="shared" si="62"/>
        <v>924.58596614957219</v>
      </c>
      <c r="BI98" s="59">
        <f ca="1">AVERAGE(OFFSET($BH$3,0,0,'Données projet'!$E$11+1,1))-AVERAGE(OFFSET($H$3,0,0,'Données projet'!$E$11+1,1))</f>
        <v>331.52724290297675</v>
      </c>
      <c r="BJ98" s="59">
        <f t="shared" si="92"/>
        <v>322.79102610158054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44.916403413379577</v>
      </c>
      <c r="BQ98" s="21">
        <f>EXP(-LN(2)/25)*BQ97+(1-EXP(-LN(2)/25))/(LN(2)/25)*Calculateur!BL98*Calculateur!BN98*VLOOKUP('Données projet'!$B$11,Paramètres!$A$1:$I$89,3,0)*0.475*44/12</f>
        <v>4.7250995137975726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49.64150292717715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269.8175999999998</v>
      </c>
      <c r="AK99" s="13">
        <f t="shared" si="89"/>
        <v>64.810557882019467</v>
      </c>
      <c r="AL99" s="20">
        <f t="shared" si="58"/>
        <v>582.81070831118348</v>
      </c>
      <c r="AM99" s="59">
        <f t="shared" si="59"/>
        <v>876.14404164451685</v>
      </c>
      <c r="AN99" s="59">
        <f ca="1">AVERAGE(OFFSET($AM$3,0,0,'Données projet'!$E$10+1,1))-AVERAGE(OFFSET($H$3,0,0,'Données projet'!$E$10+1,1))</f>
        <v>302.71117158618432</v>
      </c>
      <c r="AO99" s="59">
        <f t="shared" si="90"/>
        <v>295.47406571733393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32.924893932816104</v>
      </c>
      <c r="AV99" s="21">
        <f>EXP(-LN(2)/25)*AV98+(1-EXP(-LN(2)/25))/(LN(2)/25)*Calculateur!AQ99*Calculateur!AS99*VLOOKUP('Données projet'!$B$10,Paramètres!$A$1:$I$89,3,0)*0.475*44/12</f>
        <v>3.436291734377547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36.361185667193652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292.78079999999977</v>
      </c>
      <c r="BF99" s="13">
        <f t="shared" si="91"/>
        <v>69.660903052386217</v>
      </c>
      <c r="BG99" s="20">
        <f t="shared" si="61"/>
        <v>631.25263281623893</v>
      </c>
      <c r="BH99" s="59">
        <f t="shared" si="62"/>
        <v>924.58596614957219</v>
      </c>
      <c r="BI99" s="59">
        <f ca="1">AVERAGE(OFFSET($BH$3,0,0,'Données projet'!$E$11+1,1))-AVERAGE(OFFSET($H$3,0,0,'Données projet'!$E$11+1,1))</f>
        <v>331.52724290297675</v>
      </c>
      <c r="BJ99" s="59">
        <f t="shared" si="92"/>
        <v>322.79102610158054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44.035620138744122</v>
      </c>
      <c r="BQ99" s="21">
        <f>EXP(-LN(2)/25)*BQ98+(1-EXP(-LN(2)/25))/(LN(2)/25)*Calculateur!BL99*Calculateur!BN99*VLOOKUP('Données projet'!$B$11,Paramètres!$A$1:$I$89,3,0)*0.475*44/12</f>
        <v>4.5958914191105942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48.631511557854715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269.8175999999998</v>
      </c>
      <c r="AK100" s="13">
        <f t="shared" si="89"/>
        <v>64.810557882019467</v>
      </c>
      <c r="AL100" s="20">
        <f t="shared" si="58"/>
        <v>582.81070831118348</v>
      </c>
      <c r="AM100" s="59">
        <f t="shared" si="59"/>
        <v>876.14404164451685</v>
      </c>
      <c r="AN100" s="59">
        <f ca="1">AVERAGE(OFFSET($AM$3,0,0,'Données projet'!$E$10+1,1))-AVERAGE(OFFSET($H$3,0,0,'Données projet'!$E$10+1,1))</f>
        <v>302.71117158618432</v>
      </c>
      <c r="AO100" s="59">
        <f t="shared" si="90"/>
        <v>295.47406571733393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32.279256844995928</v>
      </c>
      <c r="AV100" s="21">
        <f>EXP(-LN(2)/25)*AV99+(1-EXP(-LN(2)/25))/(LN(2)/25)*Calculateur!AQ100*Calculateur!AS100*VLOOKUP('Données projet'!$B$10,Paramètres!$A$1:$I$89,3,0)*0.475*44/12</f>
        <v>3.3423261561942645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35.621583001190189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292.78079999999977</v>
      </c>
      <c r="BF100" s="13">
        <f t="shared" si="91"/>
        <v>69.660903052386217</v>
      </c>
      <c r="BG100" s="20">
        <f t="shared" si="61"/>
        <v>631.25263281623893</v>
      </c>
      <c r="BH100" s="59">
        <f t="shared" si="62"/>
        <v>924.58596614957219</v>
      </c>
      <c r="BI100" s="59">
        <f ca="1">AVERAGE(OFFSET($BH$3,0,0,'Données projet'!$E$11+1,1))-AVERAGE(OFFSET($H$3,0,0,'Données projet'!$E$11+1,1))</f>
        <v>331.52724290297675</v>
      </c>
      <c r="BJ100" s="59">
        <f t="shared" si="92"/>
        <v>322.79102610158054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43.172108486899518</v>
      </c>
      <c r="BQ100" s="21">
        <f>EXP(-LN(2)/25)*BQ99+(1-EXP(-LN(2)/25))/(LN(2)/25)*Calculateur!BL100*Calculateur!BN100*VLOOKUP('Données projet'!$B$11,Paramètres!$A$1:$I$89,3,0)*0.475*44/12</f>
        <v>4.4702165265675893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47.642325013467108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269.8175999999998</v>
      </c>
      <c r="AK101" s="13">
        <f t="shared" si="89"/>
        <v>64.810557882019467</v>
      </c>
      <c r="AL101" s="20">
        <f t="shared" si="58"/>
        <v>582.81070831118348</v>
      </c>
      <c r="AM101" s="59">
        <f t="shared" si="59"/>
        <v>876.14404164451685</v>
      </c>
      <c r="AN101" s="59">
        <f ca="1">AVERAGE(OFFSET($AM$3,0,0,'Données projet'!$E$10+1,1))-AVERAGE(OFFSET($H$3,0,0,'Données projet'!$E$10+1,1))</f>
        <v>302.71117158618432</v>
      </c>
      <c r="AO101" s="59">
        <f t="shared" si="90"/>
        <v>295.47406571733393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31.646280306668164</v>
      </c>
      <c r="AV101" s="21">
        <f>EXP(-LN(2)/25)*AV100+(1-EXP(-LN(2)/25))/(LN(2)/25)*Calculateur!AQ101*Calculateur!AS101*VLOOKUP('Données projet'!$B$10,Paramètres!$A$1:$I$89,3,0)*0.475*44/12</f>
        <v>3.2509300716878387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34.897210378356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292.78079999999977</v>
      </c>
      <c r="BF101" s="13">
        <f t="shared" si="91"/>
        <v>69.660903052386217</v>
      </c>
      <c r="BG101" s="20">
        <f t="shared" si="61"/>
        <v>631.25263281623893</v>
      </c>
      <c r="BH101" s="59">
        <f t="shared" si="62"/>
        <v>924.58596614957219</v>
      </c>
      <c r="BI101" s="59">
        <f ca="1">AVERAGE(OFFSET($BH$3,0,0,'Données projet'!$E$11+1,1))-AVERAGE(OFFSET($H$3,0,0,'Données projet'!$E$11+1,1))</f>
        <v>331.52724290297675</v>
      </c>
      <c r="BJ101" s="59">
        <f t="shared" si="92"/>
        <v>322.79102610158054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42.325529771857489</v>
      </c>
      <c r="BQ101" s="21">
        <f>EXP(-LN(2)/25)*BQ100+(1-EXP(-LN(2)/25))/(LN(2)/25)*Calculateur!BL101*Calculateur!BN101*VLOOKUP('Données projet'!$B$11,Paramètres!$A$1:$I$89,3,0)*0.475*44/12</f>
        <v>4.3479782205701278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46.673507992427616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269.8175999999998</v>
      </c>
      <c r="AK102" s="13">
        <f t="shared" si="89"/>
        <v>64.810557882019467</v>
      </c>
      <c r="AL102" s="20">
        <f t="shared" si="58"/>
        <v>582.81070831118348</v>
      </c>
      <c r="AM102" s="59">
        <f t="shared" si="59"/>
        <v>876.14404164451685</v>
      </c>
      <c r="AN102" s="59">
        <f ca="1">AVERAGE(OFFSET($AM$3,0,0,'Données projet'!$E$10+1,1))-AVERAGE(OFFSET($H$3,0,0,'Données projet'!$E$10+1,1))</f>
        <v>302.71117158618432</v>
      </c>
      <c r="AO102" s="59">
        <f t="shared" si="90"/>
        <v>295.47406571733393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31.02571605217944</v>
      </c>
      <c r="AV102" s="21">
        <f>EXP(-LN(2)/25)*AV101+(1-EXP(-LN(2)/25))/(LN(2)/25)*Calculateur!AQ102*Calculateur!AS102*VLOOKUP('Données projet'!$B$10,Paramètres!$A$1:$I$89,3,0)*0.475*44/12</f>
        <v>3.1620332179185522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34.187749270097996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292.78079999999977</v>
      </c>
      <c r="BF102" s="13">
        <f t="shared" si="91"/>
        <v>69.660903052386217</v>
      </c>
      <c r="BG102" s="20">
        <f t="shared" si="61"/>
        <v>631.25263281623893</v>
      </c>
      <c r="BH102" s="59">
        <f t="shared" si="62"/>
        <v>924.58596614957219</v>
      </c>
      <c r="BI102" s="59">
        <f ca="1">AVERAGE(OFFSET($BH$3,0,0,'Données projet'!$E$11+1,1))-AVERAGE(OFFSET($H$3,0,0,'Données projet'!$E$11+1,1))</f>
        <v>331.52724290297675</v>
      </c>
      <c r="BJ102" s="59">
        <f t="shared" si="92"/>
        <v>322.79102610158054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41.495551949055404</v>
      </c>
      <c r="BQ102" s="21">
        <f>EXP(-LN(2)/25)*BQ101+(1-EXP(-LN(2)/25))/(LN(2)/25)*Calculateur!BL102*Calculateur!BN102*VLOOKUP('Données projet'!$B$11,Paramètres!$A$1:$I$89,3,0)*0.475*44/12</f>
        <v>4.2290825274784005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45.724634476533808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269.8175999999998</v>
      </c>
      <c r="AK103" s="13">
        <f t="shared" si="89"/>
        <v>64.810557882019467</v>
      </c>
      <c r="AL103" s="20">
        <f t="shared" si="58"/>
        <v>582.81070831118348</v>
      </c>
      <c r="AM103" s="59">
        <f t="shared" si="59"/>
        <v>876.14404164451685</v>
      </c>
      <c r="AN103" s="59">
        <f ca="1">AVERAGE(OFFSET($AM$3,0,0,'Données projet'!$E$10+1,1))-AVERAGE(OFFSET($H$3,0,0,'Données projet'!$E$10+1,1))</f>
        <v>302.71117158618432</v>
      </c>
      <c r="AO103" s="59">
        <f t="shared" si="90"/>
        <v>295.47406571733393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30.41732068421442</v>
      </c>
      <c r="AV103" s="21">
        <f>EXP(-LN(2)/25)*AV102+(1-EXP(-LN(2)/25))/(LN(2)/25)*Calculateur!AQ103*Calculateur!AS103*VLOOKUP('Données projet'!$B$10,Paramètres!$A$1:$I$89,3,0)*0.475*44/12</f>
        <v>3.0755672532904694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33.492887937504889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292.78079999999977</v>
      </c>
      <c r="BF103" s="13">
        <f t="shared" si="91"/>
        <v>69.660903052386217</v>
      </c>
      <c r="BG103" s="20">
        <f t="shared" si="61"/>
        <v>631.25263281623893</v>
      </c>
      <c r="BH103" s="59">
        <f t="shared" si="62"/>
        <v>924.58596614957219</v>
      </c>
      <c r="BI103" s="59">
        <f ca="1">AVERAGE(OFFSET($BH$3,0,0,'Données projet'!$E$11+1,1))-AVERAGE(OFFSET($H$3,0,0,'Données projet'!$E$11+1,1))</f>
        <v>331.52724290297675</v>
      </c>
      <c r="BJ103" s="59">
        <f t="shared" si="92"/>
        <v>322.79102610158054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40.68184948512198</v>
      </c>
      <c r="BQ103" s="21">
        <f>EXP(-LN(2)/25)*BQ102+(1-EXP(-LN(2)/25))/(LN(2)/25)*Calculateur!BL103*Calculateur!BN103*VLOOKUP('Données projet'!$B$11,Paramètres!$A$1:$I$89,3,0)*0.475*44/12</f>
        <v>4.1134380433667195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44.7952875284887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269.8175999999998</v>
      </c>
      <c r="AK104" s="13">
        <f t="shared" si="89"/>
        <v>64.810557882019467</v>
      </c>
      <c r="AL104" s="20">
        <f t="shared" si="58"/>
        <v>582.81070831118348</v>
      </c>
      <c r="AM104" s="59">
        <f t="shared" si="59"/>
        <v>876.14404164451685</v>
      </c>
      <c r="AN104" s="59">
        <f ca="1">AVERAGE(OFFSET($AM$3,0,0,'Données projet'!$E$10+1,1))-AVERAGE(OFFSET($H$3,0,0,'Données projet'!$E$10+1,1))</f>
        <v>302.71117158618432</v>
      </c>
      <c r="AO104" s="59">
        <f t="shared" si="90"/>
        <v>295.47406571733393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29.820855578330661</v>
      </c>
      <c r="AV104" s="21">
        <f>EXP(-LN(2)/25)*AV103+(1-EXP(-LN(2)/25))/(LN(2)/25)*Calculateur!AQ104*Calculateur!AS104*VLOOKUP('Données projet'!$B$10,Paramètres!$A$1:$I$89,3,0)*0.475*44/12</f>
        <v>2.9914657050121889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32.812321283342854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292.78079999999977</v>
      </c>
      <c r="BF104" s="13">
        <f t="shared" si="91"/>
        <v>69.660903052386217</v>
      </c>
      <c r="BG104" s="20">
        <f t="shared" si="61"/>
        <v>631.25263281623893</v>
      </c>
      <c r="BH104" s="59">
        <f t="shared" si="62"/>
        <v>924.58596614957219</v>
      </c>
      <c r="BI104" s="59">
        <f ca="1">AVERAGE(OFFSET($BH$3,0,0,'Données projet'!$E$11+1,1))-AVERAGE(OFFSET($H$3,0,0,'Données projet'!$E$11+1,1))</f>
        <v>331.52724290297675</v>
      </c>
      <c r="BJ104" s="59">
        <f t="shared" si="92"/>
        <v>322.79102610158054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39.884103230196793</v>
      </c>
      <c r="BQ104" s="21">
        <f>EXP(-LN(2)/25)*BQ103+(1-EXP(-LN(2)/25))/(LN(2)/25)*Calculateur!BL104*Calculateur!BN104*VLOOKUP('Données projet'!$B$11,Paramètres!$A$1:$I$89,3,0)*0.475*44/12</f>
        <v>4.0009558637545508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43.885059093951341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269.8175999999998</v>
      </c>
      <c r="AK105" s="13">
        <f t="shared" si="89"/>
        <v>64.810557882019467</v>
      </c>
      <c r="AL105" s="20">
        <f t="shared" si="58"/>
        <v>582.81070831118348</v>
      </c>
      <c r="AM105" s="59">
        <f t="shared" si="59"/>
        <v>876.14404164451685</v>
      </c>
      <c r="AN105" s="59">
        <f ca="1">AVERAGE(OFFSET($AM$3,0,0,'Données projet'!$E$10+1,1))-AVERAGE(OFFSET($H$3,0,0,'Données projet'!$E$10+1,1))</f>
        <v>302.71117158618432</v>
      </c>
      <c r="AO105" s="59">
        <f t="shared" si="90"/>
        <v>295.47406571733393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29.236086789365494</v>
      </c>
      <c r="AV105" s="21">
        <f>EXP(-LN(2)/25)*AV104+(1-EXP(-LN(2)/25))/(LN(2)/25)*Calculateur!AQ105*Calculateur!AS105*VLOOKUP('Données projet'!$B$10,Paramètres!$A$1:$I$89,3,0)*0.475*44/12</f>
        <v>2.909663917994286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32.145750707359781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292.78079999999977</v>
      </c>
      <c r="BF105" s="13">
        <f t="shared" si="91"/>
        <v>69.660903052386217</v>
      </c>
      <c r="BG105" s="20">
        <f t="shared" si="61"/>
        <v>631.25263281623893</v>
      </c>
      <c r="BH105" s="59">
        <f t="shared" si="62"/>
        <v>924.58596614957219</v>
      </c>
      <c r="BI105" s="59">
        <f ca="1">AVERAGE(OFFSET($BH$3,0,0,'Données projet'!$E$11+1,1))-AVERAGE(OFFSET($H$3,0,0,'Données projet'!$E$11+1,1))</f>
        <v>331.52724290297675</v>
      </c>
      <c r="BJ105" s="59">
        <f t="shared" si="92"/>
        <v>322.79102610158054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39.102000292753523</v>
      </c>
      <c r="BQ105" s="21">
        <f>EXP(-LN(2)/25)*BQ104+(1-EXP(-LN(2)/25))/(LN(2)/25)*Calculateur!BL105*Calculateur!BN105*VLOOKUP('Données projet'!$B$11,Paramètres!$A$1:$I$89,3,0)*0.475*44/12</f>
        <v>3.891549515259058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42.993549808012581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269.8175999999998</v>
      </c>
      <c r="AK106" s="13">
        <f t="shared" si="89"/>
        <v>64.810557882019467</v>
      </c>
      <c r="AL106" s="20">
        <f t="shared" si="58"/>
        <v>582.81070831118348</v>
      </c>
      <c r="AM106" s="59">
        <f t="shared" si="59"/>
        <v>876.14404164451685</v>
      </c>
      <c r="AN106" s="59">
        <f ca="1">AVERAGE(OFFSET($AM$3,0,0,'Données projet'!$E$10+1,1))-AVERAGE(OFFSET($H$3,0,0,'Données projet'!$E$10+1,1))</f>
        <v>302.71117158618432</v>
      </c>
      <c r="AO106" s="59">
        <f t="shared" si="90"/>
        <v>295.47406571733393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28.662784959678188</v>
      </c>
      <c r="AV106" s="21">
        <f>EXP(-LN(2)/25)*AV105+(1-EXP(-LN(2)/25))/(LN(2)/25)*Calculateur!AQ106*Calculateur!AS106*VLOOKUP('Données projet'!$B$10,Paramètres!$A$1:$I$89,3,0)*0.475*44/12</f>
        <v>2.8300990051441568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31.492883964822344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292.78079999999977</v>
      </c>
      <c r="BF106" s="13">
        <f t="shared" si="91"/>
        <v>69.660903052386217</v>
      </c>
      <c r="BG106" s="20">
        <f t="shared" si="61"/>
        <v>631.25263281623893</v>
      </c>
      <c r="BH106" s="59">
        <f t="shared" si="62"/>
        <v>924.58596614957219</v>
      </c>
      <c r="BI106" s="59">
        <f ca="1">AVERAGE(OFFSET($BH$3,0,0,'Données projet'!$E$11+1,1))-AVERAGE(OFFSET($H$3,0,0,'Données projet'!$E$11+1,1))</f>
        <v>331.52724290297675</v>
      </c>
      <c r="BJ106" s="59">
        <f t="shared" si="92"/>
        <v>322.79102610158054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38.335233916877826</v>
      </c>
      <c r="BQ106" s="21">
        <f>EXP(-LN(2)/25)*BQ105+(1-EXP(-LN(2)/25))/(LN(2)/25)*Calculateur!BL106*Calculateur!BN106*VLOOKUP('Données projet'!$B$11,Paramètres!$A$1:$I$89,3,0)*0.475*44/12</f>
        <v>3.7851348891166041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42.120368805994431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269.8175999999998</v>
      </c>
      <c r="AK107" s="13">
        <f t="shared" si="89"/>
        <v>64.810557882019467</v>
      </c>
      <c r="AL107" s="20">
        <f t="shared" si="58"/>
        <v>582.81070831118348</v>
      </c>
      <c r="AM107" s="59">
        <f t="shared" si="59"/>
        <v>876.14404164451685</v>
      </c>
      <c r="AN107" s="59">
        <f ca="1">AVERAGE(OFFSET($AM$3,0,0,'Données projet'!$E$10+1,1))-AVERAGE(OFFSET($H$3,0,0,'Données projet'!$E$10+1,1))</f>
        <v>302.71117158618432</v>
      </c>
      <c r="AO107" s="59">
        <f t="shared" si="90"/>
        <v>295.47406571733393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28.100725229191465</v>
      </c>
      <c r="AV107" s="21">
        <f>EXP(-LN(2)/25)*AV106+(1-EXP(-LN(2)/25))/(LN(2)/25)*Calculateur!AQ107*Calculateur!AS107*VLOOKUP('Données projet'!$B$10,Paramètres!$A$1:$I$89,3,0)*0.475*44/12</f>
        <v>2.7527097990200513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30.853435028211514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292.78079999999977</v>
      </c>
      <c r="BF107" s="13">
        <f t="shared" si="91"/>
        <v>69.660903052386217</v>
      </c>
      <c r="BG107" s="20">
        <f t="shared" si="61"/>
        <v>631.25263281623893</v>
      </c>
      <c r="BH107" s="59">
        <f t="shared" si="62"/>
        <v>924.58596614957219</v>
      </c>
      <c r="BI107" s="59">
        <f ca="1">AVERAGE(OFFSET($BH$3,0,0,'Données projet'!$E$11+1,1))-AVERAGE(OFFSET($H$3,0,0,'Données projet'!$E$11+1,1))</f>
        <v>331.52724290297675</v>
      </c>
      <c r="BJ107" s="59">
        <f t="shared" si="92"/>
        <v>322.79102610158054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37.583503361951742</v>
      </c>
      <c r="BQ107" s="21">
        <f>EXP(-LN(2)/25)*BQ106+(1-EXP(-LN(2)/25))/(LN(2)/25)*Calculateur!BL107*Calculateur!BN107*VLOOKUP('Données projet'!$B$11,Paramètres!$A$1:$I$89,3,0)*0.475*44/12</f>
        <v>3.681630176522118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41.265133538473862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269.8175999999998</v>
      </c>
      <c r="AK108" s="13">
        <f t="shared" si="89"/>
        <v>64.810557882019467</v>
      </c>
      <c r="AL108" s="20">
        <f t="shared" si="58"/>
        <v>582.81070831118348</v>
      </c>
      <c r="AM108" s="59">
        <f t="shared" si="59"/>
        <v>876.14404164451685</v>
      </c>
      <c r="AN108" s="59">
        <f ca="1">AVERAGE(OFFSET($AM$3,0,0,'Données projet'!$E$10+1,1))-AVERAGE(OFFSET($H$3,0,0,'Données projet'!$E$10+1,1))</f>
        <v>302.71117158618432</v>
      </c>
      <c r="AO108" s="59">
        <f t="shared" si="90"/>
        <v>295.47406571733393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27.549687147197002</v>
      </c>
      <c r="AV108" s="21">
        <f>EXP(-LN(2)/25)*AV107+(1-EXP(-LN(2)/25))/(LN(2)/25)*Calculateur!AQ108*Calculateur!AS108*VLOOKUP('Données projet'!$B$10,Paramètres!$A$1:$I$89,3,0)*0.475*44/12</f>
        <v>2.6774368048071309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30.227123952004131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292.78079999999977</v>
      </c>
      <c r="BF108" s="13">
        <f t="shared" si="91"/>
        <v>69.660903052386217</v>
      </c>
      <c r="BG108" s="20">
        <f t="shared" si="61"/>
        <v>631.25263281623893</v>
      </c>
      <c r="BH108" s="59">
        <f t="shared" si="62"/>
        <v>924.58596614957219</v>
      </c>
      <c r="BI108" s="59">
        <f ca="1">AVERAGE(OFFSET($BH$3,0,0,'Données projet'!$E$11+1,1))-AVERAGE(OFFSET($H$3,0,0,'Données projet'!$E$11+1,1))</f>
        <v>331.52724290297675</v>
      </c>
      <c r="BJ108" s="59">
        <f t="shared" si="92"/>
        <v>322.79102610158054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36.846513784697393</v>
      </c>
      <c r="BQ108" s="21">
        <f>EXP(-LN(2)/25)*BQ107+(1-EXP(-LN(2)/25))/(LN(2)/25)*Calculateur!BL108*Calculateur!BN108*VLOOKUP('Données projet'!$B$11,Paramètres!$A$1:$I$89,3,0)*0.475*44/12</f>
        <v>3.580955805736604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40.427469590434001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269.8175999999998</v>
      </c>
      <c r="AK109" s="13">
        <f t="shared" si="89"/>
        <v>64.810557882019467</v>
      </c>
      <c r="AL109" s="20">
        <f t="shared" si="58"/>
        <v>582.81070831118348</v>
      </c>
      <c r="AM109" s="59">
        <f t="shared" si="59"/>
        <v>876.14404164451685</v>
      </c>
      <c r="AN109" s="59">
        <f ca="1">AVERAGE(OFFSET($AM$3,0,0,'Données projet'!$E$10+1,1))-AVERAGE(OFFSET($H$3,0,0,'Données projet'!$E$10+1,1))</f>
        <v>302.71117158618432</v>
      </c>
      <c r="AO109" s="59">
        <f t="shared" si="90"/>
        <v>295.47406571733393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27.009454585890406</v>
      </c>
      <c r="AV109" s="21">
        <f>EXP(-LN(2)/25)*AV108+(1-EXP(-LN(2)/25))/(LN(2)/25)*Calculateur!AQ109*Calculateur!AS109*VLOOKUP('Données projet'!$B$10,Paramètres!$A$1:$I$89,3,0)*0.475*44/12</f>
        <v>2.6042221545793978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29.613676740469803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292.78079999999977</v>
      </c>
      <c r="BF109" s="13">
        <f t="shared" si="91"/>
        <v>69.660903052386217</v>
      </c>
      <c r="BG109" s="20">
        <f t="shared" si="61"/>
        <v>631.25263281623893</v>
      </c>
      <c r="BH109" s="59">
        <f t="shared" si="62"/>
        <v>924.58596614957219</v>
      </c>
      <c r="BI109" s="59">
        <f ca="1">AVERAGE(OFFSET($BH$3,0,0,'Données projet'!$E$11+1,1))-AVERAGE(OFFSET($H$3,0,0,'Données projet'!$E$11+1,1))</f>
        <v>331.52724290297675</v>
      </c>
      <c r="BJ109" s="59">
        <f t="shared" si="92"/>
        <v>322.79102610158054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36.123976123533744</v>
      </c>
      <c r="BQ109" s="21">
        <f>EXP(-LN(2)/25)*BQ108+(1-EXP(-LN(2)/25))/(LN(2)/25)*Calculateur!BL109*Calculateur!BN109*VLOOKUP('Données projet'!$B$11,Paramètres!$A$1:$I$89,3,0)*0.475*44/12</f>
        <v>3.4830343809144551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39.607010504448198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269.8175999999998</v>
      </c>
      <c r="AK110" s="13">
        <f t="shared" si="89"/>
        <v>64.810557882019467</v>
      </c>
      <c r="AL110" s="20">
        <f t="shared" si="58"/>
        <v>582.81070831118348</v>
      </c>
      <c r="AM110" s="59">
        <f t="shared" si="59"/>
        <v>876.14404164451685</v>
      </c>
      <c r="AN110" s="59">
        <f ca="1">AVERAGE(OFFSET($AM$3,0,0,'Données projet'!$E$10+1,1))-AVERAGE(OFFSET($H$3,0,0,'Données projet'!$E$10+1,1))</f>
        <v>302.71117158618432</v>
      </c>
      <c r="AO110" s="59">
        <f t="shared" si="90"/>
        <v>295.47406571733393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26.479815655601705</v>
      </c>
      <c r="AV110" s="21">
        <f>EXP(-LN(2)/25)*AV109+(1-EXP(-LN(2)/25))/(LN(2)/25)*Calculateur!AQ110*Calculateur!AS110*VLOOKUP('Données projet'!$B$10,Paramètres!$A$1:$I$89,3,0)*0.475*44/12</f>
        <v>2.533009562812333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29.012825218414036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292.78079999999977</v>
      </c>
      <c r="BF110" s="13">
        <f t="shared" si="91"/>
        <v>69.660903052386217</v>
      </c>
      <c r="BG110" s="20">
        <f t="shared" si="61"/>
        <v>631.25263281623893</v>
      </c>
      <c r="BH110" s="59">
        <f t="shared" si="62"/>
        <v>924.58596614957219</v>
      </c>
      <c r="BI110" s="59">
        <f ca="1">AVERAGE(OFFSET($BH$3,0,0,'Données projet'!$E$11+1,1))-AVERAGE(OFFSET($H$3,0,0,'Données projet'!$E$11+1,1))</f>
        <v>331.52724290297675</v>
      </c>
      <c r="BJ110" s="59">
        <f t="shared" si="92"/>
        <v>322.79102610158054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35.415606985201059</v>
      </c>
      <c r="BQ110" s="21">
        <f>EXP(-LN(2)/25)*BQ109+(1-EXP(-LN(2)/25))/(LN(2)/25)*Calculateur!BL110*Calculateur!BN110*VLOOKUP('Données projet'!$B$11,Paramètres!$A$1:$I$89,3,0)*0.475*44/12</f>
        <v>3.3877906226035317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38.803397607804591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269.8175999999998</v>
      </c>
      <c r="AK111" s="13">
        <f t="shared" si="89"/>
        <v>64.810557882019467</v>
      </c>
      <c r="AL111" s="20">
        <f t="shared" si="58"/>
        <v>582.81070831118348</v>
      </c>
      <c r="AM111" s="59">
        <f t="shared" si="59"/>
        <v>876.14404164451685</v>
      </c>
      <c r="AN111" s="59">
        <f ca="1">AVERAGE(OFFSET($AM$3,0,0,'Données projet'!$E$10+1,1))-AVERAGE(OFFSET($H$3,0,0,'Données projet'!$E$10+1,1))</f>
        <v>302.71117158618432</v>
      </c>
      <c r="AO111" s="59">
        <f t="shared" si="90"/>
        <v>295.47406571733393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25.960562621688116</v>
      </c>
      <c r="AV111" s="21">
        <f>EXP(-LN(2)/25)*AV110+(1-EXP(-LN(2)/25))/(LN(2)/25)*Calculateur!AQ111*Calculateur!AS111*VLOOKUP('Données projet'!$B$10,Paramètres!$A$1:$I$89,3,0)*0.475*44/12</f>
        <v>2.463744283112046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28.424306904800162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292.78079999999977</v>
      </c>
      <c r="BF111" s="13">
        <f t="shared" si="91"/>
        <v>69.660903052386217</v>
      </c>
      <c r="BG111" s="20">
        <f t="shared" si="61"/>
        <v>631.25263281623893</v>
      </c>
      <c r="BH111" s="59">
        <f t="shared" si="62"/>
        <v>924.58596614957219</v>
      </c>
      <c r="BI111" s="59">
        <f ca="1">AVERAGE(OFFSET($BH$3,0,0,'Données projet'!$E$11+1,1))-AVERAGE(OFFSET($H$3,0,0,'Données projet'!$E$11+1,1))</f>
        <v>331.52724290297675</v>
      </c>
      <c r="BJ111" s="59">
        <f t="shared" si="92"/>
        <v>322.79102610158054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34.721128533608564</v>
      </c>
      <c r="BQ111" s="21">
        <f>EXP(-LN(2)/25)*BQ110+(1-EXP(-LN(2)/25))/(LN(2)/25)*Calculateur!BL111*Calculateur!BN111*VLOOKUP('Données projet'!$B$11,Paramètres!$A$1:$I$89,3,0)*0.475*44/12</f>
        <v>3.295151309872272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38.016279843480838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269.8175999999998</v>
      </c>
      <c r="AK112" s="13">
        <f t="shared" si="89"/>
        <v>64.810557882019467</v>
      </c>
      <c r="AL112" s="20">
        <f t="shared" si="58"/>
        <v>582.81070831118348</v>
      </c>
      <c r="AM112" s="59">
        <f t="shared" si="59"/>
        <v>876.14404164451685</v>
      </c>
      <c r="AN112" s="59">
        <f ca="1">AVERAGE(OFFSET($AM$3,0,0,'Données projet'!$E$10+1,1))-AVERAGE(OFFSET($H$3,0,0,'Données projet'!$E$10+1,1))</f>
        <v>302.71117158618432</v>
      </c>
      <c r="AO112" s="59">
        <f t="shared" si="90"/>
        <v>295.47406571733393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25.451491823056497</v>
      </c>
      <c r="AV112" s="21">
        <f>EXP(-LN(2)/25)*AV111+(1-EXP(-LN(2)/25))/(LN(2)/25)*Calculateur!AQ112*Calculateur!AS112*VLOOKUP('Données projet'!$B$10,Paramètres!$A$1:$I$89,3,0)*0.475*44/12</f>
        <v>2.3963730661276661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27.847864889184162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292.78079999999977</v>
      </c>
      <c r="BF112" s="13">
        <f t="shared" si="91"/>
        <v>69.660903052386217</v>
      </c>
      <c r="BG112" s="20">
        <f t="shared" si="61"/>
        <v>631.25263281623893</v>
      </c>
      <c r="BH112" s="59">
        <f t="shared" si="62"/>
        <v>924.58596614957219</v>
      </c>
      <c r="BI112" s="59">
        <f ca="1">AVERAGE(OFFSET($BH$3,0,0,'Données projet'!$E$11+1,1))-AVERAGE(OFFSET($H$3,0,0,'Données projet'!$E$11+1,1))</f>
        <v>331.52724290297675</v>
      </c>
      <c r="BJ112" s="59">
        <f t="shared" si="92"/>
        <v>322.79102610158054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34.040268380861768</v>
      </c>
      <c r="BQ112" s="21">
        <f>EXP(-LN(2)/25)*BQ111+(1-EXP(-LN(2)/25))/(LN(2)/25)*Calculateur!BL112*Calculateur!BN112*VLOOKUP('Données projet'!$B$11,Paramètres!$A$1:$I$89,3,0)*0.475*44/12</f>
        <v>3.2050452240193383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37.245313604881105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269.8175999999998</v>
      </c>
      <c r="AK113" s="13">
        <f t="shared" si="89"/>
        <v>64.810557882019467</v>
      </c>
      <c r="AL113" s="20">
        <f t="shared" si="58"/>
        <v>582.81070831118348</v>
      </c>
      <c r="AM113" s="59">
        <f t="shared" si="59"/>
        <v>876.14404164451685</v>
      </c>
      <c r="AN113" s="59">
        <f ca="1">AVERAGE(OFFSET($AM$3,0,0,'Données projet'!$E$10+1,1))-AVERAGE(OFFSET($H$3,0,0,'Données projet'!$E$10+1,1))</f>
        <v>302.71117158618432</v>
      </c>
      <c r="AO113" s="59">
        <f t="shared" si="90"/>
        <v>295.47406571733393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24.952403592283517</v>
      </c>
      <c r="AV113" s="21">
        <f>EXP(-LN(2)/25)*AV112+(1-EXP(-LN(2)/25))/(LN(2)/25)*Calculateur!AQ113*Calculateur!AS113*VLOOKUP('Données projet'!$B$10,Paramètres!$A$1:$I$89,3,0)*0.475*44/12</f>
        <v>2.3308441186146225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27.283247710898138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292.78079999999977</v>
      </c>
      <c r="BF113" s="13">
        <f t="shared" si="91"/>
        <v>69.660903052386217</v>
      </c>
      <c r="BG113" s="20">
        <f t="shared" si="61"/>
        <v>631.25263281623893</v>
      </c>
      <c r="BH113" s="59">
        <f t="shared" si="62"/>
        <v>924.58596614957219</v>
      </c>
      <c r="BI113" s="59">
        <f ca="1">AVERAGE(OFFSET($BH$3,0,0,'Données projet'!$E$11+1,1))-AVERAGE(OFFSET($H$3,0,0,'Données projet'!$E$11+1,1))</f>
        <v>331.52724290297675</v>
      </c>
      <c r="BJ113" s="59">
        <f t="shared" si="92"/>
        <v>322.79102610158054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33.372759480426652</v>
      </c>
      <c r="BQ113" s="21">
        <f>EXP(-LN(2)/25)*BQ112+(1-EXP(-LN(2)/25))/(LN(2)/25)*Calculateur!BL113*Calculateur!BN113*VLOOKUP('Données projet'!$B$11,Paramètres!$A$1:$I$89,3,0)*0.475*44/12</f>
        <v>3.1174030938225266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36.490162574249176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269.8175999999998</v>
      </c>
      <c r="AK114" s="13">
        <f t="shared" si="89"/>
        <v>64.810557882019467</v>
      </c>
      <c r="AL114" s="20">
        <f t="shared" si="58"/>
        <v>582.81070831118348</v>
      </c>
      <c r="AM114" s="59">
        <f t="shared" si="59"/>
        <v>876.14404164451685</v>
      </c>
      <c r="AN114" s="59">
        <f ca="1">AVERAGE(OFFSET($AM$3,0,0,'Données projet'!$E$10+1,1))-AVERAGE(OFFSET($H$3,0,0,'Données projet'!$E$10+1,1))</f>
        <v>302.71117158618432</v>
      </c>
      <c r="AO114" s="59">
        <f t="shared" si="90"/>
        <v>295.47406571733393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24.463102177302233</v>
      </c>
      <c r="AV114" s="21">
        <f>EXP(-LN(2)/25)*AV113+(1-EXP(-LN(2)/25))/(LN(2)/25)*Calculateur!AQ114*Calculateur!AS114*VLOOKUP('Données projet'!$B$10,Paramètres!$A$1:$I$89,3,0)*0.475*44/12</f>
        <v>2.2671070636173405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26.730209240919574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292.78079999999977</v>
      </c>
      <c r="BF114" s="13">
        <f t="shared" si="91"/>
        <v>69.660903052386217</v>
      </c>
      <c r="BG114" s="20">
        <f t="shared" si="61"/>
        <v>631.25263281623893</v>
      </c>
      <c r="BH114" s="59">
        <f t="shared" si="62"/>
        <v>924.58596614957219</v>
      </c>
      <c r="BI114" s="59">
        <f ca="1">AVERAGE(OFFSET($BH$3,0,0,'Données projet'!$E$11+1,1))-AVERAGE(OFFSET($H$3,0,0,'Données projet'!$E$11+1,1))</f>
        <v>331.52724290297675</v>
      </c>
      <c r="BJ114" s="59">
        <f t="shared" si="92"/>
        <v>322.79102610158054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32.718340022388844</v>
      </c>
      <c r="BQ114" s="21">
        <f>EXP(-LN(2)/25)*BQ113+(1-EXP(-LN(2)/25))/(LN(2)/25)*Calculateur!BL114*Calculateur!BN114*VLOOKUP('Données projet'!$B$11,Paramètres!$A$1:$I$89,3,0)*0.475*44/12</f>
        <v>3.0321575422848457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35.750497564673687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269.8175999999998</v>
      </c>
      <c r="AK115" s="13">
        <f t="shared" si="89"/>
        <v>64.810557882019467</v>
      </c>
      <c r="AL115" s="20">
        <f t="shared" si="58"/>
        <v>582.81070831118348</v>
      </c>
      <c r="AM115" s="59">
        <f t="shared" si="59"/>
        <v>876.14404164451685</v>
      </c>
      <c r="AN115" s="59">
        <f ca="1">AVERAGE(OFFSET($AM$3,0,0,'Données projet'!$E$10+1,1))-AVERAGE(OFFSET($H$3,0,0,'Données projet'!$E$10+1,1))</f>
        <v>302.71117158618432</v>
      </c>
      <c r="AO115" s="59">
        <f t="shared" si="90"/>
        <v>295.47406571733393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23.983395664624336</v>
      </c>
      <c r="AV115" s="21">
        <f>EXP(-LN(2)/25)*AV114+(1-EXP(-LN(2)/25))/(LN(2)/25)*Calculateur!AQ115*Calculateur!AS115*VLOOKUP('Données projet'!$B$10,Paramètres!$A$1:$I$89,3,0)*0.475*44/12</f>
        <v>2.2051129017407454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26.18850856636508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292.78079999999977</v>
      </c>
      <c r="BF115" s="13">
        <f t="shared" si="91"/>
        <v>69.660903052386217</v>
      </c>
      <c r="BG115" s="20">
        <f t="shared" si="61"/>
        <v>631.25263281623893</v>
      </c>
      <c r="BH115" s="59">
        <f t="shared" si="62"/>
        <v>924.58596614957219</v>
      </c>
      <c r="BI115" s="59">
        <f ca="1">AVERAGE(OFFSET($BH$3,0,0,'Données projet'!$E$11+1,1))-AVERAGE(OFFSET($H$3,0,0,'Données projet'!$E$11+1,1))</f>
        <v>331.52724290297675</v>
      </c>
      <c r="BJ115" s="59">
        <f t="shared" si="92"/>
        <v>322.79102610158054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32.076753330766699</v>
      </c>
      <c r="BQ115" s="21">
        <f>EXP(-LN(2)/25)*BQ114+(1-EXP(-LN(2)/25))/(LN(2)/25)*Calculateur!BL115*Calculateur!BN115*VLOOKUP('Données projet'!$B$11,Paramètres!$A$1:$I$89,3,0)*0.475*44/12</f>
        <v>2.9492430348368317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35.025996365603532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269.8175999999998</v>
      </c>
      <c r="AK116" s="13">
        <f t="shared" si="89"/>
        <v>64.810557882019467</v>
      </c>
      <c r="AL116" s="20">
        <f t="shared" si="58"/>
        <v>582.81070831118348</v>
      </c>
      <c r="AM116" s="59">
        <f t="shared" si="59"/>
        <v>876.14404164451685</v>
      </c>
      <c r="AN116" s="59">
        <f ca="1">AVERAGE(OFFSET($AM$3,0,0,'Données projet'!$E$10+1,1))-AVERAGE(OFFSET($H$3,0,0,'Données projet'!$E$10+1,1))</f>
        <v>302.71117158618432</v>
      </c>
      <c r="AO116" s="59">
        <f t="shared" si="90"/>
        <v>295.47406571733393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23.513095904067971</v>
      </c>
      <c r="AV116" s="21">
        <f>EXP(-LN(2)/25)*AV115+(1-EXP(-LN(2)/25))/(LN(2)/25)*Calculateur!AQ116*Calculateur!AS116*VLOOKUP('Données projet'!$B$10,Paramètres!$A$1:$I$89,3,0)*0.475*44/12</f>
        <v>2.1448139734807969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25.657909877548768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292.78079999999977</v>
      </c>
      <c r="BF116" s="13">
        <f t="shared" si="91"/>
        <v>69.660903052386217</v>
      </c>
      <c r="BG116" s="20">
        <f t="shared" si="61"/>
        <v>631.25263281623893</v>
      </c>
      <c r="BH116" s="59">
        <f t="shared" si="62"/>
        <v>924.58596614957219</v>
      </c>
      <c r="BI116" s="59">
        <f ca="1">AVERAGE(OFFSET($BH$3,0,0,'Données projet'!$E$11+1,1))-AVERAGE(OFFSET($H$3,0,0,'Données projet'!$E$11+1,1))</f>
        <v>331.52724290297675</v>
      </c>
      <c r="BJ116" s="59">
        <f t="shared" si="92"/>
        <v>322.79102610158054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31.447747762838024</v>
      </c>
      <c r="BQ116" s="21">
        <f>EXP(-LN(2)/25)*BQ115+(1-EXP(-LN(2)/25))/(LN(2)/25)*Calculateur!BL116*Calculateur!BN116*VLOOKUP('Données projet'!$B$11,Paramètres!$A$1:$I$89,3,0)*0.475*44/12</f>
        <v>2.868595828955268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34.316343591793292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269.8175999999998</v>
      </c>
      <c r="AK117" s="13">
        <f t="shared" si="89"/>
        <v>64.810557882019467</v>
      </c>
      <c r="AL117" s="20">
        <f t="shared" si="58"/>
        <v>582.81070831118348</v>
      </c>
      <c r="AM117" s="59">
        <f t="shared" si="59"/>
        <v>876.14404164451685</v>
      </c>
      <c r="AN117" s="59">
        <f ca="1">AVERAGE(OFFSET($AM$3,0,0,'Données projet'!$E$10+1,1))-AVERAGE(OFFSET($H$3,0,0,'Données projet'!$E$10+1,1))</f>
        <v>302.71117158618432</v>
      </c>
      <c r="AO117" s="59">
        <f t="shared" si="90"/>
        <v>295.47406571733393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23.052018434961585</v>
      </c>
      <c r="AV117" s="21">
        <f>EXP(-LN(2)/25)*AV116+(1-EXP(-LN(2)/25))/(LN(2)/25)*Calculateur!AQ117*Calculateur!AS117*VLOOKUP('Données projet'!$B$10,Paramètres!$A$1:$I$89,3,0)*0.475*44/12</f>
        <v>2.0861639225850999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25.138182357546686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292.78079999999977</v>
      </c>
      <c r="BF117" s="13">
        <f t="shared" si="91"/>
        <v>69.660903052386217</v>
      </c>
      <c r="BG117" s="20">
        <f t="shared" si="61"/>
        <v>631.25263281623893</v>
      </c>
      <c r="BH117" s="59">
        <f t="shared" si="62"/>
        <v>924.58596614957219</v>
      </c>
      <c r="BI117" s="59">
        <f ca="1">AVERAGE(OFFSET($BH$3,0,0,'Données projet'!$E$11+1,1))-AVERAGE(OFFSET($H$3,0,0,'Données projet'!$E$11+1,1))</f>
        <v>331.52724290297675</v>
      </c>
      <c r="BJ117" s="59">
        <f t="shared" si="92"/>
        <v>322.79102610158054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30.831076610440917</v>
      </c>
      <c r="BQ117" s="21">
        <f>EXP(-LN(2)/25)*BQ116+(1-EXP(-LN(2)/25))/(LN(2)/25)*Calculateur!BL117*Calculateur!BN117*VLOOKUP('Données projet'!$B$11,Paramètres!$A$1:$I$89,3,0)*0.475*44/12</f>
        <v>2.7901539251595877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33.621230535600503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269.8175999999998</v>
      </c>
      <c r="AK118" s="13">
        <f t="shared" si="89"/>
        <v>64.810557882019467</v>
      </c>
      <c r="AL118" s="20">
        <f t="shared" si="58"/>
        <v>582.81070831118348</v>
      </c>
      <c r="AM118" s="59">
        <f t="shared" si="59"/>
        <v>876.14404164451685</v>
      </c>
      <c r="AN118" s="59">
        <f ca="1">AVERAGE(OFFSET($AM$3,0,0,'Données projet'!$E$10+1,1))-AVERAGE(OFFSET($H$3,0,0,'Données projet'!$E$10+1,1))</f>
        <v>302.71117158618432</v>
      </c>
      <c r="AO118" s="59">
        <f t="shared" si="90"/>
        <v>295.47406571733393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22.599982413794891</v>
      </c>
      <c r="AV118" s="21">
        <f>EXP(-LN(2)/25)*AV117+(1-EXP(-LN(2)/25))/(LN(2)/25)*Calculateur!AQ118*Calculateur!AS118*VLOOKUP('Données projet'!$B$10,Paramètres!$A$1:$I$89,3,0)*0.475*44/12</f>
        <v>2.0291176604154177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24.629100074210307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292.78079999999977</v>
      </c>
      <c r="BF118" s="13">
        <f t="shared" si="91"/>
        <v>69.660903052386217</v>
      </c>
      <c r="BG118" s="20">
        <f t="shared" si="61"/>
        <v>631.25263281623893</v>
      </c>
      <c r="BH118" s="59">
        <f t="shared" si="62"/>
        <v>924.58596614957219</v>
      </c>
      <c r="BI118" s="59">
        <f ca="1">AVERAGE(OFFSET($BH$3,0,0,'Données projet'!$E$11+1,1))-AVERAGE(OFFSET($H$3,0,0,'Données projet'!$E$11+1,1))</f>
        <v>331.52724290297675</v>
      </c>
      <c r="BJ118" s="59">
        <f t="shared" si="92"/>
        <v>322.79102610158054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30.226498003210054</v>
      </c>
      <c r="BQ118" s="21">
        <f>EXP(-LN(2)/25)*BQ117+(1-EXP(-LN(2)/25))/(LN(2)/25)*Calculateur!BL118*Calculateur!BN118*VLOOKUP('Données projet'!$B$11,Paramètres!$A$1:$I$89,3,0)*0.475*44/12</f>
        <v>2.7138570193482807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32.940355022558336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269.8175999999998</v>
      </c>
      <c r="AK119" s="13">
        <f t="shared" si="89"/>
        <v>64.810557882019467</v>
      </c>
      <c r="AL119" s="20">
        <f t="shared" si="58"/>
        <v>582.81070831118348</v>
      </c>
      <c r="AM119" s="59">
        <f t="shared" si="59"/>
        <v>876.14404164451685</v>
      </c>
      <c r="AN119" s="59">
        <f ca="1">AVERAGE(OFFSET($AM$3,0,0,'Données projet'!$E$10+1,1))-AVERAGE(OFFSET($H$3,0,0,'Données projet'!$E$10+1,1))</f>
        <v>302.71117158618432</v>
      </c>
      <c r="AO119" s="59">
        <f t="shared" si="90"/>
        <v>295.47406571733393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22.156810543288525</v>
      </c>
      <c r="AV119" s="21">
        <f>EXP(-LN(2)/25)*AV118+(1-EXP(-LN(2)/25))/(LN(2)/25)*Calculateur!AQ119*Calculateur!AS119*VLOOKUP('Données projet'!$B$10,Paramètres!$A$1:$I$89,3,0)*0.475*44/12</f>
        <v>1.973631331284698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24.130441874573222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292.78079999999977</v>
      </c>
      <c r="BF119" s="13">
        <f t="shared" si="91"/>
        <v>69.660903052386217</v>
      </c>
      <c r="BG119" s="20">
        <f t="shared" si="61"/>
        <v>631.25263281623893</v>
      </c>
      <c r="BH119" s="59">
        <f t="shared" si="62"/>
        <v>924.58596614957219</v>
      </c>
      <c r="BI119" s="59">
        <f ca="1">AVERAGE(OFFSET($BH$3,0,0,'Données projet'!$E$11+1,1))-AVERAGE(OFFSET($H$3,0,0,'Données projet'!$E$11+1,1))</f>
        <v>331.52724290297675</v>
      </c>
      <c r="BJ119" s="59">
        <f t="shared" si="92"/>
        <v>322.79102610158054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29.633774813710449</v>
      </c>
      <c r="BQ119" s="21">
        <f>EXP(-LN(2)/25)*BQ118+(1-EXP(-LN(2)/25))/(LN(2)/25)*Calculateur!BL119*Calculateur!BN119*VLOOKUP('Données projet'!$B$11,Paramètres!$A$1:$I$89,3,0)*0.475*44/12</f>
        <v>2.6396464564386641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32.273421270149115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269.8175999999998</v>
      </c>
      <c r="AK120" s="13">
        <f t="shared" si="89"/>
        <v>64.810557882019467</v>
      </c>
      <c r="AL120" s="20">
        <f t="shared" si="58"/>
        <v>582.81070831118348</v>
      </c>
      <c r="AM120" s="59">
        <f t="shared" si="59"/>
        <v>876.14404164451685</v>
      </c>
      <c r="AN120" s="59">
        <f ca="1">AVERAGE(OFFSET($AM$3,0,0,'Données projet'!$E$10+1,1))-AVERAGE(OFFSET($H$3,0,0,'Données projet'!$E$10+1,1))</f>
        <v>302.71117158618432</v>
      </c>
      <c r="AO120" s="59">
        <f t="shared" si="90"/>
        <v>295.47406571733393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21.722329002854639</v>
      </c>
      <c r="AV120" s="21">
        <f>EXP(-LN(2)/25)*AV119+(1-EXP(-LN(2)/25))/(LN(2)/25)*Calculateur!AQ120*Calculateur!AS120*VLOOKUP('Données projet'!$B$10,Paramètres!$A$1:$I$89,3,0)*0.475*44/12</f>
        <v>1.9196622787419571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23.641991281596596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292.78079999999977</v>
      </c>
      <c r="BF120" s="13">
        <f t="shared" si="91"/>
        <v>69.660903052386217</v>
      </c>
      <c r="BG120" s="20">
        <f t="shared" si="61"/>
        <v>631.25263281623893</v>
      </c>
      <c r="BH120" s="59">
        <f t="shared" si="62"/>
        <v>924.58596614957219</v>
      </c>
      <c r="BI120" s="59">
        <f ca="1">AVERAGE(OFFSET($BH$3,0,0,'Données projet'!$E$11+1,1))-AVERAGE(OFFSET($H$3,0,0,'Données projet'!$E$11+1,1))</f>
        <v>331.52724290297675</v>
      </c>
      <c r="BJ120" s="59">
        <f t="shared" si="92"/>
        <v>322.79102610158054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29.052674564431484</v>
      </c>
      <c r="BQ120" s="21">
        <f>EXP(-LN(2)/25)*BQ119+(1-EXP(-LN(2)/25))/(LN(2)/25)*Calculateur!BL120*Calculateur!BN120*VLOOKUP('Données projet'!$B$11,Paramètres!$A$1:$I$89,3,0)*0.475*44/12</f>
        <v>2.5674651852743748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31.62013974970586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269.8175999999998</v>
      </c>
      <c r="AK121" s="13">
        <f t="shared" si="89"/>
        <v>64.810557882019467</v>
      </c>
      <c r="AL121" s="20">
        <f t="shared" si="58"/>
        <v>582.81070831118348</v>
      </c>
      <c r="AM121" s="59">
        <f t="shared" si="59"/>
        <v>876.14404164451685</v>
      </c>
      <c r="AN121" s="59">
        <f ca="1">AVERAGE(OFFSET($AM$3,0,0,'Données projet'!$E$10+1,1))-AVERAGE(OFFSET($H$3,0,0,'Données projet'!$E$10+1,1))</f>
        <v>302.71117158618432</v>
      </c>
      <c r="AO121" s="59">
        <f t="shared" si="90"/>
        <v>295.47406571733393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21.296367380421092</v>
      </c>
      <c r="AV121" s="21">
        <f>EXP(-LN(2)/25)*AV120+(1-EXP(-LN(2)/25))/(LN(2)/25)*Calculateur!AQ121*Calculateur!AS121*VLOOKUP('Données projet'!$B$10,Paramètres!$A$1:$I$89,3,0)*0.475*44/12</f>
        <v>1.8671690127791065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23.1635363932002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292.78079999999977</v>
      </c>
      <c r="BF121" s="13">
        <f t="shared" si="91"/>
        <v>69.660903052386217</v>
      </c>
      <c r="BG121" s="20">
        <f t="shared" si="61"/>
        <v>631.25263281623893</v>
      </c>
      <c r="BH121" s="59">
        <f t="shared" si="62"/>
        <v>924.58596614957219</v>
      </c>
      <c r="BI121" s="59">
        <f ca="1">AVERAGE(OFFSET($BH$3,0,0,'Données projet'!$E$11+1,1))-AVERAGE(OFFSET($H$3,0,0,'Données projet'!$E$11+1,1))</f>
        <v>331.52724290297675</v>
      </c>
      <c r="BJ121" s="59">
        <f t="shared" si="92"/>
        <v>322.79102610158054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28.482969336604725</v>
      </c>
      <c r="BQ121" s="21">
        <f>EXP(-LN(2)/25)*BQ120+(1-EXP(-LN(2)/25))/(LN(2)/25)*Calculateur!BL121*Calculateur!BN121*VLOOKUP('Données projet'!$B$11,Paramètres!$A$1:$I$89,3,0)*0.475*44/12</f>
        <v>2.497257714765921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30.980227051370647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269.8175999999998</v>
      </c>
      <c r="AK122" s="13">
        <f t="shared" si="89"/>
        <v>64.810557882019467</v>
      </c>
      <c r="AL122" s="20">
        <f t="shared" si="58"/>
        <v>582.81070831118348</v>
      </c>
      <c r="AM122" s="59">
        <f t="shared" si="59"/>
        <v>876.14404164451685</v>
      </c>
      <c r="AN122" s="59">
        <f ca="1">AVERAGE(OFFSET($AM$3,0,0,'Données projet'!$E$10+1,1))-AVERAGE(OFFSET($H$3,0,0,'Données projet'!$E$10+1,1))</f>
        <v>302.71117158618432</v>
      </c>
      <c r="AO122" s="59">
        <f t="shared" si="90"/>
        <v>295.47406571733393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20.87875860559253</v>
      </c>
      <c r="AV122" s="21">
        <f>EXP(-LN(2)/25)*AV121+(1-EXP(-LN(2)/25))/(LN(2)/25)*Calculateur!AQ122*Calculateur!AS122*VLOOKUP('Données projet'!$B$10,Paramètres!$A$1:$I$89,3,0)*0.475*44/12</f>
        <v>1.8161111779345109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22.694869783527039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292.78079999999977</v>
      </c>
      <c r="BF122" s="13">
        <f t="shared" si="91"/>
        <v>69.660903052386217</v>
      </c>
      <c r="BG122" s="20">
        <f t="shared" si="61"/>
        <v>631.25263281623893</v>
      </c>
      <c r="BH122" s="59">
        <f t="shared" si="62"/>
        <v>924.58596614957219</v>
      </c>
      <c r="BI122" s="59">
        <f ca="1">AVERAGE(OFFSET($BH$3,0,0,'Données projet'!$E$11+1,1))-AVERAGE(OFFSET($H$3,0,0,'Données projet'!$E$11+1,1))</f>
        <v>331.52724290297675</v>
      </c>
      <c r="BJ122" s="59">
        <f t="shared" si="92"/>
        <v>322.79102610158054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27.924435680809772</v>
      </c>
      <c r="BQ122" s="21">
        <f>EXP(-LN(2)/25)*BQ121+(1-EXP(-LN(2)/25))/(LN(2)/25)*Calculateur!BL122*Calculateur!BN122*VLOOKUP('Données projet'!$B$11,Paramètres!$A$1:$I$89,3,0)*0.475*44/12</f>
        <v>2.4289700712305713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30.353405752040345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269.8175999999998</v>
      </c>
      <c r="AK123" s="13">
        <f t="shared" si="89"/>
        <v>64.810557882019467</v>
      </c>
      <c r="AL123" s="20">
        <f t="shared" si="58"/>
        <v>582.81070831118348</v>
      </c>
      <c r="AM123" s="59">
        <f t="shared" si="59"/>
        <v>876.14404164451685</v>
      </c>
      <c r="AN123" s="59">
        <f ca="1">AVERAGE(OFFSET($AM$3,0,0,'Données projet'!$E$10+1,1))-AVERAGE(OFFSET($H$3,0,0,'Données projet'!$E$10+1,1))</f>
        <v>302.71117158618432</v>
      </c>
      <c r="AO123" s="59">
        <f t="shared" si="90"/>
        <v>295.47406571733393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20.469338884122156</v>
      </c>
      <c r="AV123" s="21">
        <f>EXP(-LN(2)/25)*AV122+(1-EXP(-LN(2)/25))/(LN(2)/25)*Calculateur!AQ123*Calculateur!AS123*VLOOKUP('Données projet'!$B$10,Paramètres!$A$1:$I$89,3,0)*0.475*44/12</f>
        <v>1.7664495222687557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22.23578840639091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292.78079999999977</v>
      </c>
      <c r="BF123" s="13">
        <f t="shared" si="91"/>
        <v>69.660903052386217</v>
      </c>
      <c r="BG123" s="20">
        <f t="shared" si="61"/>
        <v>631.25263281623893</v>
      </c>
      <c r="BH123" s="59">
        <f t="shared" si="62"/>
        <v>924.58596614957219</v>
      </c>
      <c r="BI123" s="59">
        <f ca="1">AVERAGE(OFFSET($BH$3,0,0,'Données projet'!$E$11+1,1))-AVERAGE(OFFSET($H$3,0,0,'Données projet'!$E$11+1,1))</f>
        <v>331.52724290297675</v>
      </c>
      <c r="BJ123" s="59">
        <f t="shared" si="92"/>
        <v>322.79102610158054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27.376854529333066</v>
      </c>
      <c r="BQ123" s="21">
        <f>EXP(-LN(2)/25)*BQ122+(1-EXP(-LN(2)/25))/(LN(2)/25)*Calculateur!BL123*Calculateur!BN123*VLOOKUP('Données projet'!$B$11,Paramètres!$A$1:$I$89,3,0)*0.475*44/12</f>
        <v>2.3625497568987868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29.739404286231853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269.8175999999998</v>
      </c>
      <c r="AK124" s="13">
        <f t="shared" si="89"/>
        <v>64.810557882019467</v>
      </c>
      <c r="AL124" s="20">
        <f t="shared" si="58"/>
        <v>582.81070831118348</v>
      </c>
      <c r="AM124" s="59">
        <f t="shared" si="59"/>
        <v>876.14404164451685</v>
      </c>
      <c r="AN124" s="59">
        <f ca="1">AVERAGE(OFFSET($AM$3,0,0,'Données projet'!$E$10+1,1))-AVERAGE(OFFSET($H$3,0,0,'Données projet'!$E$10+1,1))</f>
        <v>302.71117158618432</v>
      </c>
      <c r="AO124" s="59">
        <f t="shared" si="90"/>
        <v>295.47406571733393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20.067947633668442</v>
      </c>
      <c r="AV124" s="21">
        <f>EXP(-LN(2)/25)*AV123+(1-EXP(-LN(2)/25))/(LN(2)/25)*Calculateur!AQ124*Calculateur!AS124*VLOOKUP('Données projet'!$B$10,Paramètres!$A$1:$I$89,3,0)*0.475*44/12</f>
        <v>1.7181458671887735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21.786093500857216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292.78079999999977</v>
      </c>
      <c r="BF124" s="13">
        <f t="shared" si="91"/>
        <v>69.660903052386217</v>
      </c>
      <c r="BG124" s="20">
        <f t="shared" si="61"/>
        <v>631.25263281623893</v>
      </c>
      <c r="BH124" s="59">
        <f t="shared" si="62"/>
        <v>924.58596614957219</v>
      </c>
      <c r="BI124" s="59">
        <f ca="1">AVERAGE(OFFSET($BH$3,0,0,'Données projet'!$E$11+1,1))-AVERAGE(OFFSET($H$3,0,0,'Données projet'!$E$11+1,1))</f>
        <v>331.52724290297675</v>
      </c>
      <c r="BJ124" s="59">
        <f t="shared" si="92"/>
        <v>322.79102610158054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26.840011110245293</v>
      </c>
      <c r="BQ124" s="21">
        <f>EXP(-LN(2)/25)*BQ123+(1-EXP(-LN(2)/25))/(LN(2)/25)*Calculateur!BL124*Calculateur!BN124*VLOOKUP('Données projet'!$B$11,Paramètres!$A$1:$I$89,3,0)*0.475*44/12</f>
        <v>2.2979457095552975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29.137956819800589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269.8175999999998</v>
      </c>
      <c r="AK125" s="13">
        <f t="shared" si="89"/>
        <v>64.810557882019467</v>
      </c>
      <c r="AL125" s="20">
        <f t="shared" si="58"/>
        <v>582.81070831118348</v>
      </c>
      <c r="AM125" s="59">
        <f t="shared" si="59"/>
        <v>876.14404164451685</v>
      </c>
      <c r="AN125" s="59">
        <f ca="1">AVERAGE(OFFSET($AM$3,0,0,'Données projet'!$E$10+1,1))-AVERAGE(OFFSET($H$3,0,0,'Données projet'!$E$10+1,1))</f>
        <v>302.71117158618432</v>
      </c>
      <c r="AO125" s="59">
        <f t="shared" si="90"/>
        <v>295.47406571733393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19.674427420811636</v>
      </c>
      <c r="AV125" s="21">
        <f>EXP(-LN(2)/25)*AV124+(1-EXP(-LN(2)/25))/(LN(2)/25)*Calculateur!AQ125*Calculateur!AS125*VLOOKUP('Données projet'!$B$10,Paramètres!$A$1:$I$89,3,0)*0.475*44/12</f>
        <v>1.6711630780971323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21.34559049890877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292.78079999999977</v>
      </c>
      <c r="BF125" s="13">
        <f t="shared" si="91"/>
        <v>69.660903052386217</v>
      </c>
      <c r="BG125" s="20">
        <f t="shared" si="61"/>
        <v>631.25263281623893</v>
      </c>
      <c r="BH125" s="59">
        <f t="shared" si="62"/>
        <v>924.58596614957219</v>
      </c>
      <c r="BI125" s="59">
        <f ca="1">AVERAGE(OFFSET($BH$3,0,0,'Données projet'!$E$11+1,1))-AVERAGE(OFFSET($H$3,0,0,'Données projet'!$E$11+1,1))</f>
        <v>331.52724290297675</v>
      </c>
      <c r="BJ125" s="59">
        <f t="shared" si="92"/>
        <v>322.79102610158054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26.313694863163679</v>
      </c>
      <c r="BQ125" s="21">
        <f>EXP(-LN(2)/25)*BQ124+(1-EXP(-LN(2)/25))/(LN(2)/25)*Calculateur!BL125*Calculateur!BN125*VLOOKUP('Données projet'!$B$11,Paramètres!$A$1:$I$89,3,0)*0.475*44/12</f>
        <v>2.2351082632837951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28.548803126447474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269.8175999999998</v>
      </c>
      <c r="AK126" s="13">
        <f t="shared" si="89"/>
        <v>64.810557882019467</v>
      </c>
      <c r="AL126" s="20">
        <f t="shared" si="58"/>
        <v>582.81070831118348</v>
      </c>
      <c r="AM126" s="59">
        <f t="shared" si="59"/>
        <v>876.14404164451685</v>
      </c>
      <c r="AN126" s="59">
        <f ca="1">AVERAGE(OFFSET($AM$3,0,0,'Données projet'!$E$10+1,1))-AVERAGE(OFFSET($H$3,0,0,'Données projet'!$E$10+1,1))</f>
        <v>302.71117158618432</v>
      </c>
      <c r="AO126" s="59">
        <f t="shared" si="90"/>
        <v>295.47406571733393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19.288623899305325</v>
      </c>
      <c r="AV126" s="21">
        <f>EXP(-LN(2)/25)*AV125+(1-EXP(-LN(2)/25))/(LN(2)/25)*Calculateur!AQ126*Calculateur!AS126*VLOOKUP('Données projet'!$B$10,Paramètres!$A$1:$I$89,3,0)*0.475*44/12</f>
        <v>1.6254650358439193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20.914088935149245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292.78079999999977</v>
      </c>
      <c r="BF126" s="13">
        <f t="shared" si="91"/>
        <v>69.660903052386217</v>
      </c>
      <c r="BG126" s="20">
        <f t="shared" si="61"/>
        <v>631.25263281623893</v>
      </c>
      <c r="BH126" s="59">
        <f t="shared" si="62"/>
        <v>924.58596614957219</v>
      </c>
      <c r="BI126" s="59">
        <f ca="1">AVERAGE(OFFSET($BH$3,0,0,'Données projet'!$E$11+1,1))-AVERAGE(OFFSET($H$3,0,0,'Données projet'!$E$11+1,1))</f>
        <v>331.52724290297675</v>
      </c>
      <c r="BJ126" s="59">
        <f t="shared" si="92"/>
        <v>322.79102610158054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25.797699356666122</v>
      </c>
      <c r="BQ126" s="21">
        <f>EXP(-LN(2)/25)*BQ125+(1-EXP(-LN(2)/25))/(LN(2)/25)*Calculateur!BL126*Calculateur!BN126*VLOOKUP('Données projet'!$B$11,Paramètres!$A$1:$I$89,3,0)*0.475*44/12</f>
        <v>2.1739891102850644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27.971688466951186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269.8175999999998</v>
      </c>
      <c r="AK127" s="13">
        <f t="shared" si="89"/>
        <v>64.810557882019467</v>
      </c>
      <c r="AL127" s="20">
        <f t="shared" si="58"/>
        <v>582.81070831118348</v>
      </c>
      <c r="AM127" s="59">
        <f t="shared" si="59"/>
        <v>876.14404164451685</v>
      </c>
      <c r="AN127" s="59">
        <f ca="1">AVERAGE(OFFSET($AM$3,0,0,'Données projet'!$E$10+1,1))-AVERAGE(OFFSET($H$3,0,0,'Données projet'!$E$10+1,1))</f>
        <v>302.71117158618432</v>
      </c>
      <c r="AO127" s="59">
        <f t="shared" si="90"/>
        <v>295.47406571733393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18.91038574953884</v>
      </c>
      <c r="AV127" s="21">
        <f>EXP(-LN(2)/25)*AV126+(1-EXP(-LN(2)/25))/(LN(2)/25)*Calculateur!AQ127*Calculateur!AS127*VLOOKUP('Données projet'!$B$10,Paramètres!$A$1:$I$89,3,0)*0.475*44/12</f>
        <v>1.5810166089592761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20.491402358498117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292.78079999999977</v>
      </c>
      <c r="BF127" s="13">
        <f t="shared" si="91"/>
        <v>69.660903052386217</v>
      </c>
      <c r="BG127" s="20">
        <f t="shared" si="61"/>
        <v>631.25263281623893</v>
      </c>
      <c r="BH127" s="59">
        <f t="shared" si="62"/>
        <v>924.58596614957219</v>
      </c>
      <c r="BI127" s="59">
        <f ca="1">AVERAGE(OFFSET($BH$3,0,0,'Données projet'!$E$11+1,1))-AVERAGE(OFFSET($H$3,0,0,'Données projet'!$E$11+1,1))</f>
        <v>331.52724290297675</v>
      </c>
      <c r="BJ127" s="59">
        <f t="shared" si="92"/>
        <v>322.79102610158054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25.291822207324799</v>
      </c>
      <c r="BQ127" s="21">
        <f>EXP(-LN(2)/25)*BQ126+(1-EXP(-LN(2)/25))/(LN(2)/25)*Calculateur!BL127*Calculateur!BN127*VLOOKUP('Données projet'!$B$11,Paramètres!$A$1:$I$89,3,0)*0.475*44/12</f>
        <v>2.1145412637392007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27.406363471064001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269.8175999999998</v>
      </c>
      <c r="AK128" s="13">
        <f t="shared" si="89"/>
        <v>64.810557882019467</v>
      </c>
      <c r="AL128" s="20">
        <f t="shared" si="58"/>
        <v>582.81070831118348</v>
      </c>
      <c r="AM128" s="59">
        <f t="shared" si="59"/>
        <v>876.14404164451685</v>
      </c>
      <c r="AN128" s="59">
        <f ca="1">AVERAGE(OFFSET($AM$3,0,0,'Données projet'!$E$10+1,1))-AVERAGE(OFFSET($H$3,0,0,'Données projet'!$E$10+1,1))</f>
        <v>302.71117158618432</v>
      </c>
      <c r="AO128" s="59">
        <f t="shared" si="90"/>
        <v>295.47406571733393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18.539564619186784</v>
      </c>
      <c r="AV128" s="21">
        <f>EXP(-LN(2)/25)*AV127+(1-EXP(-LN(2)/25))/(LN(2)/25)*Calculateur!AQ128*Calculateur!AS128*VLOOKUP('Données projet'!$B$10,Paramètres!$A$1:$I$89,3,0)*0.475*44/12</f>
        <v>1.5377836266452347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20.07734824583202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292.78079999999977</v>
      </c>
      <c r="BF128" s="13">
        <f t="shared" si="91"/>
        <v>69.660903052386217</v>
      </c>
      <c r="BG128" s="20">
        <f t="shared" si="61"/>
        <v>631.25263281623893</v>
      </c>
      <c r="BH128" s="59">
        <f t="shared" si="62"/>
        <v>924.58596614957219</v>
      </c>
      <c r="BI128" s="59">
        <f ca="1">AVERAGE(OFFSET($BH$3,0,0,'Données projet'!$E$11+1,1))-AVERAGE(OFFSET($H$3,0,0,'Données projet'!$E$11+1,1))</f>
        <v>331.52724290297675</v>
      </c>
      <c r="BJ128" s="59">
        <f t="shared" si="92"/>
        <v>322.79102610158054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24.795865000327467</v>
      </c>
      <c r="BQ128" s="21">
        <f>EXP(-LN(2)/25)*BQ127+(1-EXP(-LN(2)/25))/(LN(2)/25)*Calculateur!BL128*Calculateur!BN128*VLOOKUP('Données projet'!$B$11,Paramètres!$A$1:$I$89,3,0)*0.475*44/12</f>
        <v>2.0567190216833602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26.852584022010827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269.8175999999998</v>
      </c>
      <c r="AK129" s="13">
        <f t="shared" si="89"/>
        <v>64.810557882019467</v>
      </c>
      <c r="AL129" s="20">
        <f t="shared" si="58"/>
        <v>582.81070831118348</v>
      </c>
      <c r="AM129" s="59">
        <f t="shared" si="59"/>
        <v>876.14404164451685</v>
      </c>
      <c r="AN129" s="59">
        <f ca="1">AVERAGE(OFFSET($AM$3,0,0,'Données projet'!$E$10+1,1))-AVERAGE(OFFSET($H$3,0,0,'Données projet'!$E$10+1,1))</f>
        <v>302.71117158618432</v>
      </c>
      <c r="AO129" s="59">
        <f t="shared" si="90"/>
        <v>295.47406571733393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18.176015065022376</v>
      </c>
      <c r="AV129" s="21">
        <f>EXP(-LN(2)/25)*AV128+(1-EXP(-LN(2)/25))/(LN(2)/25)*Calculateur!AQ129*Calculateur!AS129*VLOOKUP('Données projet'!$B$10,Paramètres!$A$1:$I$89,3,0)*0.475*44/12</f>
        <v>1.4957328525060944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19.671747917528471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292.78079999999977</v>
      </c>
      <c r="BF129" s="13">
        <f t="shared" si="91"/>
        <v>69.660903052386217</v>
      </c>
      <c r="BG129" s="20">
        <f t="shared" si="61"/>
        <v>631.25263281623893</v>
      </c>
      <c r="BH129" s="59">
        <f t="shared" si="62"/>
        <v>924.58596614957219</v>
      </c>
      <c r="BI129" s="59">
        <f ca="1">AVERAGE(OFFSET($BH$3,0,0,'Données projet'!$E$11+1,1))-AVERAGE(OFFSET($H$3,0,0,'Données projet'!$E$11+1,1))</f>
        <v>331.52724290297675</v>
      </c>
      <c r="BJ129" s="59">
        <f t="shared" si="92"/>
        <v>322.79102610158054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24.309633211655328</v>
      </c>
      <c r="BQ129" s="21">
        <f>EXP(-LN(2)/25)*BQ128+(1-EXP(-LN(2)/25))/(LN(2)/25)*Calculateur!BL129*Calculateur!BN129*VLOOKUP('Données projet'!$B$11,Paramètres!$A$1:$I$89,3,0)*0.475*44/12</f>
        <v>2.0004779318772759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26.310111143532602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269.8175999999998</v>
      </c>
      <c r="AK130" s="13">
        <f t="shared" si="89"/>
        <v>64.810557882019467</v>
      </c>
      <c r="AL130" s="20">
        <f t="shared" si="58"/>
        <v>582.81070831118348</v>
      </c>
      <c r="AM130" s="59">
        <f t="shared" si="59"/>
        <v>876.14404164451685</v>
      </c>
      <c r="AN130" s="59">
        <f ca="1">AVERAGE(OFFSET($AM$3,0,0,'Données projet'!$E$10+1,1))-AVERAGE(OFFSET($H$3,0,0,'Données projet'!$E$10+1,1))</f>
        <v>302.71117158618432</v>
      </c>
      <c r="AO130" s="59">
        <f t="shared" si="90"/>
        <v>295.47406571733393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17.819594495871797</v>
      </c>
      <c r="AV130" s="21">
        <f>EXP(-LN(2)/25)*AV129+(1-EXP(-LN(2)/25))/(LN(2)/25)*Calculateur!AQ130*Calculateur!AS130*VLOOKUP('Données projet'!$B$10,Paramètres!$A$1:$I$89,3,0)*0.475*44/12</f>
        <v>1.454831958997143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19.274426454868941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292.78079999999977</v>
      </c>
      <c r="BF130" s="13">
        <f t="shared" si="91"/>
        <v>69.660903052386217</v>
      </c>
      <c r="BG130" s="20">
        <f t="shared" si="61"/>
        <v>631.25263281623893</v>
      </c>
      <c r="BH130" s="59">
        <f t="shared" si="62"/>
        <v>924.58596614957219</v>
      </c>
      <c r="BI130" s="59">
        <f ca="1">AVERAGE(OFFSET($BH$3,0,0,'Données projet'!$E$11+1,1))-AVERAGE(OFFSET($H$3,0,0,'Données projet'!$E$11+1,1))</f>
        <v>331.52724290297675</v>
      </c>
      <c r="BJ130" s="59">
        <f t="shared" si="92"/>
        <v>322.79102610158054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23.832936131786941</v>
      </c>
      <c r="BQ130" s="21">
        <f>EXP(-LN(2)/25)*BQ129+(1-EXP(-LN(2)/25))/(LN(2)/25)*Calculateur!BL130*Calculateur!BN130*VLOOKUP('Données projet'!$B$11,Paramètres!$A$1:$I$89,3,0)*0.475*44/12</f>
        <v>1.9457747576295295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25.77871088941647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269.8175999999998</v>
      </c>
      <c r="AK131" s="13">
        <f t="shared" si="89"/>
        <v>64.810557882019467</v>
      </c>
      <c r="AL131" s="20">
        <f t="shared" si="58"/>
        <v>582.81070831118348</v>
      </c>
      <c r="AM131" s="59">
        <f t="shared" si="59"/>
        <v>876.14404164451685</v>
      </c>
      <c r="AN131" s="59">
        <f ca="1">AVERAGE(OFFSET($AM$3,0,0,'Données projet'!$E$10+1,1))-AVERAGE(OFFSET($H$3,0,0,'Données projet'!$E$10+1,1))</f>
        <v>302.71117158618432</v>
      </c>
      <c r="AO131" s="59">
        <f t="shared" si="90"/>
        <v>295.47406571733393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17.470163116687182</v>
      </c>
      <c r="AV131" s="21">
        <f>EXP(-LN(2)/25)*AV130+(1-EXP(-LN(2)/25))/(LN(2)/25)*Calculateur!AQ131*Calculateur!AS131*VLOOKUP('Données projet'!$B$10,Paramètres!$A$1:$I$89,3,0)*0.475*44/12</f>
        <v>1.4150495025720784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18.88521261925926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292.78079999999977</v>
      </c>
      <c r="BF131" s="13">
        <f t="shared" si="91"/>
        <v>69.660903052386217</v>
      </c>
      <c r="BG131" s="20">
        <f t="shared" si="61"/>
        <v>631.25263281623893</v>
      </c>
      <c r="BH131" s="59">
        <f t="shared" si="62"/>
        <v>924.58596614957219</v>
      </c>
      <c r="BI131" s="59">
        <f ca="1">AVERAGE(OFFSET($BH$3,0,0,'Données projet'!$E$11+1,1))-AVERAGE(OFFSET($H$3,0,0,'Données projet'!$E$11+1,1))</f>
        <v>331.52724290297675</v>
      </c>
      <c r="BJ131" s="59">
        <f t="shared" si="92"/>
        <v>322.79102610158054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23.365586790898263</v>
      </c>
      <c r="BQ131" s="21">
        <f>EXP(-LN(2)/25)*BQ130+(1-EXP(-LN(2)/25))/(LN(2)/25)*Calculateur!BL131*Calculateur!BN131*VLOOKUP('Données projet'!$B$11,Paramètres!$A$1:$I$89,3,0)*0.475*44/12</f>
        <v>1.8925674445583025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25.258154235456566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269.8175999999998</v>
      </c>
      <c r="AK132" s="13">
        <f t="shared" si="89"/>
        <v>64.810557882019467</v>
      </c>
      <c r="AL132" s="20">
        <f t="shared" ref="AL132:AL153" si="112">(AJ132+AK132)*0.475*44/12</f>
        <v>582.81070831118348</v>
      </c>
      <c r="AM132" s="59">
        <f t="shared" ref="AM132:AM195" si="113">AL132+(AD132+AE132)*44/12</f>
        <v>876.14404164451685</v>
      </c>
      <c r="AN132" s="59">
        <f ca="1">AVERAGE(OFFSET($AM$3,0,0,'Données projet'!$E$10+1,1))-AVERAGE(OFFSET($H$3,0,0,'Données projet'!$E$10+1,1))</f>
        <v>302.71117158618432</v>
      </c>
      <c r="AO132" s="59">
        <f t="shared" si="90"/>
        <v>295.47406571733393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17.127583873716279</v>
      </c>
      <c r="AV132" s="21">
        <f>EXP(-LN(2)/25)*AV131+(1-EXP(-LN(2)/25))/(LN(2)/25)*Calculateur!AQ132*Calculateur!AS132*VLOOKUP('Données projet'!$B$10,Paramètres!$A$1:$I$89,3,0)*0.475*44/12</f>
        <v>1.3763548995100257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18.503938773226306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292.78079999999977</v>
      </c>
      <c r="BF132" s="13">
        <f t="shared" si="91"/>
        <v>69.660903052386217</v>
      </c>
      <c r="BG132" s="20">
        <f t="shared" ref="BG132:BG153" si="115">(BE132+BF132)*0.475*44/12</f>
        <v>631.25263281623893</v>
      </c>
      <c r="BH132" s="59">
        <f t="shared" ref="BH132:BH195" si="116">BG132+(AY132+AZ132)*44/12</f>
        <v>924.58596614957219</v>
      </c>
      <c r="BI132" s="59">
        <f ca="1">AVERAGE(OFFSET($BH$3,0,0,'Données projet'!$E$11+1,1))-AVERAGE(OFFSET($H$3,0,0,'Données projet'!$E$11+1,1))</f>
        <v>331.52724290297675</v>
      </c>
      <c r="BJ132" s="59">
        <f t="shared" si="92"/>
        <v>322.79102610158054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22.907401885529463</v>
      </c>
      <c r="BQ132" s="21">
        <f>EXP(-LN(2)/25)*BQ131+(1-EXP(-LN(2)/25))/(LN(2)/25)*Calculateur!BL132*Calculateur!BN132*VLOOKUP('Données projet'!$B$11,Paramètres!$A$1:$I$89,3,0)*0.475*44/12</f>
        <v>1.8408150882610594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24.748216973790523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269.8175999999998</v>
      </c>
      <c r="AK133" s="13">
        <f t="shared" ref="AK133:AK153" si="143">EXP(-1.0587+0.8836*LN(AJ133)+0.284)</f>
        <v>64.810557882019467</v>
      </c>
      <c r="AL133" s="20">
        <f t="shared" si="112"/>
        <v>582.81070831118348</v>
      </c>
      <c r="AM133" s="59">
        <f t="shared" si="113"/>
        <v>876.14404164451685</v>
      </c>
      <c r="AN133" s="59">
        <f ca="1">AVERAGE(OFFSET($AM$3,0,0,'Données projet'!$E$10+1,1))-AVERAGE(OFFSET($H$3,0,0,'Données projet'!$E$10+1,1))</f>
        <v>302.71117158618432</v>
      </c>
      <c r="AO133" s="59">
        <f t="shared" ref="AO133:AO196" si="144">$AO$3</f>
        <v>295.47406571733393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16.791722400747332</v>
      </c>
      <c r="AV133" s="21">
        <f>EXP(-LN(2)/25)*AV132+(1-EXP(-LN(2)/25))/(LN(2)/25)*Calculateur!AQ133*Calculateur!AS133*VLOOKUP('Données projet'!$B$10,Paramètres!$A$1:$I$89,3,0)*0.475*44/12</f>
        <v>1.3387184024035654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18.130440803150897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292.78079999999977</v>
      </c>
      <c r="BF133" s="13">
        <f t="shared" ref="BF133:BF153" si="145">EXP(-1.0587+0.8836*LN(BE133)+0.284)</f>
        <v>69.660903052386217</v>
      </c>
      <c r="BG133" s="20">
        <f t="shared" si="115"/>
        <v>631.25263281623893</v>
      </c>
      <c r="BH133" s="59">
        <f t="shared" si="116"/>
        <v>924.58596614957219</v>
      </c>
      <c r="BI133" s="59">
        <f ca="1">AVERAGE(OFFSET($BH$3,0,0,'Données projet'!$E$11+1,1))-AVERAGE(OFFSET($H$3,0,0,'Données projet'!$E$11+1,1))</f>
        <v>331.52724290297675</v>
      </c>
      <c r="BJ133" s="59">
        <f t="shared" ref="BJ133:BJ196" si="146">$BJ$3</f>
        <v>322.79102610158054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22.458201706689746</v>
      </c>
      <c r="BQ133" s="21">
        <f>EXP(-LN(2)/25)*BQ132+(1-EXP(-LN(2)/25))/(LN(2)/25)*Calculateur!BL133*Calculateur!BN133*VLOOKUP('Données projet'!$B$11,Paramètres!$A$1:$I$89,3,0)*0.475*44/12</f>
        <v>1.7904779028683024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24.248679609558049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269.8175999999998</v>
      </c>
      <c r="AK134" s="13">
        <f t="shared" si="143"/>
        <v>64.810557882019467</v>
      </c>
      <c r="AL134" s="20">
        <f t="shared" si="112"/>
        <v>582.81070831118348</v>
      </c>
      <c r="AM134" s="59">
        <f t="shared" si="113"/>
        <v>876.14404164451685</v>
      </c>
      <c r="AN134" s="59">
        <f ca="1">AVERAGE(OFFSET($AM$3,0,0,'Données projet'!$E$10+1,1))-AVERAGE(OFFSET($H$3,0,0,'Données projet'!$E$10+1,1))</f>
        <v>302.71117158618432</v>
      </c>
      <c r="AO134" s="59">
        <f t="shared" si="144"/>
        <v>295.47406571733393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16.462446966408034</v>
      </c>
      <c r="AV134" s="21">
        <f>EXP(-LN(2)/25)*AV133+(1-EXP(-LN(2)/25))/(LN(2)/25)*Calculateur!AQ134*Calculateur!AS134*VLOOKUP('Données projet'!$B$10,Paramètres!$A$1:$I$89,3,0)*0.475*44/12</f>
        <v>1.3021110772896989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17.764558043697733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292.78079999999977</v>
      </c>
      <c r="BF134" s="13">
        <f t="shared" si="145"/>
        <v>69.660903052386217</v>
      </c>
      <c r="BG134" s="20">
        <f t="shared" si="115"/>
        <v>631.25263281623893</v>
      </c>
      <c r="BH134" s="59">
        <f t="shared" si="116"/>
        <v>924.58596614957219</v>
      </c>
      <c r="BI134" s="59">
        <f ca="1">AVERAGE(OFFSET($BH$3,0,0,'Données projet'!$E$11+1,1))-AVERAGE(OFFSET($H$3,0,0,'Données projet'!$E$11+1,1))</f>
        <v>331.52724290297675</v>
      </c>
      <c r="BJ134" s="59">
        <f t="shared" si="146"/>
        <v>322.79102610158054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22.017810069372022</v>
      </c>
      <c r="BQ134" s="21">
        <f>EXP(-LN(2)/25)*BQ133+(1-EXP(-LN(2)/25))/(LN(2)/25)*Calculateur!BL134*Calculateur!BN134*VLOOKUP('Données projet'!$B$11,Paramètres!$A$1:$I$89,3,0)*0.475*44/12</f>
        <v>1.741517190457228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23.759327259829249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269.8175999999998</v>
      </c>
      <c r="AK135" s="13">
        <f t="shared" si="143"/>
        <v>64.810557882019467</v>
      </c>
      <c r="AL135" s="20">
        <f t="shared" si="112"/>
        <v>582.81070831118348</v>
      </c>
      <c r="AM135" s="59">
        <f t="shared" si="113"/>
        <v>876.14404164451685</v>
      </c>
      <c r="AN135" s="59">
        <f ca="1">AVERAGE(OFFSET($AM$3,0,0,'Données projet'!$E$10+1,1))-AVERAGE(OFFSET($H$3,0,0,'Données projet'!$E$10+1,1))</f>
        <v>302.71117158618432</v>
      </c>
      <c r="AO135" s="59">
        <f t="shared" si="144"/>
        <v>295.47406571733393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16.139628422497946</v>
      </c>
      <c r="AV135" s="21">
        <f>EXP(-LN(2)/25)*AV134+(1-EXP(-LN(2)/25))/(LN(2)/25)*Calculateur!AQ135*Calculateur!AS135*VLOOKUP('Données projet'!$B$10,Paramètres!$A$1:$I$89,3,0)*0.475*44/12</f>
        <v>1.2665047814061665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17.406133203904112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292.78079999999977</v>
      </c>
      <c r="BF135" s="13">
        <f t="shared" si="145"/>
        <v>69.660903052386217</v>
      </c>
      <c r="BG135" s="20">
        <f t="shared" si="115"/>
        <v>631.25263281623893</v>
      </c>
      <c r="BH135" s="59">
        <f t="shared" si="116"/>
        <v>924.58596614957219</v>
      </c>
      <c r="BI135" s="59">
        <f ca="1">AVERAGE(OFFSET($BH$3,0,0,'Données projet'!$E$11+1,1))-AVERAGE(OFFSET($H$3,0,0,'Données projet'!$E$11+1,1))</f>
        <v>331.52724290297675</v>
      </c>
      <c r="BJ135" s="59">
        <f t="shared" si="146"/>
        <v>322.79102610158054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21.586054243449723</v>
      </c>
      <c r="BQ135" s="21">
        <f>EXP(-LN(2)/25)*BQ134+(1-EXP(-LN(2)/25))/(LN(2)/25)*Calculateur!BL135*Calculateur!BN135*VLOOKUP('Données projet'!$B$11,Paramètres!$A$1:$I$89,3,0)*0.475*44/12</f>
        <v>1.6938953113017663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23.279949554751489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269.8175999999998</v>
      </c>
      <c r="AK136" s="13">
        <f t="shared" si="143"/>
        <v>64.810557882019467</v>
      </c>
      <c r="AL136" s="20">
        <f t="shared" si="112"/>
        <v>582.81070831118348</v>
      </c>
      <c r="AM136" s="59">
        <f t="shared" si="113"/>
        <v>876.14404164451685</v>
      </c>
      <c r="AN136" s="59">
        <f ca="1">AVERAGE(OFFSET($AM$3,0,0,'Données projet'!$E$10+1,1))-AVERAGE(OFFSET($H$3,0,0,'Données projet'!$E$10+1,1))</f>
        <v>302.71117158618432</v>
      </c>
      <c r="AO136" s="59">
        <f t="shared" si="144"/>
        <v>295.47406571733393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15.823140153334064</v>
      </c>
      <c r="AV136" s="21">
        <f>EXP(-LN(2)/25)*AV135+(1-EXP(-LN(2)/25))/(LN(2)/25)*Calculateur!AQ136*Calculateur!AS136*VLOOKUP('Données projet'!$B$10,Paramètres!$A$1:$I$89,3,0)*0.475*44/12</f>
        <v>1.231872141556023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17.055012294890087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292.78079999999977</v>
      </c>
      <c r="BF136" s="13">
        <f t="shared" si="145"/>
        <v>69.660903052386217</v>
      </c>
      <c r="BG136" s="20">
        <f t="shared" si="115"/>
        <v>631.25263281623893</v>
      </c>
      <c r="BH136" s="59">
        <f t="shared" si="116"/>
        <v>924.58596614957219</v>
      </c>
      <c r="BI136" s="59">
        <f ca="1">AVERAGE(OFFSET($BH$3,0,0,'Données projet'!$E$11+1,1))-AVERAGE(OFFSET($H$3,0,0,'Données projet'!$E$11+1,1))</f>
        <v>331.52724290297675</v>
      </c>
      <c r="BJ136" s="59">
        <f t="shared" si="146"/>
        <v>322.79102610158054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21.162764885928709</v>
      </c>
      <c r="BQ136" s="21">
        <f>EXP(-LN(2)/25)*BQ135+(1-EXP(-LN(2)/25))/(LN(2)/25)*Calculateur!BL136*Calculateur!BN136*VLOOKUP('Données projet'!$B$11,Paramètres!$A$1:$I$89,3,0)*0.475*44/12</f>
        <v>1.6475756549361364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22.810340540864846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269.8175999999998</v>
      </c>
      <c r="AK137" s="13">
        <f t="shared" si="143"/>
        <v>64.810557882019467</v>
      </c>
      <c r="AL137" s="20">
        <f t="shared" si="112"/>
        <v>582.81070831118348</v>
      </c>
      <c r="AM137" s="59">
        <f t="shared" si="113"/>
        <v>876.14404164451685</v>
      </c>
      <c r="AN137" s="59">
        <f ca="1">AVERAGE(OFFSET($AM$3,0,0,'Données projet'!$E$10+1,1))-AVERAGE(OFFSET($H$3,0,0,'Données projet'!$E$10+1,1))</f>
        <v>302.71117158618432</v>
      </c>
      <c r="AO137" s="59">
        <f t="shared" si="144"/>
        <v>295.47406571733393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15.512858026089704</v>
      </c>
      <c r="AV137" s="21">
        <f>EXP(-LN(2)/25)*AV136+(1-EXP(-LN(2)/25))/(LN(2)/25)*Calculateur!AQ137*Calculateur!AS137*VLOOKUP('Données projet'!$B$10,Paramètres!$A$1:$I$89,3,0)*0.475*44/12</f>
        <v>1.198186533063833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16.711044559153539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292.78079999999977</v>
      </c>
      <c r="BF137" s="13">
        <f t="shared" si="145"/>
        <v>69.660903052386217</v>
      </c>
      <c r="BG137" s="20">
        <f t="shared" si="115"/>
        <v>631.25263281623893</v>
      </c>
      <c r="BH137" s="59">
        <f t="shared" si="116"/>
        <v>924.58596614957219</v>
      </c>
      <c r="BI137" s="59">
        <f ca="1">AVERAGE(OFFSET($BH$3,0,0,'Données projet'!$E$11+1,1))-AVERAGE(OFFSET($H$3,0,0,'Données projet'!$E$11+1,1))</f>
        <v>331.52724290297675</v>
      </c>
      <c r="BJ137" s="59">
        <f t="shared" si="146"/>
        <v>322.79102610158054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20.747775974527666</v>
      </c>
      <c r="BQ137" s="21">
        <f>EXP(-LN(2)/25)*BQ136+(1-EXP(-LN(2)/25))/(LN(2)/25)*Calculateur!BL137*Calculateur!BN137*VLOOKUP('Données projet'!$B$11,Paramètres!$A$1:$I$89,3,0)*0.475*44/12</f>
        <v>1.6025226120096696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22.350298586537335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269.8175999999998</v>
      </c>
      <c r="AK138" s="13">
        <f t="shared" si="143"/>
        <v>64.810557882019467</v>
      </c>
      <c r="AL138" s="20">
        <f t="shared" si="112"/>
        <v>582.81070831118348</v>
      </c>
      <c r="AM138" s="59">
        <f t="shared" si="113"/>
        <v>876.14404164451685</v>
      </c>
      <c r="AN138" s="59">
        <f ca="1">AVERAGE(OFFSET($AM$3,0,0,'Données projet'!$E$10+1,1))-AVERAGE(OFFSET($H$3,0,0,'Données projet'!$E$10+1,1))</f>
        <v>302.71117158618432</v>
      </c>
      <c r="AO138" s="59">
        <f t="shared" si="144"/>
        <v>295.47406571733393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15.208660342107196</v>
      </c>
      <c r="AV138" s="21">
        <f>EXP(-LN(2)/25)*AV137+(1-EXP(-LN(2)/25))/(LN(2)/25)*Calculateur!AQ138*Calculateur!AS138*VLOOKUP('Données projet'!$B$10,Paramètres!$A$1:$I$89,3,0)*0.475*44/12</f>
        <v>1.1654220593073112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16.374082401414508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292.78079999999977</v>
      </c>
      <c r="BF138" s="13">
        <f t="shared" si="145"/>
        <v>69.660903052386217</v>
      </c>
      <c r="BG138" s="20">
        <f t="shared" si="115"/>
        <v>631.25263281623893</v>
      </c>
      <c r="BH138" s="59">
        <f t="shared" si="116"/>
        <v>924.58596614957219</v>
      </c>
      <c r="BI138" s="59">
        <f ca="1">AVERAGE(OFFSET($BH$3,0,0,'Données projet'!$E$11+1,1))-AVERAGE(OFFSET($H$3,0,0,'Données projet'!$E$11+1,1))</f>
        <v>331.52724290297675</v>
      </c>
      <c r="BJ138" s="59">
        <f t="shared" si="146"/>
        <v>322.79102610158054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20.340924742560958</v>
      </c>
      <c r="BQ138" s="21">
        <f>EXP(-LN(2)/25)*BQ137+(1-EXP(-LN(2)/25))/(LN(2)/25)*Calculateur!BL138*Calculateur!BN138*VLOOKUP('Données projet'!$B$11,Paramètres!$A$1:$I$89,3,0)*0.475*44/12</f>
        <v>1.5587015469112637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21.89962628947222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269.8175999999998</v>
      </c>
      <c r="AK139" s="13">
        <f t="shared" si="143"/>
        <v>64.810557882019467</v>
      </c>
      <c r="AL139" s="20">
        <f t="shared" si="112"/>
        <v>582.81070831118348</v>
      </c>
      <c r="AM139" s="59">
        <f t="shared" si="113"/>
        <v>876.14404164451685</v>
      </c>
      <c r="AN139" s="59">
        <f ca="1">AVERAGE(OFFSET($AM$3,0,0,'Données projet'!$E$10+1,1))-AVERAGE(OFFSET($H$3,0,0,'Données projet'!$E$10+1,1))</f>
        <v>302.71117158618432</v>
      </c>
      <c r="AO139" s="59">
        <f t="shared" si="144"/>
        <v>295.47406571733393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14.910427789165317</v>
      </c>
      <c r="AV139" s="21">
        <f>EXP(-LN(2)/25)*AV138+(1-EXP(-LN(2)/25))/(LN(2)/25)*Calculateur!AQ139*Calculateur!AS139*VLOOKUP('Données projet'!$B$10,Paramètres!$A$1:$I$89,3,0)*0.475*44/12</f>
        <v>1.1335535318086702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16.043981320973987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292.78079999999977</v>
      </c>
      <c r="BF139" s="13">
        <f t="shared" si="145"/>
        <v>69.660903052386217</v>
      </c>
      <c r="BG139" s="20">
        <f t="shared" si="115"/>
        <v>631.25263281623893</v>
      </c>
      <c r="BH139" s="59">
        <f t="shared" si="116"/>
        <v>924.58596614957219</v>
      </c>
      <c r="BI139" s="59">
        <f ca="1">AVERAGE(OFFSET($BH$3,0,0,'Données projet'!$E$11+1,1))-AVERAGE(OFFSET($H$3,0,0,'Données projet'!$E$11+1,1))</f>
        <v>331.52724290297675</v>
      </c>
      <c r="BJ139" s="59">
        <f t="shared" si="146"/>
        <v>322.79102610158054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19.942051615098368</v>
      </c>
      <c r="BQ139" s="21">
        <f>EXP(-LN(2)/25)*BQ138+(1-EXP(-LN(2)/25))/(LN(2)/25)*Calculateur!BL139*Calculateur!BN139*VLOOKUP('Données projet'!$B$11,Paramètres!$A$1:$I$89,3,0)*0.475*44/12</f>
        <v>1.5160787711424233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21.458130386240793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269.8175999999998</v>
      </c>
      <c r="AK140" s="13">
        <f t="shared" si="143"/>
        <v>64.810557882019467</v>
      </c>
      <c r="AL140" s="20">
        <f t="shared" si="112"/>
        <v>582.81070831118348</v>
      </c>
      <c r="AM140" s="59">
        <f t="shared" si="113"/>
        <v>876.14404164451685</v>
      </c>
      <c r="AN140" s="59">
        <f ca="1">AVERAGE(OFFSET($AM$3,0,0,'Données projet'!$E$10+1,1))-AVERAGE(OFFSET($H$3,0,0,'Données projet'!$E$10+1,1))</f>
        <v>302.71117158618432</v>
      </c>
      <c r="AO140" s="59">
        <f t="shared" si="144"/>
        <v>295.47406571733393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14.618043394682733</v>
      </c>
      <c r="AV140" s="21">
        <f>EXP(-LN(2)/25)*AV139+(1-EXP(-LN(2)/25))/(LN(2)/25)*Calculateur!AQ140*Calculateur!AS140*VLOOKUP('Données projet'!$B$10,Paramètres!$A$1:$I$89,3,0)*0.475*44/12</f>
        <v>1.1025564508703727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15.720599845553105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292.78079999999977</v>
      </c>
      <c r="BF140" s="13">
        <f t="shared" si="145"/>
        <v>69.660903052386217</v>
      </c>
      <c r="BG140" s="20">
        <f t="shared" si="115"/>
        <v>631.25263281623893</v>
      </c>
      <c r="BH140" s="59">
        <f t="shared" si="116"/>
        <v>924.58596614957219</v>
      </c>
      <c r="BI140" s="59">
        <f ca="1">AVERAGE(OFFSET($BH$3,0,0,'Données projet'!$E$11+1,1))-AVERAGE(OFFSET($H$3,0,0,'Données projet'!$E$11+1,1))</f>
        <v>331.52724290297675</v>
      </c>
      <c r="BJ140" s="59">
        <f t="shared" si="146"/>
        <v>322.79102610158054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19.551000146376733</v>
      </c>
      <c r="BQ140" s="21">
        <f>EXP(-LN(2)/25)*BQ139+(1-EXP(-LN(2)/25))/(LN(2)/25)*Calculateur!BL140*Calculateur!BN140*VLOOKUP('Données projet'!$B$11,Paramètres!$A$1:$I$89,3,0)*0.475*44/12</f>
        <v>1.4746215174184163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21.02562166379515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269.8175999999998</v>
      </c>
      <c r="AK141" s="13">
        <f t="shared" si="143"/>
        <v>64.810557882019467</v>
      </c>
      <c r="AL141" s="20">
        <f t="shared" si="112"/>
        <v>582.81070831118348</v>
      </c>
      <c r="AM141" s="59">
        <f t="shared" si="113"/>
        <v>876.14404164451685</v>
      </c>
      <c r="AN141" s="59">
        <f ca="1">AVERAGE(OFFSET($AM$3,0,0,'Données projet'!$E$10+1,1))-AVERAGE(OFFSET($H$3,0,0,'Données projet'!$E$10+1,1))</f>
        <v>302.71117158618432</v>
      </c>
      <c r="AO141" s="59">
        <f t="shared" si="144"/>
        <v>295.47406571733393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14.331392479839081</v>
      </c>
      <c r="AV141" s="21">
        <f>EXP(-LN(2)/25)*AV140+(1-EXP(-LN(2)/25))/(LN(2)/25)*Calculateur!AQ141*Calculateur!AS141*VLOOKUP('Données projet'!$B$10,Paramètres!$A$1:$I$89,3,0)*0.475*44/12</f>
        <v>1.0724069867403985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15.40379946657948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292.78079999999977</v>
      </c>
      <c r="BF141" s="13">
        <f t="shared" si="145"/>
        <v>69.660903052386217</v>
      </c>
      <c r="BG141" s="20">
        <f t="shared" si="115"/>
        <v>631.25263281623893</v>
      </c>
      <c r="BH141" s="59">
        <f t="shared" si="116"/>
        <v>924.58596614957219</v>
      </c>
      <c r="BI141" s="59">
        <f ca="1">AVERAGE(OFFSET($BH$3,0,0,'Données projet'!$E$11+1,1))-AVERAGE(OFFSET($H$3,0,0,'Données projet'!$E$11+1,1))</f>
        <v>331.52724290297675</v>
      </c>
      <c r="BJ141" s="59">
        <f t="shared" si="146"/>
        <v>322.79102610158054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19.167616958438884</v>
      </c>
      <c r="BQ141" s="21">
        <f>EXP(-LN(2)/25)*BQ140+(1-EXP(-LN(2)/25))/(LN(2)/25)*Calculateur!BL141*Calculateur!BN141*VLOOKUP('Données projet'!$B$11,Paramètres!$A$1:$I$89,3,0)*0.475*44/12</f>
        <v>1.4342979144776344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20.60191487291652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269.8175999999998</v>
      </c>
      <c r="AK142" s="13">
        <f t="shared" si="143"/>
        <v>64.810557882019467</v>
      </c>
      <c r="AL142" s="20">
        <f t="shared" si="112"/>
        <v>582.81070831118348</v>
      </c>
      <c r="AM142" s="59">
        <f t="shared" si="113"/>
        <v>876.14404164451685</v>
      </c>
      <c r="AN142" s="59">
        <f ca="1">AVERAGE(OFFSET($AM$3,0,0,'Données projet'!$E$10+1,1))-AVERAGE(OFFSET($H$3,0,0,'Données projet'!$E$10+1,1))</f>
        <v>302.71117158618432</v>
      </c>
      <c r="AO142" s="59">
        <f t="shared" si="144"/>
        <v>295.47406571733393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14.05036261459572</v>
      </c>
      <c r="AV142" s="21">
        <f>EXP(-LN(2)/25)*AV141+(1-EXP(-LN(2)/25))/(LN(2)/25)*Calculateur!AQ142*Calculateur!AS142*VLOOKUP('Données projet'!$B$10,Paramètres!$A$1:$I$89,3,0)*0.475*44/12</f>
        <v>1.0430819612925499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15.09344457588827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292.78079999999977</v>
      </c>
      <c r="BF142" s="13">
        <f t="shared" si="145"/>
        <v>69.660903052386217</v>
      </c>
      <c r="BG142" s="20">
        <f t="shared" si="115"/>
        <v>631.25263281623893</v>
      </c>
      <c r="BH142" s="59">
        <f t="shared" si="116"/>
        <v>924.58596614957219</v>
      </c>
      <c r="BI142" s="59">
        <f ca="1">AVERAGE(OFFSET($BH$3,0,0,'Données projet'!$E$11+1,1))-AVERAGE(OFFSET($H$3,0,0,'Données projet'!$E$11+1,1))</f>
        <v>331.52724290297675</v>
      </c>
      <c r="BJ142" s="59">
        <f t="shared" si="146"/>
        <v>322.79102610158054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18.791751680975842</v>
      </c>
      <c r="BQ142" s="21">
        <f>EXP(-LN(2)/25)*BQ141+(1-EXP(-LN(2)/25))/(LN(2)/25)*Calculateur!BL142*Calculateur!BN142*VLOOKUP('Données projet'!$B$11,Paramètres!$A$1:$I$89,3,0)*0.475*44/12</f>
        <v>1.3950769625797943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20.186828643555636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269.8175999999998</v>
      </c>
      <c r="AK143" s="13">
        <f t="shared" si="143"/>
        <v>64.810557882019467</v>
      </c>
      <c r="AL143" s="20">
        <f t="shared" si="112"/>
        <v>582.81070831118348</v>
      </c>
      <c r="AM143" s="59">
        <f t="shared" si="113"/>
        <v>876.14404164451685</v>
      </c>
      <c r="AN143" s="59">
        <f ca="1">AVERAGE(OFFSET($AM$3,0,0,'Données projet'!$E$10+1,1))-AVERAGE(OFFSET($H$3,0,0,'Données projet'!$E$10+1,1))</f>
        <v>302.71117158618432</v>
      </c>
      <c r="AO143" s="59">
        <f t="shared" si="144"/>
        <v>295.47406571733393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13.774843573598488</v>
      </c>
      <c r="AV143" s="21">
        <f>EXP(-LN(2)/25)*AV142+(1-EXP(-LN(2)/25))/(LN(2)/25)*Calculateur!AQ143*Calculateur!AS143*VLOOKUP('Données projet'!$B$10,Paramètres!$A$1:$I$89,3,0)*0.475*44/12</f>
        <v>1.0145588302077089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14.789402403806196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292.78079999999977</v>
      </c>
      <c r="BF143" s="13">
        <f t="shared" si="145"/>
        <v>69.660903052386217</v>
      </c>
      <c r="BG143" s="20">
        <f t="shared" si="115"/>
        <v>631.25263281623893</v>
      </c>
      <c r="BH143" s="59">
        <f t="shared" si="116"/>
        <v>924.58596614957219</v>
      </c>
      <c r="BI143" s="59">
        <f ca="1">AVERAGE(OFFSET($BH$3,0,0,'Données projet'!$E$11+1,1))-AVERAGE(OFFSET($H$3,0,0,'Données projet'!$E$11+1,1))</f>
        <v>331.52724290297675</v>
      </c>
      <c r="BJ143" s="59">
        <f t="shared" si="146"/>
        <v>322.79102610158054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18.423256892348668</v>
      </c>
      <c r="BQ143" s="21">
        <f>EXP(-LN(2)/25)*BQ142+(1-EXP(-LN(2)/25))/(LN(2)/25)*Calculateur!BL143*Calculateur!BN143*VLOOKUP('Données projet'!$B$11,Paramètres!$A$1:$I$89,3,0)*0.475*44/12</f>
        <v>1.3569285096741408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19.780185402022809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269.8175999999998</v>
      </c>
      <c r="AK144" s="13">
        <f t="shared" si="143"/>
        <v>64.810557882019467</v>
      </c>
      <c r="AL144" s="20">
        <f t="shared" si="112"/>
        <v>582.81070831118348</v>
      </c>
      <c r="AM144" s="59">
        <f t="shared" si="113"/>
        <v>876.14404164451685</v>
      </c>
      <c r="AN144" s="59">
        <f ca="1">AVERAGE(OFFSET($AM$3,0,0,'Données projet'!$E$10+1,1))-AVERAGE(OFFSET($H$3,0,0,'Données projet'!$E$10+1,1))</f>
        <v>302.71117158618432</v>
      </c>
      <c r="AO144" s="59">
        <f t="shared" si="144"/>
        <v>295.47406571733393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13.504727292945191</v>
      </c>
      <c r="AV144" s="21">
        <f>EXP(-LN(2)/25)*AV143+(1-EXP(-LN(2)/25))/(LN(2)/25)*Calculateur!AQ144*Calculateur!AS144*VLOOKUP('Données projet'!$B$10,Paramètres!$A$1:$I$89,3,0)*0.475*44/12</f>
        <v>0.98681566564234902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14.491542958587539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292.78079999999977</v>
      </c>
      <c r="BF144" s="13">
        <f t="shared" si="145"/>
        <v>69.660903052386217</v>
      </c>
      <c r="BG144" s="20">
        <f t="shared" si="115"/>
        <v>631.25263281623893</v>
      </c>
      <c r="BH144" s="59">
        <f t="shared" si="116"/>
        <v>924.58596614957219</v>
      </c>
      <c r="BI144" s="59">
        <f ca="1">AVERAGE(OFFSET($BH$3,0,0,'Données projet'!$E$11+1,1))-AVERAGE(OFFSET($H$3,0,0,'Données projet'!$E$11+1,1))</f>
        <v>331.52724290297675</v>
      </c>
      <c r="BJ144" s="59">
        <f t="shared" si="146"/>
        <v>322.79102610158054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18.061988061766847</v>
      </c>
      <c r="BQ144" s="21">
        <f>EXP(-LN(2)/25)*BQ143+(1-EXP(-LN(2)/25))/(LN(2)/25)*Calculateur!BL144*Calculateur!BN144*VLOOKUP('Données projet'!$B$11,Paramètres!$A$1:$I$89,3,0)*0.475*44/12</f>
        <v>1.3198232282193325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19.381811289986178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269.8175999999998</v>
      </c>
      <c r="AK145" s="13">
        <f t="shared" si="143"/>
        <v>64.810557882019467</v>
      </c>
      <c r="AL145" s="20">
        <f t="shared" si="112"/>
        <v>582.81070831118348</v>
      </c>
      <c r="AM145" s="59">
        <f t="shared" si="113"/>
        <v>876.14404164451685</v>
      </c>
      <c r="AN145" s="59">
        <f ca="1">AVERAGE(OFFSET($AM$3,0,0,'Données projet'!$E$10+1,1))-AVERAGE(OFFSET($H$3,0,0,'Données projet'!$E$10+1,1))</f>
        <v>302.71117158618432</v>
      </c>
      <c r="AO145" s="59">
        <f t="shared" si="144"/>
        <v>295.47406571733393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13.239907827800842</v>
      </c>
      <c r="AV145" s="21">
        <f>EXP(-LN(2)/25)*AV144+(1-EXP(-LN(2)/25))/(LN(2)/25)*Calculateur!AQ145*Calculateur!AS145*VLOOKUP('Données projet'!$B$10,Paramètres!$A$1:$I$89,3,0)*0.475*44/12</f>
        <v>0.95983113937097853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14.19973896717182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292.78079999999977</v>
      </c>
      <c r="BF145" s="13">
        <f t="shared" si="145"/>
        <v>69.660903052386217</v>
      </c>
      <c r="BG145" s="20">
        <f t="shared" si="115"/>
        <v>631.25263281623893</v>
      </c>
      <c r="BH145" s="59">
        <f t="shared" si="116"/>
        <v>924.58596614957219</v>
      </c>
      <c r="BI145" s="59">
        <f ca="1">AVERAGE(OFFSET($BH$3,0,0,'Données projet'!$E$11+1,1))-AVERAGE(OFFSET($H$3,0,0,'Données projet'!$E$11+1,1))</f>
        <v>331.52724290297675</v>
      </c>
      <c r="BJ145" s="59">
        <f t="shared" si="146"/>
        <v>322.79102610158054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17.707803492600505</v>
      </c>
      <c r="BQ145" s="21">
        <f>EXP(-LN(2)/25)*BQ144+(1-EXP(-LN(2)/25))/(LN(2)/25)*Calculateur!BL145*Calculateur!BN145*VLOOKUP('Données projet'!$B$11,Paramètres!$A$1:$I$89,3,0)*0.475*44/12</f>
        <v>1.2837325926371879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18.991536085237691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269.8175999999998</v>
      </c>
      <c r="AK146" s="13">
        <f t="shared" si="143"/>
        <v>64.810557882019467</v>
      </c>
      <c r="AL146" s="20">
        <f t="shared" si="112"/>
        <v>582.81070831118348</v>
      </c>
      <c r="AM146" s="59">
        <f t="shared" si="113"/>
        <v>876.14404164451685</v>
      </c>
      <c r="AN146" s="59">
        <f ca="1">AVERAGE(OFFSET($AM$3,0,0,'Données projet'!$E$10+1,1))-AVERAGE(OFFSET($H$3,0,0,'Données projet'!$E$10+1,1))</f>
        <v>302.71117158618432</v>
      </c>
      <c r="AO146" s="59">
        <f t="shared" si="144"/>
        <v>295.47406571733393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12.980281310844049</v>
      </c>
      <c r="AV146" s="21">
        <f>EXP(-LN(2)/25)*AV145+(1-EXP(-LN(2)/25))/(LN(2)/25)*Calculateur!AQ146*Calculateur!AS146*VLOOKUP('Données projet'!$B$10,Paramètres!$A$1:$I$89,3,0)*0.475*44/12</f>
        <v>0.93358450638955326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13.913865817233603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292.78079999999977</v>
      </c>
      <c r="BF146" s="13">
        <f t="shared" si="145"/>
        <v>69.660903052386217</v>
      </c>
      <c r="BG146" s="20">
        <f t="shared" si="115"/>
        <v>631.25263281623893</v>
      </c>
      <c r="BH146" s="59">
        <f t="shared" si="116"/>
        <v>924.58596614957219</v>
      </c>
      <c r="BI146" s="59">
        <f ca="1">AVERAGE(OFFSET($BH$3,0,0,'Données projet'!$E$11+1,1))-AVERAGE(OFFSET($H$3,0,0,'Données projet'!$E$11+1,1))</f>
        <v>331.52724290297675</v>
      </c>
      <c r="BJ146" s="59">
        <f t="shared" si="146"/>
        <v>322.79102610158054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17.360564266804261</v>
      </c>
      <c r="BQ146" s="21">
        <f>EXP(-LN(2)/25)*BQ145+(1-EXP(-LN(2)/25))/(LN(2)/25)*Calculateur!BL146*Calculateur!BN146*VLOOKUP('Données projet'!$B$11,Paramètres!$A$1:$I$89,3,0)*0.475*44/12</f>
        <v>1.2486288573829609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18.609193124187222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269.8175999999998</v>
      </c>
      <c r="AK147" s="13">
        <f t="shared" si="143"/>
        <v>64.810557882019467</v>
      </c>
      <c r="AL147" s="20">
        <f t="shared" si="112"/>
        <v>582.81070831118348</v>
      </c>
      <c r="AM147" s="59">
        <f t="shared" si="113"/>
        <v>876.14404164451685</v>
      </c>
      <c r="AN147" s="59">
        <f ca="1">AVERAGE(OFFSET($AM$3,0,0,'Données projet'!$E$10+1,1))-AVERAGE(OFFSET($H$3,0,0,'Données projet'!$E$10+1,1))</f>
        <v>302.71117158618432</v>
      </c>
      <c r="AO147" s="59">
        <f t="shared" si="144"/>
        <v>295.47406571733393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12.725745911528239</v>
      </c>
      <c r="AV147" s="21">
        <f>EXP(-LN(2)/25)*AV146+(1-EXP(-LN(2)/25))/(LN(2)/25)*Calculateur!AQ147*Calculateur!AS147*VLOOKUP('Données projet'!$B$10,Paramètres!$A$1:$I$89,3,0)*0.475*44/12</f>
        <v>0.90805558896725547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13.633801500495494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292.78079999999977</v>
      </c>
      <c r="BF147" s="13">
        <f t="shared" si="145"/>
        <v>69.660903052386217</v>
      </c>
      <c r="BG147" s="20">
        <f t="shared" si="115"/>
        <v>631.25263281623893</v>
      </c>
      <c r="BH147" s="59">
        <f t="shared" si="116"/>
        <v>924.58596614957219</v>
      </c>
      <c r="BI147" s="59">
        <f ca="1">AVERAGE(OFFSET($BH$3,0,0,'Données projet'!$E$11+1,1))-AVERAGE(OFFSET($H$3,0,0,'Données projet'!$E$11+1,1))</f>
        <v>331.52724290297675</v>
      </c>
      <c r="BJ147" s="59">
        <f t="shared" si="146"/>
        <v>322.79102610158054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17.020134190430866</v>
      </c>
      <c r="BQ147" s="21">
        <f>EXP(-LN(2)/25)*BQ146+(1-EXP(-LN(2)/25))/(LN(2)/25)*Calculateur!BL147*Calculateur!BN147*VLOOKUP('Données projet'!$B$11,Paramètres!$A$1:$I$89,3,0)*0.475*44/12</f>
        <v>1.2144850356152861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18.234619226046153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269.8175999999998</v>
      </c>
      <c r="AK148" s="13">
        <f t="shared" si="143"/>
        <v>64.810557882019467</v>
      </c>
      <c r="AL148" s="20">
        <f t="shared" si="112"/>
        <v>582.81070831118348</v>
      </c>
      <c r="AM148" s="59">
        <f t="shared" si="113"/>
        <v>876.14404164451685</v>
      </c>
      <c r="AN148" s="59">
        <f ca="1">AVERAGE(OFFSET($AM$3,0,0,'Données projet'!$E$10+1,1))-AVERAGE(OFFSET($H$3,0,0,'Données projet'!$E$10+1,1))</f>
        <v>302.71117158618432</v>
      </c>
      <c r="AO148" s="59">
        <f t="shared" si="144"/>
        <v>295.47406571733393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12.47620179614175</v>
      </c>
      <c r="AV148" s="21">
        <f>EXP(-LN(2)/25)*AV147+(1-EXP(-LN(2)/25))/(LN(2)/25)*Calculateur!AQ148*Calculateur!AS148*VLOOKUP('Données projet'!$B$10,Paramètres!$A$1:$I$89,3,0)*0.475*44/12</f>
        <v>0.88322476113437787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13.359426557276127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292.78079999999977</v>
      </c>
      <c r="BF148" s="13">
        <f t="shared" si="145"/>
        <v>69.660903052386217</v>
      </c>
      <c r="BG148" s="20">
        <f t="shared" si="115"/>
        <v>631.25263281623893</v>
      </c>
      <c r="BH148" s="59">
        <f t="shared" si="116"/>
        <v>924.58596614957219</v>
      </c>
      <c r="BI148" s="59">
        <f ca="1">AVERAGE(OFFSET($BH$3,0,0,'Données projet'!$E$11+1,1))-AVERAGE(OFFSET($H$3,0,0,'Données projet'!$E$11+1,1))</f>
        <v>331.52724290297675</v>
      </c>
      <c r="BJ148" s="59">
        <f t="shared" si="146"/>
        <v>322.79102610158054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16.686379740213308</v>
      </c>
      <c r="BQ148" s="21">
        <f>EXP(-LN(2)/25)*BQ147+(1-EXP(-LN(2)/25))/(LN(2)/25)*Calculateur!BL148*Calculateur!BN148*VLOOKUP('Données projet'!$B$11,Paramètres!$A$1:$I$89,3,0)*0.475*44/12</f>
        <v>1.1812748784493938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17.867654618662701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269.8175999999998</v>
      </c>
      <c r="AK149" s="13">
        <f t="shared" si="143"/>
        <v>64.810557882019467</v>
      </c>
      <c r="AL149" s="20">
        <f t="shared" si="112"/>
        <v>582.81070831118348</v>
      </c>
      <c r="AM149" s="59">
        <f t="shared" si="113"/>
        <v>876.14404164451685</v>
      </c>
      <c r="AN149" s="59">
        <f ca="1">AVERAGE(OFFSET($AM$3,0,0,'Données projet'!$E$10+1,1))-AVERAGE(OFFSET($H$3,0,0,'Données projet'!$E$10+1,1))</f>
        <v>302.71117158618432</v>
      </c>
      <c r="AO149" s="59">
        <f t="shared" si="144"/>
        <v>295.47406571733393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12.231551088651107</v>
      </c>
      <c r="AV149" s="21">
        <f>EXP(-LN(2)/25)*AV148+(1-EXP(-LN(2)/25))/(LN(2)/25)*Calculateur!AQ149*Calculateur!AS149*VLOOKUP('Données projet'!$B$10,Paramètres!$A$1:$I$89,3,0)*0.475*44/12</f>
        <v>0.85907293359438675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13.090624022245494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292.78079999999977</v>
      </c>
      <c r="BF149" s="13">
        <f t="shared" si="145"/>
        <v>69.660903052386217</v>
      </c>
      <c r="BG149" s="20">
        <f t="shared" si="115"/>
        <v>631.25263281623893</v>
      </c>
      <c r="BH149" s="59">
        <f t="shared" si="116"/>
        <v>924.58596614957219</v>
      </c>
      <c r="BI149" s="59">
        <f ca="1">AVERAGE(OFFSET($BH$3,0,0,'Données projet'!$E$11+1,1))-AVERAGE(OFFSET($H$3,0,0,'Données projet'!$E$11+1,1))</f>
        <v>331.52724290297675</v>
      </c>
      <c r="BJ149" s="59">
        <f t="shared" si="146"/>
        <v>322.79102610158054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16.359170011194404</v>
      </c>
      <c r="BQ149" s="21">
        <f>EXP(-LN(2)/25)*BQ148+(1-EXP(-LN(2)/25))/(LN(2)/25)*Calculateur!BL149*Calculateur!BN149*VLOOKUP('Données projet'!$B$11,Paramètres!$A$1:$I$89,3,0)*0.475*44/12</f>
        <v>1.1489728547776492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17.508142865972054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269.8175999999998</v>
      </c>
      <c r="AK150" s="13">
        <f t="shared" si="143"/>
        <v>64.810557882019467</v>
      </c>
      <c r="AL150" s="20">
        <f t="shared" si="112"/>
        <v>582.81070831118348</v>
      </c>
      <c r="AM150" s="59">
        <f t="shared" si="113"/>
        <v>876.14404164451685</v>
      </c>
      <c r="AN150" s="59">
        <f ca="1">AVERAGE(OFFSET($AM$3,0,0,'Données projet'!$E$10+1,1))-AVERAGE(OFFSET($H$3,0,0,'Données projet'!$E$10+1,1))</f>
        <v>302.71117158618432</v>
      </c>
      <c r="AO150" s="59">
        <f t="shared" si="144"/>
        <v>295.47406571733393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11.991697832312159</v>
      </c>
      <c r="AV150" s="21">
        <f>EXP(-LN(2)/25)*AV149+(1-EXP(-LN(2)/25))/(LN(2)/25)*Calculateur!AQ150*Calculateur!AS150*VLOOKUP('Données projet'!$B$10,Paramètres!$A$1:$I$89,3,0)*0.475*44/12</f>
        <v>0.83558153904856614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12.827279371360724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292.78079999999977</v>
      </c>
      <c r="BF150" s="13">
        <f t="shared" si="145"/>
        <v>69.660903052386217</v>
      </c>
      <c r="BG150" s="20">
        <f t="shared" si="115"/>
        <v>631.25263281623893</v>
      </c>
      <c r="BH150" s="59">
        <f t="shared" si="116"/>
        <v>924.58596614957219</v>
      </c>
      <c r="BI150" s="59">
        <f ca="1">AVERAGE(OFFSET($BH$3,0,0,'Données projet'!$E$11+1,1))-AVERAGE(OFFSET($H$3,0,0,'Données projet'!$E$11+1,1))</f>
        <v>331.52724290297675</v>
      </c>
      <c r="BJ150" s="59">
        <f t="shared" si="146"/>
        <v>322.79102610158054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16.038376665383332</v>
      </c>
      <c r="BQ150" s="21">
        <f>EXP(-LN(2)/25)*BQ149+(1-EXP(-LN(2)/25))/(LN(2)/25)*Calculateur!BL150*Calculateur!BN150*VLOOKUP('Données projet'!$B$11,Paramètres!$A$1:$I$89,3,0)*0.475*44/12</f>
        <v>1.117554131641898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17.155930797025231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269.8175999999998</v>
      </c>
      <c r="AK151" s="13">
        <f t="shared" si="143"/>
        <v>64.810557882019467</v>
      </c>
      <c r="AL151" s="20">
        <f t="shared" si="112"/>
        <v>582.81070831118348</v>
      </c>
      <c r="AM151" s="59">
        <f t="shared" si="113"/>
        <v>876.14404164451685</v>
      </c>
      <c r="AN151" s="59">
        <f ca="1">AVERAGE(OFFSET($AM$3,0,0,'Données projet'!$E$10+1,1))-AVERAGE(OFFSET($H$3,0,0,'Données projet'!$E$10+1,1))</f>
        <v>302.71117158618432</v>
      </c>
      <c r="AO151" s="59">
        <f t="shared" si="144"/>
        <v>295.47406571733393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11.756547952033976</v>
      </c>
      <c r="AV151" s="21">
        <f>EXP(-LN(2)/25)*AV150+(1-EXP(-LN(2)/25))/(LN(2)/25)*Calculateur!AQ151*Calculateur!AS151*VLOOKUP('Données projet'!$B$10,Paramètres!$A$1:$I$89,3,0)*0.475*44/12</f>
        <v>0.81273251792195966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12.569280469955936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292.78079999999977</v>
      </c>
      <c r="BF151" s="13">
        <f t="shared" si="145"/>
        <v>69.660903052386217</v>
      </c>
      <c r="BG151" s="20">
        <f t="shared" si="115"/>
        <v>631.25263281623893</v>
      </c>
      <c r="BH151" s="59">
        <f t="shared" si="116"/>
        <v>924.58596614957219</v>
      </c>
      <c r="BI151" s="59">
        <f ca="1">AVERAGE(OFFSET($BH$3,0,0,'Données projet'!$E$11+1,1))-AVERAGE(OFFSET($H$3,0,0,'Données projet'!$E$11+1,1))</f>
        <v>331.52724290297675</v>
      </c>
      <c r="BJ151" s="59">
        <f t="shared" si="146"/>
        <v>322.79102610158054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15.723873881418994</v>
      </c>
      <c r="BQ151" s="21">
        <f>EXP(-LN(2)/25)*BQ150+(1-EXP(-LN(2)/25))/(LN(2)/25)*Calculateur!BL151*Calculateur!BN151*VLOOKUP('Données projet'!$B$11,Paramètres!$A$1:$I$89,3,0)*0.475*44/12</f>
        <v>1.0869945551425326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16.810868436561528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269.8175999999998</v>
      </c>
      <c r="AK152" s="13">
        <f t="shared" si="143"/>
        <v>64.810557882019467</v>
      </c>
      <c r="AL152" s="20">
        <f t="shared" si="112"/>
        <v>582.81070831118348</v>
      </c>
      <c r="AM152" s="59">
        <f t="shared" si="113"/>
        <v>876.14404164451685</v>
      </c>
      <c r="AN152" s="59">
        <f ca="1">AVERAGE(OFFSET($AM$3,0,0,'Données projet'!$E$10+1,1))-AVERAGE(OFFSET($H$3,0,0,'Données projet'!$E$10+1,1))</f>
        <v>302.71117158618432</v>
      </c>
      <c r="AO152" s="59">
        <f t="shared" si="144"/>
        <v>295.47406571733393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11.526009217480784</v>
      </c>
      <c r="AV152" s="21">
        <f>EXP(-LN(2)/25)*AV151+(1-EXP(-LN(2)/25))/(LN(2)/25)*Calculateur!AQ152*Calculateur!AS152*VLOOKUP('Données projet'!$B$10,Paramètres!$A$1:$I$89,3,0)*0.475*44/12</f>
        <v>0.79050830447963805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12.316517521960423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292.78079999999977</v>
      </c>
      <c r="BF152" s="13">
        <f t="shared" si="145"/>
        <v>69.660903052386217</v>
      </c>
      <c r="BG152" s="20">
        <f t="shared" si="115"/>
        <v>631.25263281623893</v>
      </c>
      <c r="BH152" s="59">
        <f t="shared" si="116"/>
        <v>924.58596614957219</v>
      </c>
      <c r="BI152" s="59">
        <f ca="1">AVERAGE(OFFSET($BH$3,0,0,'Données projet'!$E$11+1,1))-AVERAGE(OFFSET($H$3,0,0,'Données projet'!$E$11+1,1))</f>
        <v>331.52724290297675</v>
      </c>
      <c r="BJ152" s="59">
        <f t="shared" si="146"/>
        <v>322.79102610158054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15.415538305220441</v>
      </c>
      <c r="BQ152" s="21">
        <f>EXP(-LN(2)/25)*BQ151+(1-EXP(-LN(2)/25))/(LN(2)/25)*Calculateur!BL152*Calculateur!BN152*VLOOKUP('Données projet'!$B$11,Paramètres!$A$1:$I$89,3,0)*0.475*44/12</f>
        <v>1.0572706318696008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16.47280893709004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269.8175999999998</v>
      </c>
      <c r="AK153" s="13">
        <f t="shared" si="143"/>
        <v>64.810557882019467</v>
      </c>
      <c r="AL153" s="20">
        <f t="shared" si="112"/>
        <v>582.81070831118348</v>
      </c>
      <c r="AM153" s="59">
        <f t="shared" si="113"/>
        <v>876.14404164451685</v>
      </c>
      <c r="AN153" s="59">
        <f ca="1">AVERAGE(OFFSET($AM$3,0,0,'Données projet'!$E$10+1,1))-AVERAGE(OFFSET($H$3,0,0,'Données projet'!$E$10+1,1))</f>
        <v>302.71117158618432</v>
      </c>
      <c r="AO153" s="59">
        <f t="shared" si="144"/>
        <v>295.47406571733393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11.299991206897436</v>
      </c>
      <c r="AV153" s="21">
        <f>EXP(-LN(2)/25)*AV152+(1-EXP(-LN(2)/25))/(LN(2)/25)*Calculateur!AQ153*Calculateur!AS153*VLOOKUP('Données projet'!$B$10,Paramètres!$A$1:$I$89,3,0)*0.475*44/12</f>
        <v>0.76889181332261736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12.068883020220055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292.78079999999977</v>
      </c>
      <c r="BF153" s="13">
        <f t="shared" si="145"/>
        <v>69.660903052386217</v>
      </c>
      <c r="BG153" s="20">
        <f t="shared" si="115"/>
        <v>631.25263281623893</v>
      </c>
      <c r="BH153" s="59">
        <f t="shared" si="116"/>
        <v>924.58596614957219</v>
      </c>
      <c r="BI153" s="59">
        <f ca="1">AVERAGE(OFFSET($BH$3,0,0,'Données projet'!$E$11+1,1))-AVERAGE(OFFSET($H$3,0,0,'Données projet'!$E$11+1,1))</f>
        <v>331.52724290297675</v>
      </c>
      <c r="BJ153" s="59">
        <f t="shared" si="146"/>
        <v>322.79102610158054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15.113249001605009</v>
      </c>
      <c r="BQ153" s="21">
        <f>EXP(-LN(2)/25)*BQ152+(1-EXP(-LN(2)/25))/(LN(2)/25)*Calculateur!BL153*Calculateur!BN153*VLOOKUP('Données projet'!$B$11,Paramètres!$A$1:$I$89,3,0)*0.475*44/12</f>
        <v>1.0283595108416805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16.141608512446691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269.8175999999998</v>
      </c>
      <c r="AK154" s="13">
        <f t="shared" ref="AK154:AK203" si="164">EXP(-1.0587+0.8836*LN(AJ154)+0.284)</f>
        <v>64.810557882019467</v>
      </c>
      <c r="AL154" s="20">
        <f t="shared" ref="AL154:AL203" si="165">(AJ154+AK154)*0.475*44/12</f>
        <v>582.81070831118348</v>
      </c>
      <c r="AM154" s="59">
        <f t="shared" si="113"/>
        <v>876.14404164451685</v>
      </c>
      <c r="AN154" s="59">
        <f ca="1">AVERAGE(OFFSET($AM$3,0,0,'Données projet'!$E$10+1,1))-AVERAGE(OFFSET($H$3,0,0,'Données projet'!$E$10+1,1))</f>
        <v>302.71117158618432</v>
      </c>
      <c r="AO154" s="59">
        <f t="shared" si="144"/>
        <v>295.47406571733393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11.078405271644254</v>
      </c>
      <c r="AV154" s="21">
        <f>EXP(-LN(2)/25)*AV153+(1-EXP(-LN(2)/25))/(LN(2)/25)*Calculateur!AQ154*Calculateur!AS154*VLOOKUP('Données projet'!$B$10,Paramètres!$A$1:$I$89,3,0)*0.475*44/12</f>
        <v>0.74786642625304722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11.826271697897301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292.78079999999977</v>
      </c>
      <c r="BF154" s="13">
        <f t="shared" ref="BF154:BF203" si="167">EXP(-1.0587+0.8836*LN(BE154)+0.284)</f>
        <v>69.660903052386217</v>
      </c>
      <c r="BG154" s="20">
        <f t="shared" ref="BG154:BG203" si="168">(BE154+BF154)*0.475*44/12</f>
        <v>631.25263281623893</v>
      </c>
      <c r="BH154" s="59">
        <f t="shared" si="116"/>
        <v>924.58596614957219</v>
      </c>
      <c r="BI154" s="59">
        <f ca="1">AVERAGE(OFFSET($BH$3,0,0,'Données projet'!$E$11+1,1))-AVERAGE(OFFSET($H$3,0,0,'Données projet'!$E$11+1,1))</f>
        <v>331.52724290297675</v>
      </c>
      <c r="BJ154" s="59">
        <f t="shared" si="146"/>
        <v>322.79102610158054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14.816887406855207</v>
      </c>
      <c r="BQ154" s="21">
        <f>EXP(-LN(2)/25)*BQ153+(1-EXP(-LN(2)/25))/(LN(2)/25)*Calculateur!BL154*Calculateur!BN154*VLOOKUP('Données projet'!$B$11,Paramètres!$A$1:$I$89,3,0)*0.475*44/12</f>
        <v>1.0002389659386384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15.817126372793846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269.8175999999998</v>
      </c>
      <c r="AK155" s="13">
        <f t="shared" si="164"/>
        <v>64.810557882019467</v>
      </c>
      <c r="AL155" s="20">
        <f t="shared" si="165"/>
        <v>582.81070831118348</v>
      </c>
      <c r="AM155" s="59">
        <f t="shared" si="113"/>
        <v>876.14404164451685</v>
      </c>
      <c r="AN155" s="59">
        <f ca="1">AVERAGE(OFFSET($AM$3,0,0,'Données projet'!$E$10+1,1))-AVERAGE(OFFSET($H$3,0,0,'Données projet'!$E$10+1,1))</f>
        <v>302.71117158618432</v>
      </c>
      <c r="AO155" s="59">
        <f t="shared" si="144"/>
        <v>295.47406571733393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10.861164501427311</v>
      </c>
      <c r="AV155" s="21">
        <f>EXP(-LN(2)/25)*AV154+(1-EXP(-LN(2)/25))/(LN(2)/25)*Calculateur!AQ155*Calculateur!AS155*VLOOKUP('Données projet'!$B$10,Paramètres!$A$1:$I$89,3,0)*0.475*44/12</f>
        <v>0.72741597949857151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11.588580480925883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292.78079999999977</v>
      </c>
      <c r="BF155" s="13">
        <f t="shared" si="167"/>
        <v>69.660903052386217</v>
      </c>
      <c r="BG155" s="20">
        <f t="shared" si="168"/>
        <v>631.25263281623893</v>
      </c>
      <c r="BH155" s="59">
        <f t="shared" si="116"/>
        <v>924.58596614957219</v>
      </c>
      <c r="BI155" s="59">
        <f ca="1">AVERAGE(OFFSET($BH$3,0,0,'Données projet'!$E$11+1,1))-AVERAGE(OFFSET($H$3,0,0,'Données projet'!$E$11+1,1))</f>
        <v>331.52724290297675</v>
      </c>
      <c r="BJ155" s="59">
        <f t="shared" si="146"/>
        <v>322.79102610158054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14.526337282215724</v>
      </c>
      <c r="BQ155" s="21">
        <f>EXP(-LN(2)/25)*BQ154+(1-EXP(-LN(2)/25))/(LN(2)/25)*Calculateur!BL155*Calculateur!BN155*VLOOKUP('Données projet'!$B$11,Paramètres!$A$1:$I$89,3,0)*0.475*44/12</f>
        <v>0.97288737881476517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15.499224661030489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269.8175999999998</v>
      </c>
      <c r="AK156" s="13">
        <f t="shared" si="164"/>
        <v>64.810557882019467</v>
      </c>
      <c r="AL156" s="20">
        <f t="shared" si="165"/>
        <v>582.81070831118348</v>
      </c>
      <c r="AM156" s="59">
        <f t="shared" si="113"/>
        <v>876.14404164451685</v>
      </c>
      <c r="AN156" s="59">
        <f ca="1">AVERAGE(OFFSET($AM$3,0,0,'Données projet'!$E$10+1,1))-AVERAGE(OFFSET($H$3,0,0,'Données projet'!$E$10+1,1))</f>
        <v>302.71117158618432</v>
      </c>
      <c r="AO156" s="59">
        <f t="shared" si="144"/>
        <v>295.47406571733393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10.648183690210537</v>
      </c>
      <c r="AV156" s="21">
        <f>EXP(-LN(2)/25)*AV155+(1-EXP(-LN(2)/25))/(LN(2)/25)*Calculateur!AQ156*Calculateur!AS156*VLOOKUP('Données projet'!$B$10,Paramètres!$A$1:$I$89,3,0)*0.475*44/12</f>
        <v>0.7075247512860392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11.355708441496576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292.78079999999977</v>
      </c>
      <c r="BF156" s="13">
        <f t="shared" si="167"/>
        <v>69.660903052386217</v>
      </c>
      <c r="BG156" s="20">
        <f t="shared" si="168"/>
        <v>631.25263281623893</v>
      </c>
      <c r="BH156" s="59">
        <f t="shared" si="116"/>
        <v>924.58596614957219</v>
      </c>
      <c r="BI156" s="59">
        <f ca="1">AVERAGE(OFFSET($BH$3,0,0,'Données projet'!$E$11+1,1))-AVERAGE(OFFSET($H$3,0,0,'Données projet'!$E$11+1,1))</f>
        <v>331.52724290297675</v>
      </c>
      <c r="BJ156" s="59">
        <f t="shared" si="146"/>
        <v>322.79102610158054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14.241484668302345</v>
      </c>
      <c r="BQ156" s="21">
        <f>EXP(-LN(2)/25)*BQ155+(1-EXP(-LN(2)/25))/(LN(2)/25)*Calculateur!BL156*Calculateur!BN156*VLOOKUP('Données projet'!$B$11,Paramètres!$A$1:$I$89,3,0)*0.475*44/12</f>
        <v>0.9462837222791517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15.187768390581496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269.8175999999998</v>
      </c>
      <c r="AK157" s="13">
        <f t="shared" si="164"/>
        <v>64.810557882019467</v>
      </c>
      <c r="AL157" s="20">
        <f t="shared" si="165"/>
        <v>582.81070831118348</v>
      </c>
      <c r="AM157" s="59">
        <f t="shared" si="113"/>
        <v>876.14404164451685</v>
      </c>
      <c r="AN157" s="59">
        <f ca="1">AVERAGE(OFFSET($AM$3,0,0,'Données projet'!$E$10+1,1))-AVERAGE(OFFSET($H$3,0,0,'Données projet'!$E$10+1,1))</f>
        <v>302.71117158618432</v>
      </c>
      <c r="AO157" s="59">
        <f t="shared" si="144"/>
        <v>295.47406571733393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10.439379302796256</v>
      </c>
      <c r="AV157" s="21">
        <f>EXP(-LN(2)/25)*AV156+(1-EXP(-LN(2)/25))/(LN(2)/25)*Calculateur!AQ157*Calculateur!AS157*VLOOKUP('Données projet'!$B$10,Paramètres!$A$1:$I$89,3,0)*0.475*44/12</f>
        <v>0.68817744975501283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11.12755675255127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292.78079999999977</v>
      </c>
      <c r="BF157" s="13">
        <f t="shared" si="167"/>
        <v>69.660903052386217</v>
      </c>
      <c r="BG157" s="20">
        <f t="shared" si="168"/>
        <v>631.25263281623893</v>
      </c>
      <c r="BH157" s="59">
        <f t="shared" si="116"/>
        <v>924.58596614957219</v>
      </c>
      <c r="BI157" s="59">
        <f ca="1">AVERAGE(OFFSET($BH$3,0,0,'Données projet'!$E$11+1,1))-AVERAGE(OFFSET($H$3,0,0,'Données projet'!$E$11+1,1))</f>
        <v>331.52724290297675</v>
      </c>
      <c r="BJ157" s="59">
        <f t="shared" si="146"/>
        <v>322.79102610158054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13.962217840404868</v>
      </c>
      <c r="BQ157" s="21">
        <f>EXP(-LN(2)/25)*BQ156+(1-EXP(-LN(2)/25))/(LN(2)/25)*Calculateur!BL157*Calculateur!BN157*VLOOKUP('Données projet'!$B$11,Paramètres!$A$1:$I$89,3,0)*0.475*44/12</f>
        <v>0.92040754413053005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14.882625384535398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269.8175999999998</v>
      </c>
      <c r="AK158" s="13">
        <f t="shared" si="164"/>
        <v>64.810557882019467</v>
      </c>
      <c r="AL158" s="20">
        <f t="shared" si="165"/>
        <v>582.81070831118348</v>
      </c>
      <c r="AM158" s="59">
        <f t="shared" si="113"/>
        <v>876.14404164451685</v>
      </c>
      <c r="AN158" s="59">
        <f ca="1">AVERAGE(OFFSET($AM$3,0,0,'Données projet'!$E$10+1,1))-AVERAGE(OFFSET($H$3,0,0,'Données projet'!$E$10+1,1))</f>
        <v>302.71117158618432</v>
      </c>
      <c r="AO158" s="59">
        <f t="shared" si="144"/>
        <v>295.47406571733393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10.234669442061069</v>
      </c>
      <c r="AV158" s="21">
        <f>EXP(-LN(2)/25)*AV157+(1-EXP(-LN(2)/25))/(LN(2)/25)*Calculateur!AQ158*Calculateur!AS158*VLOOKUP('Données projet'!$B$10,Paramètres!$A$1:$I$89,3,0)*0.475*44/12</f>
        <v>0.66935920120178272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10.904028643262851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292.78079999999977</v>
      </c>
      <c r="BF158" s="13">
        <f t="shared" si="167"/>
        <v>69.660903052386217</v>
      </c>
      <c r="BG158" s="20">
        <f t="shared" si="168"/>
        <v>631.25263281623893</v>
      </c>
      <c r="BH158" s="59">
        <f t="shared" si="116"/>
        <v>924.58596614957219</v>
      </c>
      <c r="BI158" s="59">
        <f ca="1">AVERAGE(OFFSET($BH$3,0,0,'Données projet'!$E$11+1,1))-AVERAGE(OFFSET($H$3,0,0,'Données projet'!$E$11+1,1))</f>
        <v>331.52724290297675</v>
      </c>
      <c r="BJ158" s="59">
        <f t="shared" si="146"/>
        <v>322.79102610158054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13.688427264666515</v>
      </c>
      <c r="BQ158" s="21">
        <f>EXP(-LN(2)/25)*BQ157+(1-EXP(-LN(2)/25))/(LN(2)/25)*Calculateur!BL158*Calculateur!BN158*VLOOKUP('Données projet'!$B$11,Paramètres!$A$1:$I$89,3,0)*0.475*44/12</f>
        <v>0.89523895143415155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14.583666216100667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269.8175999999998</v>
      </c>
      <c r="AK159" s="13">
        <f t="shared" si="164"/>
        <v>64.810557882019467</v>
      </c>
      <c r="AL159" s="20">
        <f t="shared" si="165"/>
        <v>582.81070831118348</v>
      </c>
      <c r="AM159" s="59">
        <f t="shared" si="113"/>
        <v>876.14404164451685</v>
      </c>
      <c r="AN159" s="59">
        <f ca="1">AVERAGE(OFFSET($AM$3,0,0,'Données projet'!$E$10+1,1))-AVERAGE(OFFSET($H$3,0,0,'Données projet'!$E$10+1,1))</f>
        <v>302.71117158618432</v>
      </c>
      <c r="AO159" s="59">
        <f t="shared" si="144"/>
        <v>295.47406571733393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10.033973816834212</v>
      </c>
      <c r="AV159" s="21">
        <f>EXP(-LN(2)/25)*AV158+(1-EXP(-LN(2)/25))/(LN(2)/25)*Calculateur!AQ159*Calculateur!AS159*VLOOKUP('Données projet'!$B$10,Paramètres!$A$1:$I$89,3,0)*0.475*44/12</f>
        <v>0.65105553864484944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10.685029355479061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292.78079999999977</v>
      </c>
      <c r="BF159" s="13">
        <f t="shared" si="167"/>
        <v>69.660903052386217</v>
      </c>
      <c r="BG159" s="20">
        <f t="shared" si="168"/>
        <v>631.25263281623893</v>
      </c>
      <c r="BH159" s="59">
        <f t="shared" si="116"/>
        <v>924.58596614957219</v>
      </c>
      <c r="BI159" s="59">
        <f ca="1">AVERAGE(OFFSET($BH$3,0,0,'Données projet'!$E$11+1,1))-AVERAGE(OFFSET($H$3,0,0,'Données projet'!$E$11+1,1))</f>
        <v>331.52724290297675</v>
      </c>
      <c r="BJ159" s="59">
        <f t="shared" si="146"/>
        <v>322.79102610158054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13.42000555512263</v>
      </c>
      <c r="BQ159" s="21">
        <f>EXP(-LN(2)/25)*BQ158+(1-EXP(-LN(2)/25))/(LN(2)/25)*Calculateur!BL159*Calculateur!BN159*VLOOKUP('Données projet'!$B$11,Paramètres!$A$1:$I$89,3,0)*0.475*44/12</f>
        <v>0.87075859522861432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14.290764150351244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269.8175999999998</v>
      </c>
      <c r="AK160" s="13">
        <f t="shared" si="164"/>
        <v>64.810557882019467</v>
      </c>
      <c r="AL160" s="20">
        <f t="shared" si="165"/>
        <v>582.81070831118348</v>
      </c>
      <c r="AM160" s="59">
        <f t="shared" si="113"/>
        <v>876.14404164451685</v>
      </c>
      <c r="AN160" s="59">
        <f ca="1">AVERAGE(OFFSET($AM$3,0,0,'Données projet'!$E$10+1,1))-AVERAGE(OFFSET($H$3,0,0,'Données projet'!$E$10+1,1))</f>
        <v>302.71117158618432</v>
      </c>
      <c r="AO160" s="59">
        <f t="shared" si="144"/>
        <v>295.47406571733393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9.8372137104058108</v>
      </c>
      <c r="AV160" s="21">
        <f>EXP(-LN(2)/25)*AV159+(1-EXP(-LN(2)/25))/(LN(2)/25)*Calculateur!AQ160*Calculateur!AS160*VLOOKUP('Données projet'!$B$10,Paramètres!$A$1:$I$89,3,0)*0.475*44/12</f>
        <v>0.63325239070308326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10.470466101108894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292.78079999999977</v>
      </c>
      <c r="BF160" s="13">
        <f t="shared" si="167"/>
        <v>69.660903052386217</v>
      </c>
      <c r="BG160" s="20">
        <f t="shared" si="168"/>
        <v>631.25263281623893</v>
      </c>
      <c r="BH160" s="59">
        <f t="shared" si="116"/>
        <v>924.58596614957219</v>
      </c>
      <c r="BI160" s="59">
        <f ca="1">AVERAGE(OFFSET($BH$3,0,0,'Données projet'!$E$11+1,1))-AVERAGE(OFFSET($H$3,0,0,'Données projet'!$E$11+1,1))</f>
        <v>331.52724290297675</v>
      </c>
      <c r="BJ160" s="59">
        <f t="shared" si="146"/>
        <v>322.79102610158054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13.156847431581824</v>
      </c>
      <c r="BQ160" s="21">
        <f>EXP(-LN(2)/25)*BQ159+(1-EXP(-LN(2)/25))/(LN(2)/25)*Calculateur!BL160*Calculateur!BN160*VLOOKUP('Données projet'!$B$11,Paramètres!$A$1:$I$89,3,0)*0.475*44/12</f>
        <v>0.84694765565088348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14.003795087232707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269.8175999999998</v>
      </c>
      <c r="AK161" s="13">
        <f t="shared" si="164"/>
        <v>64.810557882019467</v>
      </c>
      <c r="AL161" s="20">
        <f t="shared" si="165"/>
        <v>582.81070831118348</v>
      </c>
      <c r="AM161" s="59">
        <f t="shared" si="113"/>
        <v>876.14404164451685</v>
      </c>
      <c r="AN161" s="59">
        <f ca="1">AVERAGE(OFFSET($AM$3,0,0,'Données projet'!$E$10+1,1))-AVERAGE(OFFSET($H$3,0,0,'Données projet'!$E$10+1,1))</f>
        <v>302.71117158618432</v>
      </c>
      <c r="AO161" s="59">
        <f t="shared" si="144"/>
        <v>295.47406571733393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9.6443119496526553</v>
      </c>
      <c r="AV161" s="21">
        <f>EXP(-LN(2)/25)*AV160+(1-EXP(-LN(2)/25))/(LN(2)/25)*Calculateur!AQ161*Calculateur!AS161*VLOOKUP('Données projet'!$B$10,Paramètres!$A$1:$I$89,3,0)*0.475*44/12</f>
        <v>0.61593607077801149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10.260248020430666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292.78079999999977</v>
      </c>
      <c r="BF161" s="13">
        <f t="shared" si="167"/>
        <v>69.660903052386217</v>
      </c>
      <c r="BG161" s="20">
        <f t="shared" si="168"/>
        <v>631.25263281623893</v>
      </c>
      <c r="BH161" s="59">
        <f t="shared" si="116"/>
        <v>924.58596614957219</v>
      </c>
      <c r="BI161" s="59">
        <f ca="1">AVERAGE(OFFSET($BH$3,0,0,'Données projet'!$E$11+1,1))-AVERAGE(OFFSET($H$3,0,0,'Données projet'!$E$11+1,1))</f>
        <v>331.52724290297675</v>
      </c>
      <c r="BJ161" s="59">
        <f t="shared" si="146"/>
        <v>322.79102610158054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12.898849678333045</v>
      </c>
      <c r="BQ161" s="21">
        <f>EXP(-LN(2)/25)*BQ160+(1-EXP(-LN(2)/25))/(LN(2)/25)*Calculateur!BL161*Calculateur!BN161*VLOOKUP('Données projet'!$B$11,Paramètres!$A$1:$I$89,3,0)*0.475*44/12</f>
        <v>0.82378782746806856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13.722637505801114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269.8175999999998</v>
      </c>
      <c r="AK162" s="13">
        <f t="shared" si="164"/>
        <v>64.810557882019467</v>
      </c>
      <c r="AL162" s="20">
        <f t="shared" si="165"/>
        <v>582.81070831118348</v>
      </c>
      <c r="AM162" s="59">
        <f t="shared" si="113"/>
        <v>876.14404164451685</v>
      </c>
      <c r="AN162" s="59">
        <f ca="1">AVERAGE(OFFSET($AM$3,0,0,'Données projet'!$E$10+1,1))-AVERAGE(OFFSET($H$3,0,0,'Données projet'!$E$10+1,1))</f>
        <v>302.71117158618432</v>
      </c>
      <c r="AO162" s="59">
        <f t="shared" si="144"/>
        <v>295.47406571733393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9.4551928747694127</v>
      </c>
      <c r="AV162" s="21">
        <f>EXP(-LN(2)/25)*AV161+(1-EXP(-LN(2)/25))/(LN(2)/25)*Calculateur!AQ162*Calculateur!AS162*VLOOKUP('Données projet'!$B$10,Paramètres!$A$1:$I$89,3,0)*0.475*44/12</f>
        <v>0.59909326653191652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10.054286141301329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292.78079999999977</v>
      </c>
      <c r="BF162" s="13">
        <f t="shared" si="167"/>
        <v>69.660903052386217</v>
      </c>
      <c r="BG162" s="20">
        <f t="shared" si="168"/>
        <v>631.25263281623893</v>
      </c>
      <c r="BH162" s="59">
        <f t="shared" si="116"/>
        <v>924.58596614957219</v>
      </c>
      <c r="BI162" s="59">
        <f ca="1">AVERAGE(OFFSET($BH$3,0,0,'Données projet'!$E$11+1,1))-AVERAGE(OFFSET($H$3,0,0,'Données projet'!$E$11+1,1))</f>
        <v>331.52724290297675</v>
      </c>
      <c r="BJ162" s="59">
        <f t="shared" si="146"/>
        <v>322.79102610158054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12.645911103662385</v>
      </c>
      <c r="BQ162" s="21">
        <f>EXP(-LN(2)/25)*BQ161+(1-EXP(-LN(2)/25))/(LN(2)/25)*Calculateur!BL162*Calculateur!BN162*VLOOKUP('Données projet'!$B$11,Paramètres!$A$1:$I$89,3,0)*0.475*44/12</f>
        <v>0.80126130600483514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13.447172409667221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269.8175999999998</v>
      </c>
      <c r="AK163" s="13">
        <f t="shared" si="164"/>
        <v>64.810557882019467</v>
      </c>
      <c r="AL163" s="20">
        <f t="shared" si="165"/>
        <v>582.81070831118348</v>
      </c>
      <c r="AM163" s="59">
        <f t="shared" si="113"/>
        <v>876.14404164451685</v>
      </c>
      <c r="AN163" s="59">
        <f ca="1">AVERAGE(OFFSET($AM$3,0,0,'Données projet'!$E$10+1,1))-AVERAGE(OFFSET($H$3,0,0,'Données projet'!$E$10+1,1))</f>
        <v>302.71117158618432</v>
      </c>
      <c r="AO163" s="59">
        <f t="shared" si="144"/>
        <v>295.47406571733393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9.2697823095933849</v>
      </c>
      <c r="AV163" s="21">
        <f>EXP(-LN(2)/25)*AV162+(1-EXP(-LN(2)/25))/(LN(2)/25)*Calculateur!AQ163*Calculateur!AS163*VLOOKUP('Données projet'!$B$10,Paramètres!$A$1:$I$89,3,0)*0.475*44/12</f>
        <v>0.58271102965365562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9.8524933392470402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292.78079999999977</v>
      </c>
      <c r="BF163" s="13">
        <f t="shared" si="167"/>
        <v>69.660903052386217</v>
      </c>
      <c r="BG163" s="20">
        <f t="shared" si="168"/>
        <v>631.25263281623893</v>
      </c>
      <c r="BH163" s="59">
        <f t="shared" si="116"/>
        <v>924.58596614957219</v>
      </c>
      <c r="BI163" s="59">
        <f ca="1">AVERAGE(OFFSET($BH$3,0,0,'Données projet'!$E$11+1,1))-AVERAGE(OFFSET($H$3,0,0,'Données projet'!$E$11+1,1))</f>
        <v>331.52724290297675</v>
      </c>
      <c r="BJ163" s="59">
        <f t="shared" si="146"/>
        <v>322.79102610158054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12.397932500163719</v>
      </c>
      <c r="BQ163" s="21">
        <f>EXP(-LN(2)/25)*BQ162+(1-EXP(-LN(2)/25))/(LN(2)/25)*Calculateur!BL163*Calculateur!BN163*VLOOKUP('Données projet'!$B$11,Paramètres!$A$1:$I$89,3,0)*0.475*44/12</f>
        <v>0.7793507734556322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13.177283273619352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269.8175999999998</v>
      </c>
      <c r="AK164" s="13">
        <f t="shared" si="164"/>
        <v>64.810557882019467</v>
      </c>
      <c r="AL164" s="20">
        <f t="shared" si="165"/>
        <v>582.81070831118348</v>
      </c>
      <c r="AM164" s="59">
        <f t="shared" si="113"/>
        <v>876.14404164451685</v>
      </c>
      <c r="AN164" s="59">
        <f ca="1">AVERAGE(OFFSET($AM$3,0,0,'Données projet'!$E$10+1,1))-AVERAGE(OFFSET($H$3,0,0,'Données projet'!$E$10+1,1))</f>
        <v>302.71117158618432</v>
      </c>
      <c r="AO164" s="59">
        <f t="shared" si="144"/>
        <v>295.47406571733393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9.0880075325111811</v>
      </c>
      <c r="AV164" s="21">
        <f>EXP(-LN(2)/25)*AV163+(1-EXP(-LN(2)/25))/(LN(2)/25)*Calculateur!AQ164*Calculateur!AS164*VLOOKUP('Données projet'!$B$10,Paramètres!$A$1:$I$89,3,0)*0.475*44/12</f>
        <v>0.56677676590433512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9.6547842984155157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292.78079999999977</v>
      </c>
      <c r="BF164" s="13">
        <f t="shared" si="167"/>
        <v>69.660903052386217</v>
      </c>
      <c r="BG164" s="20">
        <f t="shared" si="168"/>
        <v>631.25263281623893</v>
      </c>
      <c r="BH164" s="59">
        <f t="shared" si="116"/>
        <v>924.58596614957219</v>
      </c>
      <c r="BI164" s="59">
        <f ca="1">AVERAGE(OFFSET($BH$3,0,0,'Données projet'!$E$11+1,1))-AVERAGE(OFFSET($H$3,0,0,'Données projet'!$E$11+1,1))</f>
        <v>331.52724290297675</v>
      </c>
      <c r="BJ164" s="59">
        <f t="shared" si="146"/>
        <v>322.79102610158054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12.15481660582765</v>
      </c>
      <c r="BQ164" s="21">
        <f>EXP(-LN(2)/25)*BQ163+(1-EXP(-LN(2)/25))/(LN(2)/25)*Calculateur!BL164*Calculateur!BN164*VLOOKUP('Données projet'!$B$11,Paramètres!$A$1:$I$89,3,0)*0.475*44/12</f>
        <v>0.75803938557121198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12.912855991398862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269.8175999999998</v>
      </c>
      <c r="AK165" s="13">
        <f t="shared" si="164"/>
        <v>64.810557882019467</v>
      </c>
      <c r="AL165" s="20">
        <f t="shared" si="165"/>
        <v>582.81070831118348</v>
      </c>
      <c r="AM165" s="59">
        <f t="shared" si="113"/>
        <v>876.14404164451685</v>
      </c>
      <c r="AN165" s="59">
        <f ca="1">AVERAGE(OFFSET($AM$3,0,0,'Données projet'!$E$10+1,1))-AVERAGE(OFFSET($H$3,0,0,'Données projet'!$E$10+1,1))</f>
        <v>302.71117158618432</v>
      </c>
      <c r="AO165" s="59">
        <f t="shared" si="144"/>
        <v>295.47406571733393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8.9097972479358916</v>
      </c>
      <c r="AV165" s="21">
        <f>EXP(-LN(2)/25)*AV164+(1-EXP(-LN(2)/25))/(LN(2)/25)*Calculateur!AQ165*Calculateur!AS165*VLOOKUP('Données projet'!$B$10,Paramètres!$A$1:$I$89,3,0)*0.475*44/12</f>
        <v>0.55127822543518634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9.4610754733710785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292.78079999999977</v>
      </c>
      <c r="BF165" s="13">
        <f t="shared" si="167"/>
        <v>69.660903052386217</v>
      </c>
      <c r="BG165" s="20">
        <f t="shared" si="168"/>
        <v>631.25263281623893</v>
      </c>
      <c r="BH165" s="59">
        <f t="shared" si="116"/>
        <v>924.58596614957219</v>
      </c>
      <c r="BI165" s="59">
        <f ca="1">AVERAGE(OFFSET($BH$3,0,0,'Données projet'!$E$11+1,1))-AVERAGE(OFFSET($H$3,0,0,'Données projet'!$E$11+1,1))</f>
        <v>331.52724290297675</v>
      </c>
      <c r="BJ165" s="59">
        <f t="shared" si="146"/>
        <v>322.79102610158054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11.916468065893456</v>
      </c>
      <c r="BQ165" s="21">
        <f>EXP(-LN(2)/25)*BQ164+(1-EXP(-LN(2)/25))/(LN(2)/25)*Calculateur!BL165*Calculateur!BN165*VLOOKUP('Données projet'!$B$11,Paramètres!$A$1:$I$89,3,0)*0.475*44/12</f>
        <v>0.73731075870920837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12.653778824602664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269.8175999999998</v>
      </c>
      <c r="AK166" s="13">
        <f t="shared" si="164"/>
        <v>64.810557882019467</v>
      </c>
      <c r="AL166" s="20">
        <f t="shared" si="165"/>
        <v>582.81070831118348</v>
      </c>
      <c r="AM166" s="59">
        <f t="shared" si="113"/>
        <v>876.14404164451685</v>
      </c>
      <c r="AN166" s="59">
        <f ca="1">AVERAGE(OFFSET($AM$3,0,0,'Données projet'!$E$10+1,1))-AVERAGE(OFFSET($H$3,0,0,'Données projet'!$E$10+1,1))</f>
        <v>302.71117158618432</v>
      </c>
      <c r="AO166" s="59">
        <f t="shared" si="144"/>
        <v>295.47406571733393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8.7350815583435839</v>
      </c>
      <c r="AV166" s="21">
        <f>EXP(-LN(2)/25)*AV165+(1-EXP(-LN(2)/25))/(LN(2)/25)*Calculateur!AQ166*Calculateur!AS166*VLOOKUP('Données projet'!$B$10,Paramètres!$A$1:$I$89,3,0)*0.475*44/12</f>
        <v>0.53620349337019924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9.2712850517137824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292.78079999999977</v>
      </c>
      <c r="BF166" s="13">
        <f t="shared" si="167"/>
        <v>69.660903052386217</v>
      </c>
      <c r="BG166" s="20">
        <f t="shared" si="168"/>
        <v>631.25263281623893</v>
      </c>
      <c r="BH166" s="59">
        <f t="shared" si="116"/>
        <v>924.58596614957219</v>
      </c>
      <c r="BI166" s="59">
        <f ca="1">AVERAGE(OFFSET($BH$3,0,0,'Données projet'!$E$11+1,1))-AVERAGE(OFFSET($H$3,0,0,'Données projet'!$E$11+1,1))</f>
        <v>331.52724290297675</v>
      </c>
      <c r="BJ166" s="59">
        <f t="shared" si="146"/>
        <v>322.79102610158054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11.682793395449117</v>
      </c>
      <c r="BQ166" s="21">
        <f>EXP(-LN(2)/25)*BQ165+(1-EXP(-LN(2)/25))/(LN(2)/25)*Calculateur!BL166*Calculateur!BN166*VLOOKUP('Données projet'!$B$11,Paramètres!$A$1:$I$89,3,0)*0.475*44/12</f>
        <v>0.71714895723881744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12.399942352687935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269.8175999999998</v>
      </c>
      <c r="AK167" s="13">
        <f t="shared" si="164"/>
        <v>64.810557882019467</v>
      </c>
      <c r="AL167" s="20">
        <f t="shared" si="165"/>
        <v>582.81070831118348</v>
      </c>
      <c r="AM167" s="59">
        <f t="shared" si="113"/>
        <v>876.14404164451685</v>
      </c>
      <c r="AN167" s="59">
        <f ca="1">AVERAGE(OFFSET($AM$3,0,0,'Données projet'!$E$10+1,1))-AVERAGE(OFFSET($H$3,0,0,'Données projet'!$E$10+1,1))</f>
        <v>302.71117158618432</v>
      </c>
      <c r="AO167" s="59">
        <f t="shared" si="144"/>
        <v>295.47406571733393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8.5637919368581326</v>
      </c>
      <c r="AV167" s="21">
        <f>EXP(-LN(2)/25)*AV166+(1-EXP(-LN(2)/25))/(LN(2)/25)*Calculateur!AQ167*Calculateur!AS167*VLOOKUP('Données projet'!$B$10,Paramètres!$A$1:$I$89,3,0)*0.475*44/12</f>
        <v>0.52154098064627497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9.0853329175044077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292.78079999999977</v>
      </c>
      <c r="BF167" s="13">
        <f t="shared" si="167"/>
        <v>69.660903052386217</v>
      </c>
      <c r="BG167" s="20">
        <f t="shared" si="168"/>
        <v>631.25263281623893</v>
      </c>
      <c r="BH167" s="59">
        <f t="shared" si="116"/>
        <v>924.58596614957219</v>
      </c>
      <c r="BI167" s="59">
        <f ca="1">AVERAGE(OFFSET($BH$3,0,0,'Données projet'!$E$11+1,1))-AVERAGE(OFFSET($H$3,0,0,'Données projet'!$E$11+1,1))</f>
        <v>331.52724290297675</v>
      </c>
      <c r="BJ167" s="59">
        <f t="shared" si="146"/>
        <v>322.79102610158054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11.453700942764717</v>
      </c>
      <c r="BQ167" s="21">
        <f>EXP(-LN(2)/25)*BQ166+(1-EXP(-LN(2)/25))/(LN(2)/25)*Calculateur!BL167*Calculateur!BN167*VLOOKUP('Données projet'!$B$11,Paramètres!$A$1:$I$89,3,0)*0.475*44/12</f>
        <v>0.69753848128989737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12.151239424054614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269.8175999999998</v>
      </c>
      <c r="AK168" s="13">
        <f t="shared" si="164"/>
        <v>64.810557882019467</v>
      </c>
      <c r="AL168" s="20">
        <f t="shared" si="165"/>
        <v>582.81070831118348</v>
      </c>
      <c r="AM168" s="59">
        <f t="shared" si="113"/>
        <v>876.14404164451685</v>
      </c>
      <c r="AN168" s="59">
        <f ca="1">AVERAGE(OFFSET($AM$3,0,0,'Données projet'!$E$10+1,1))-AVERAGE(OFFSET($H$3,0,0,'Données projet'!$E$10+1,1))</f>
        <v>302.71117158618432</v>
      </c>
      <c r="AO168" s="59">
        <f t="shared" si="144"/>
        <v>295.47406571733393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8.395861200373659</v>
      </c>
      <c r="AV168" s="21">
        <f>EXP(-LN(2)/25)*AV167+(1-EXP(-LN(2)/25))/(LN(2)/25)*Calculateur!AQ168*Calculateur!AS168*VLOOKUP('Données projet'!$B$10,Paramètres!$A$1:$I$89,3,0)*0.475*44/12</f>
        <v>0.50727941510385444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8.903140615477513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292.78079999999977</v>
      </c>
      <c r="BF168" s="13">
        <f t="shared" si="167"/>
        <v>69.660903052386217</v>
      </c>
      <c r="BG168" s="20">
        <f t="shared" si="168"/>
        <v>631.25263281623893</v>
      </c>
      <c r="BH168" s="59">
        <f t="shared" si="116"/>
        <v>924.58596614957219</v>
      </c>
      <c r="BI168" s="59">
        <f ca="1">AVERAGE(OFFSET($BH$3,0,0,'Données projet'!$E$11+1,1))-AVERAGE(OFFSET($H$3,0,0,'Données projet'!$E$11+1,1))</f>
        <v>331.52724290297675</v>
      </c>
      <c r="BJ168" s="59">
        <f t="shared" si="146"/>
        <v>322.79102610158054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11.229100853344859</v>
      </c>
      <c r="BQ168" s="21">
        <f>EXP(-LN(2)/25)*BQ167+(1-EXP(-LN(2)/25))/(LN(2)/25)*Calculateur!BL168*Calculateur!BN168*VLOOKUP('Données projet'!$B$11,Paramètres!$A$1:$I$89,3,0)*0.475*44/12</f>
        <v>0.67846425483707062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11.907565108181929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269.8175999999998</v>
      </c>
      <c r="AK169" s="13">
        <f t="shared" si="164"/>
        <v>64.810557882019467</v>
      </c>
      <c r="AL169" s="20">
        <f t="shared" si="165"/>
        <v>582.81070831118348</v>
      </c>
      <c r="AM169" s="59">
        <f t="shared" si="113"/>
        <v>876.14404164451685</v>
      </c>
      <c r="AN169" s="59">
        <f ca="1">AVERAGE(OFFSET($AM$3,0,0,'Données projet'!$E$10+1,1))-AVERAGE(OFFSET($H$3,0,0,'Données projet'!$E$10+1,1))</f>
        <v>302.71117158618432</v>
      </c>
      <c r="AO169" s="59">
        <f t="shared" si="144"/>
        <v>295.47406571733393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8.2312234832040101</v>
      </c>
      <c r="AV169" s="21">
        <f>EXP(-LN(2)/25)*AV168+(1-EXP(-LN(2)/25))/(LN(2)/25)*Calculateur!AQ169*Calculateur!AS169*VLOOKUP('Données projet'!$B$10,Paramètres!$A$1:$I$89,3,0)*0.475*44/12</f>
        <v>0.49340783282117451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8.7246313160251852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292.78079999999977</v>
      </c>
      <c r="BF169" s="13">
        <f t="shared" si="167"/>
        <v>69.660903052386217</v>
      </c>
      <c r="BG169" s="20">
        <f t="shared" si="168"/>
        <v>631.25263281623893</v>
      </c>
      <c r="BH169" s="59">
        <f t="shared" si="116"/>
        <v>924.58596614957219</v>
      </c>
      <c r="BI169" s="59">
        <f ca="1">AVERAGE(OFFSET($BH$3,0,0,'Données projet'!$E$11+1,1))-AVERAGE(OFFSET($H$3,0,0,'Données projet'!$E$11+1,1))</f>
        <v>331.52724290297675</v>
      </c>
      <c r="BJ169" s="59">
        <f t="shared" si="146"/>
        <v>322.79102610158054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11.008905034685997</v>
      </c>
      <c r="BQ169" s="21">
        <f>EXP(-LN(2)/25)*BQ168+(1-EXP(-LN(2)/25))/(LN(2)/25)*Calculateur!BL169*Calculateur!BN169*VLOOKUP('Données projet'!$B$11,Paramètres!$A$1:$I$89,3,0)*0.475*44/12</f>
        <v>0.65991161410966637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11.668816648795662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269.8175999999998</v>
      </c>
      <c r="AK170" s="13">
        <f t="shared" si="164"/>
        <v>64.810557882019467</v>
      </c>
      <c r="AL170" s="20">
        <f t="shared" si="165"/>
        <v>582.81070831118348</v>
      </c>
      <c r="AM170" s="59">
        <f t="shared" si="113"/>
        <v>876.14404164451685</v>
      </c>
      <c r="AN170" s="59">
        <f ca="1">AVERAGE(OFFSET($AM$3,0,0,'Données projet'!$E$10+1,1))-AVERAGE(OFFSET($H$3,0,0,'Données projet'!$E$10+1,1))</f>
        <v>302.71117158618432</v>
      </c>
      <c r="AO170" s="59">
        <f t="shared" si="144"/>
        <v>295.47406571733393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8.0698142112489659</v>
      </c>
      <c r="AV170" s="21">
        <f>EXP(-LN(2)/25)*AV169+(1-EXP(-LN(2)/25))/(LN(2)/25)*Calculateur!AQ170*Calculateur!AS170*VLOOKUP('Données projet'!$B$10,Paramètres!$A$1:$I$89,3,0)*0.475*44/12</f>
        <v>0.47991556968548926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8.5497297809344559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292.78079999999977</v>
      </c>
      <c r="BF170" s="13">
        <f t="shared" si="167"/>
        <v>69.660903052386217</v>
      </c>
      <c r="BG170" s="20">
        <f t="shared" si="168"/>
        <v>631.25263281623893</v>
      </c>
      <c r="BH170" s="59">
        <f t="shared" si="116"/>
        <v>924.58596614957219</v>
      </c>
      <c r="BI170" s="59">
        <f ca="1">AVERAGE(OFFSET($BH$3,0,0,'Données projet'!$E$11+1,1))-AVERAGE(OFFSET($H$3,0,0,'Données projet'!$E$11+1,1))</f>
        <v>331.52724290297675</v>
      </c>
      <c r="BJ170" s="59">
        <f t="shared" si="146"/>
        <v>322.79102610158054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10.793027121724847</v>
      </c>
      <c r="BQ170" s="21">
        <f>EXP(-LN(2)/25)*BQ169+(1-EXP(-LN(2)/25))/(LN(2)/25)*Calculateur!BL170*Calculateur!BN170*VLOOKUP('Données projet'!$B$11,Paramètres!$A$1:$I$89,3,0)*0.475*44/12</f>
        <v>0.64186629631859404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11.434893418043442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269.8175999999998</v>
      </c>
      <c r="AK171" s="13">
        <f t="shared" si="164"/>
        <v>64.810557882019467</v>
      </c>
      <c r="AL171" s="20">
        <f t="shared" si="165"/>
        <v>582.81070831118348</v>
      </c>
      <c r="AM171" s="59">
        <f t="shared" si="113"/>
        <v>876.14404164451685</v>
      </c>
      <c r="AN171" s="59">
        <f ca="1">AVERAGE(OFFSET($AM$3,0,0,'Données projet'!$E$10+1,1))-AVERAGE(OFFSET($H$3,0,0,'Données projet'!$E$10+1,1))</f>
        <v>302.71117158618432</v>
      </c>
      <c r="AO171" s="59">
        <f t="shared" si="144"/>
        <v>295.47406571733393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7.9115700766670258</v>
      </c>
      <c r="AV171" s="21">
        <f>EXP(-LN(2)/25)*AV170+(1-EXP(-LN(2)/25))/(LN(2)/25)*Calculateur!AQ171*Calculateur!AS171*VLOOKUP('Données projet'!$B$10,Paramètres!$A$1:$I$89,3,0)*0.475*44/12</f>
        <v>0.46679225319477663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8.3783623298618028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292.78079999999977</v>
      </c>
      <c r="BF171" s="13">
        <f t="shared" si="167"/>
        <v>69.660903052386217</v>
      </c>
      <c r="BG171" s="20">
        <f t="shared" si="168"/>
        <v>631.25263281623893</v>
      </c>
      <c r="BH171" s="59">
        <f t="shared" si="116"/>
        <v>924.58596614957219</v>
      </c>
      <c r="BI171" s="59">
        <f ca="1">AVERAGE(OFFSET($BH$3,0,0,'Données projet'!$E$11+1,1))-AVERAGE(OFFSET($H$3,0,0,'Données projet'!$E$11+1,1))</f>
        <v>331.52724290297675</v>
      </c>
      <c r="BJ171" s="59">
        <f t="shared" si="146"/>
        <v>322.79102610158054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10.58138244296434</v>
      </c>
      <c r="BQ171" s="21">
        <f>EXP(-LN(2)/25)*BQ170+(1-EXP(-LN(2)/25))/(LN(2)/25)*Calculateur!BL171*Calculateur!BN171*VLOOKUP('Données projet'!$B$11,Paramètres!$A$1:$I$89,3,0)*0.475*44/12</f>
        <v>0.62431442869148057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11.205696871655821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269.8175999999998</v>
      </c>
      <c r="AK172" s="13">
        <f t="shared" si="164"/>
        <v>64.810557882019467</v>
      </c>
      <c r="AL172" s="20">
        <f t="shared" si="165"/>
        <v>582.81070831118348</v>
      </c>
      <c r="AM172" s="59">
        <f t="shared" si="113"/>
        <v>876.14404164451685</v>
      </c>
      <c r="AN172" s="59">
        <f ca="1">AVERAGE(OFFSET($AM$3,0,0,'Données projet'!$E$10+1,1))-AVERAGE(OFFSET($H$3,0,0,'Données projet'!$E$10+1,1))</f>
        <v>302.71117158618432</v>
      </c>
      <c r="AO172" s="59">
        <f t="shared" si="144"/>
        <v>295.47406571733393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7.7564290130448459</v>
      </c>
      <c r="AV172" s="21">
        <f>EXP(-LN(2)/25)*AV171+(1-EXP(-LN(2)/25))/(LN(2)/25)*Calculateur!AQ172*Calculateur!AS172*VLOOKUP('Données projet'!$B$10,Paramètres!$A$1:$I$89,3,0)*0.475*44/12</f>
        <v>0.45402779448362773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8.2104568075284732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292.78079999999977</v>
      </c>
      <c r="BF172" s="13">
        <f t="shared" si="167"/>
        <v>69.660903052386217</v>
      </c>
      <c r="BG172" s="20">
        <f t="shared" si="168"/>
        <v>631.25263281623893</v>
      </c>
      <c r="BH172" s="59">
        <f t="shared" si="116"/>
        <v>924.58596614957219</v>
      </c>
      <c r="BI172" s="59">
        <f ca="1">AVERAGE(OFFSET($BH$3,0,0,'Données projet'!$E$11+1,1))-AVERAGE(OFFSET($H$3,0,0,'Données projet'!$E$11+1,1))</f>
        <v>331.52724290297675</v>
      </c>
      <c r="BJ172" s="59">
        <f t="shared" si="146"/>
        <v>322.79102610158054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10.373887987263819</v>
      </c>
      <c r="BQ172" s="21">
        <f>EXP(-LN(2)/25)*BQ171+(1-EXP(-LN(2)/25))/(LN(2)/25)*Calculateur!BL172*Calculateur!BN172*VLOOKUP('Données projet'!$B$11,Paramètres!$A$1:$I$89,3,0)*0.475*44/12</f>
        <v>0.60724251780764316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10.981130505071462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269.8175999999998</v>
      </c>
      <c r="AK173" s="13">
        <f t="shared" si="164"/>
        <v>64.810557882019467</v>
      </c>
      <c r="AL173" s="20">
        <f t="shared" si="165"/>
        <v>582.81070831118348</v>
      </c>
      <c r="AM173" s="59">
        <f t="shared" si="113"/>
        <v>876.14404164451685</v>
      </c>
      <c r="AN173" s="59">
        <f ca="1">AVERAGE(OFFSET($AM$3,0,0,'Données projet'!$E$10+1,1))-AVERAGE(OFFSET($H$3,0,0,'Données projet'!$E$10+1,1))</f>
        <v>302.71117158618432</v>
      </c>
      <c r="AO173" s="59">
        <f t="shared" si="144"/>
        <v>295.47406571733393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7.6043301710535918</v>
      </c>
      <c r="AV173" s="21">
        <f>EXP(-LN(2)/25)*AV172+(1-EXP(-LN(2)/25))/(LN(2)/25)*Calculateur!AQ173*Calculateur!AS173*VLOOKUP('Données projet'!$B$10,Paramètres!$A$1:$I$89,3,0)*0.475*44/12</f>
        <v>0.44161238056718893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8.0459425516207812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292.78079999999977</v>
      </c>
      <c r="BF173" s="13">
        <f t="shared" si="167"/>
        <v>69.660903052386217</v>
      </c>
      <c r="BG173" s="20">
        <f t="shared" si="168"/>
        <v>631.25263281623893</v>
      </c>
      <c r="BH173" s="59">
        <f t="shared" si="116"/>
        <v>924.58596614957219</v>
      </c>
      <c r="BI173" s="59">
        <f ca="1">AVERAGE(OFFSET($BH$3,0,0,'Données projet'!$E$11+1,1))-AVERAGE(OFFSET($H$3,0,0,'Données projet'!$E$11+1,1))</f>
        <v>331.52724290297675</v>
      </c>
      <c r="BJ173" s="59">
        <f t="shared" si="146"/>
        <v>322.79102610158054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10.170462371280465</v>
      </c>
      <c r="BQ173" s="21">
        <f>EXP(-LN(2)/25)*BQ172+(1-EXP(-LN(2)/25))/(LN(2)/25)*Calculateur!BL173*Calculateur!BN173*VLOOKUP('Données projet'!$B$11,Paramètres!$A$1:$I$89,3,0)*0.475*44/12</f>
        <v>0.59063743922469703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10.761099810505161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269.8175999999998</v>
      </c>
      <c r="AK174" s="13">
        <f t="shared" si="164"/>
        <v>64.810557882019467</v>
      </c>
      <c r="AL174" s="20">
        <f t="shared" si="165"/>
        <v>582.81070831118348</v>
      </c>
      <c r="AM174" s="59">
        <f t="shared" si="113"/>
        <v>876.14404164451685</v>
      </c>
      <c r="AN174" s="59">
        <f ca="1">AVERAGE(OFFSET($AM$3,0,0,'Données projet'!$E$10+1,1))-AVERAGE(OFFSET($H$3,0,0,'Données projet'!$E$10+1,1))</f>
        <v>302.71117158618432</v>
      </c>
      <c r="AO174" s="59">
        <f t="shared" si="144"/>
        <v>295.47406571733393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7.4552138945826529</v>
      </c>
      <c r="AV174" s="21">
        <f>EXP(-LN(2)/25)*AV173+(1-EXP(-LN(2)/25))/(LN(2)/25)*Calculateur!AQ174*Calculateur!AS174*VLOOKUP('Données projet'!$B$10,Paramètres!$A$1:$I$89,3,0)*0.475*44/12</f>
        <v>0.42953646679719337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7.8847503613798464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292.78079999999977</v>
      </c>
      <c r="BF174" s="13">
        <f t="shared" si="167"/>
        <v>69.660903052386217</v>
      </c>
      <c r="BG174" s="20">
        <f t="shared" si="168"/>
        <v>631.25263281623893</v>
      </c>
      <c r="BH174" s="59">
        <f t="shared" si="116"/>
        <v>924.58596614957219</v>
      </c>
      <c r="BI174" s="59">
        <f ca="1">AVERAGE(OFFSET($BH$3,0,0,'Données projet'!$E$11+1,1))-AVERAGE(OFFSET($H$3,0,0,'Données projet'!$E$11+1,1))</f>
        <v>331.52724290297675</v>
      </c>
      <c r="BJ174" s="59">
        <f t="shared" si="146"/>
        <v>322.79102610158054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9.9710258075491698</v>
      </c>
      <c r="BQ174" s="21">
        <f>EXP(-LN(2)/25)*BQ173+(1-EXP(-LN(2)/25))/(LN(2)/25)*Calculateur!BL174*Calculateur!BN174*VLOOKUP('Données projet'!$B$11,Paramètres!$A$1:$I$89,3,0)*0.475*44/12</f>
        <v>0.57448642738882472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10.545512234937995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269.8175999999998</v>
      </c>
      <c r="AK175" s="13">
        <f t="shared" si="164"/>
        <v>64.810557882019467</v>
      </c>
      <c r="AL175" s="20">
        <f t="shared" si="165"/>
        <v>582.81070831118348</v>
      </c>
      <c r="AM175" s="59">
        <f t="shared" si="113"/>
        <v>876.14404164451685</v>
      </c>
      <c r="AN175" s="59">
        <f ca="1">AVERAGE(OFFSET($AM$3,0,0,'Données projet'!$E$10+1,1))-AVERAGE(OFFSET($H$3,0,0,'Données projet'!$E$10+1,1))</f>
        <v>302.71117158618432</v>
      </c>
      <c r="AO175" s="59">
        <f t="shared" si="144"/>
        <v>295.47406571733393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7.3090216973413611</v>
      </c>
      <c r="AV175" s="21">
        <f>EXP(-LN(2)/25)*AV174+(1-EXP(-LN(2)/25))/(LN(2)/25)*Calculateur!AQ175*Calculateur!AS175*VLOOKUP('Données projet'!$B$10,Paramètres!$A$1:$I$89,3,0)*0.475*44/12</f>
        <v>0.41779076952428307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7.7268124668656437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292.78079999999977</v>
      </c>
      <c r="BF175" s="13">
        <f t="shared" si="167"/>
        <v>69.660903052386217</v>
      </c>
      <c r="BG175" s="20">
        <f t="shared" si="168"/>
        <v>631.25263281623893</v>
      </c>
      <c r="BH175" s="59">
        <f t="shared" si="116"/>
        <v>924.58596614957219</v>
      </c>
      <c r="BI175" s="59">
        <f ca="1">AVERAGE(OFFSET($BH$3,0,0,'Données projet'!$E$11+1,1))-AVERAGE(OFFSET($H$3,0,0,'Données projet'!$E$11+1,1))</f>
        <v>331.52724290297675</v>
      </c>
      <c r="BJ175" s="59">
        <f t="shared" si="146"/>
        <v>322.79102610158054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9.7755000731883523</v>
      </c>
      <c r="BQ175" s="21">
        <f>EXP(-LN(2)/25)*BQ174+(1-EXP(-LN(2)/25))/(LN(2)/25)*Calculateur!BL175*Calculateur!BN175*VLOOKUP('Données projet'!$B$11,Paramètres!$A$1:$I$89,3,0)*0.475*44/12</f>
        <v>0.5587770658209491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10.334277139009302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269.8175999999998</v>
      </c>
      <c r="AK176" s="13">
        <f t="shared" si="164"/>
        <v>64.810557882019467</v>
      </c>
      <c r="AL176" s="20">
        <f t="shared" si="165"/>
        <v>582.81070831118348</v>
      </c>
      <c r="AM176" s="59">
        <f t="shared" si="113"/>
        <v>876.14404164451685</v>
      </c>
      <c r="AN176" s="59">
        <f ca="1">AVERAGE(OFFSET($AM$3,0,0,'Données projet'!$E$10+1,1))-AVERAGE(OFFSET($H$3,0,0,'Données projet'!$E$10+1,1))</f>
        <v>302.71117158618432</v>
      </c>
      <c r="AO176" s="59">
        <f t="shared" si="144"/>
        <v>295.47406571733393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7.1656962399195354</v>
      </c>
      <c r="AV176" s="21">
        <f>EXP(-LN(2)/25)*AV175+(1-EXP(-LN(2)/25))/(LN(2)/25)*Calculateur!AQ176*Calculateur!AS176*VLOOKUP('Données projet'!$B$10,Paramètres!$A$1:$I$89,3,0)*0.475*44/12</f>
        <v>0.40636625896097983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7.5720624988805154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292.78079999999977</v>
      </c>
      <c r="BF176" s="13">
        <f t="shared" si="167"/>
        <v>69.660903052386217</v>
      </c>
      <c r="BG176" s="20">
        <f t="shared" si="168"/>
        <v>631.25263281623893</v>
      </c>
      <c r="BH176" s="59">
        <f t="shared" si="116"/>
        <v>924.58596614957219</v>
      </c>
      <c r="BI176" s="59">
        <f ca="1">AVERAGE(OFFSET($BH$3,0,0,'Données projet'!$E$11+1,1))-AVERAGE(OFFSET($H$3,0,0,'Données projet'!$E$11+1,1))</f>
        <v>331.52724290297675</v>
      </c>
      <c r="BJ176" s="59">
        <f t="shared" si="146"/>
        <v>322.79102610158054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9.583808479219428</v>
      </c>
      <c r="BQ176" s="21">
        <f>EXP(-LN(2)/25)*BQ175+(1-EXP(-LN(2)/25))/(LN(2)/25)*Calculateur!BL176*Calculateur!BN176*VLOOKUP('Données projet'!$B$11,Paramètres!$A$1:$I$89,3,0)*0.475*44/12</f>
        <v>0.54349727757126642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10.127305756790694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269.8175999999998</v>
      </c>
      <c r="AK177" s="13">
        <f t="shared" si="164"/>
        <v>64.810557882019467</v>
      </c>
      <c r="AL177" s="20">
        <f t="shared" si="165"/>
        <v>582.81070831118348</v>
      </c>
      <c r="AM177" s="59">
        <f t="shared" si="113"/>
        <v>876.14404164451685</v>
      </c>
      <c r="AN177" s="59">
        <f ca="1">AVERAGE(OFFSET($AM$3,0,0,'Données projet'!$E$10+1,1))-AVERAGE(OFFSET($H$3,0,0,'Données projet'!$E$10+1,1))</f>
        <v>302.71117158618432</v>
      </c>
      <c r="AO177" s="59">
        <f t="shared" si="144"/>
        <v>295.47406571733393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7.0251813072978546</v>
      </c>
      <c r="AV177" s="21">
        <f>EXP(-LN(2)/25)*AV176+(1-EXP(-LN(2)/25))/(LN(2)/25)*Calculateur!AQ177*Calculateur!AS177*VLOOKUP('Données projet'!$B$10,Paramètres!$A$1:$I$89,3,0)*0.475*44/12</f>
        <v>0.39525415223981902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7.420435459537674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292.78079999999977</v>
      </c>
      <c r="BF177" s="13">
        <f t="shared" si="167"/>
        <v>69.660903052386217</v>
      </c>
      <c r="BG177" s="20">
        <f t="shared" si="168"/>
        <v>631.25263281623893</v>
      </c>
      <c r="BH177" s="59">
        <f t="shared" si="116"/>
        <v>924.58596614957219</v>
      </c>
      <c r="BI177" s="59">
        <f ca="1">AVERAGE(OFFSET($BH$3,0,0,'Données projet'!$E$11+1,1))-AVERAGE(OFFSET($H$3,0,0,'Données projet'!$E$11+1,1))</f>
        <v>331.52724290297675</v>
      </c>
      <c r="BJ177" s="59">
        <f t="shared" si="146"/>
        <v>322.79102610158054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9.395875840487907</v>
      </c>
      <c r="BQ177" s="21">
        <f>EXP(-LN(2)/25)*BQ176+(1-EXP(-LN(2)/25))/(LN(2)/25)*Calculateur!BL177*Calculateur!BN177*VLOOKUP('Données projet'!$B$11,Paramètres!$A$1:$I$89,3,0)*0.475*44/12</f>
        <v>0.52863531593480051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9.9245111564227066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269.8175999999998</v>
      </c>
      <c r="AK178" s="13">
        <f t="shared" si="164"/>
        <v>64.810557882019467</v>
      </c>
      <c r="AL178" s="20">
        <f t="shared" si="165"/>
        <v>582.81070831118348</v>
      </c>
      <c r="AM178" s="59">
        <f t="shared" si="113"/>
        <v>876.14404164451685</v>
      </c>
      <c r="AN178" s="59">
        <f ca="1">AVERAGE(OFFSET($AM$3,0,0,'Données projet'!$E$10+1,1))-AVERAGE(OFFSET($H$3,0,0,'Données projet'!$E$10+1,1))</f>
        <v>302.71117158618432</v>
      </c>
      <c r="AO178" s="59">
        <f t="shared" si="144"/>
        <v>295.47406571733393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6.8874217867992389</v>
      </c>
      <c r="AV178" s="21">
        <f>EXP(-LN(2)/25)*AV177+(1-EXP(-LN(2)/25))/(LN(2)/25)*Calculateur!AQ178*Calculateur!AS178*VLOOKUP('Données projet'!$B$10,Paramètres!$A$1:$I$89,3,0)*0.475*44/12</f>
        <v>0.38444590666130868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7.271867693460548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292.78079999999977</v>
      </c>
      <c r="BF178" s="13">
        <f t="shared" si="167"/>
        <v>69.660903052386217</v>
      </c>
      <c r="BG178" s="20">
        <f t="shared" si="168"/>
        <v>631.25263281623893</v>
      </c>
      <c r="BH178" s="59">
        <f t="shared" si="116"/>
        <v>924.58596614957219</v>
      </c>
      <c r="BI178" s="59">
        <f ca="1">AVERAGE(OFFSET($BH$3,0,0,'Données projet'!$E$11+1,1))-AVERAGE(OFFSET($H$3,0,0,'Données projet'!$E$11+1,1))</f>
        <v>331.52724290297675</v>
      </c>
      <c r="BJ178" s="59">
        <f t="shared" si="146"/>
        <v>322.79102610158054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9.2116284461743199</v>
      </c>
      <c r="BQ178" s="21">
        <f>EXP(-LN(2)/25)*BQ177+(1-EXP(-LN(2)/25))/(LN(2)/25)*Calculateur!BL178*Calculateur!BN178*VLOOKUP('Données projet'!$B$11,Paramètres!$A$1:$I$89,3,0)*0.475*44/12</f>
        <v>0.51417975542084038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9.7258082015951608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269.8175999999998</v>
      </c>
      <c r="AK179" s="13">
        <f t="shared" si="164"/>
        <v>64.810557882019467</v>
      </c>
      <c r="AL179" s="20">
        <f t="shared" si="165"/>
        <v>582.81070831118348</v>
      </c>
      <c r="AM179" s="59">
        <f t="shared" si="113"/>
        <v>876.14404164451685</v>
      </c>
      <c r="AN179" s="59">
        <f ca="1">AVERAGE(OFFSET($AM$3,0,0,'Données projet'!$E$10+1,1))-AVERAGE(OFFSET($H$3,0,0,'Données projet'!$E$10+1,1))</f>
        <v>302.71117158618432</v>
      </c>
      <c r="AO179" s="59">
        <f t="shared" si="144"/>
        <v>295.47406571733393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6.75236364647259</v>
      </c>
      <c r="AV179" s="21">
        <f>EXP(-LN(2)/25)*AV178+(1-EXP(-LN(2)/25))/(LN(2)/25)*Calculateur!AQ179*Calculateur!AS179*VLOOKUP('Données projet'!$B$10,Paramètres!$A$1:$I$89,3,0)*0.475*44/12</f>
        <v>0.37393321312652361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7.1262968595991136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292.78079999999977</v>
      </c>
      <c r="BF179" s="13">
        <f t="shared" si="167"/>
        <v>69.660903052386217</v>
      </c>
      <c r="BG179" s="20">
        <f t="shared" si="168"/>
        <v>631.25263281623893</v>
      </c>
      <c r="BH179" s="59">
        <f t="shared" si="116"/>
        <v>924.58596614957219</v>
      </c>
      <c r="BI179" s="59">
        <f ca="1">AVERAGE(OFFSET($BH$3,0,0,'Données projet'!$E$11+1,1))-AVERAGE(OFFSET($H$3,0,0,'Données projet'!$E$11+1,1))</f>
        <v>331.52724290297675</v>
      </c>
      <c r="BJ179" s="59">
        <f t="shared" si="146"/>
        <v>322.79102610158054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9.0309940308834094</v>
      </c>
      <c r="BQ179" s="21">
        <f>EXP(-LN(2)/25)*BQ178+(1-EXP(-LN(2)/25))/(LN(2)/25)*Calculateur!BL179*Calculateur!BN179*VLOOKUP('Données projet'!$B$11,Paramètres!$A$1:$I$89,3,0)*0.475*44/12</f>
        <v>0.5001194829693193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9.5311135138527288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269.8175999999998</v>
      </c>
      <c r="AK180" s="13">
        <f t="shared" si="164"/>
        <v>64.810557882019467</v>
      </c>
      <c r="AL180" s="20">
        <f t="shared" si="165"/>
        <v>582.81070831118348</v>
      </c>
      <c r="AM180" s="59">
        <f t="shared" si="113"/>
        <v>876.14404164451685</v>
      </c>
      <c r="AN180" s="59">
        <f ca="1">AVERAGE(OFFSET($AM$3,0,0,'Données projet'!$E$10+1,1))-AVERAGE(OFFSET($H$3,0,0,'Données projet'!$E$10+1,1))</f>
        <v>302.71117158618432</v>
      </c>
      <c r="AO180" s="59">
        <f t="shared" si="144"/>
        <v>295.47406571733393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6.6199539139004155</v>
      </c>
      <c r="AV180" s="21">
        <f>EXP(-LN(2)/25)*AV179+(1-EXP(-LN(2)/25))/(LN(2)/25)*Calculateur!AQ180*Calculateur!AS180*VLOOKUP('Données projet'!$B$10,Paramètres!$A$1:$I$89,3,0)*0.475*44/12</f>
        <v>0.36370798974928575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6.9836619036497014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292.78079999999977</v>
      </c>
      <c r="BF180" s="13">
        <f t="shared" si="167"/>
        <v>69.660903052386217</v>
      </c>
      <c r="BG180" s="20">
        <f t="shared" si="168"/>
        <v>631.25263281623893</v>
      </c>
      <c r="BH180" s="59">
        <f t="shared" si="116"/>
        <v>924.58596614957219</v>
      </c>
      <c r="BI180" s="59">
        <f ca="1">AVERAGE(OFFSET($BH$3,0,0,'Données projet'!$E$11+1,1))-AVERAGE(OFFSET($H$3,0,0,'Données projet'!$E$11+1,1))</f>
        <v>331.52724290297675</v>
      </c>
      <c r="BJ180" s="59">
        <f t="shared" si="146"/>
        <v>322.79102610158054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8.8539017463002381</v>
      </c>
      <c r="BQ180" s="21">
        <f>EXP(-LN(2)/25)*BQ179+(1-EXP(-LN(2)/25))/(LN(2)/25)*Calculateur!BL180*Calculateur!BN180*VLOOKUP('Données projet'!$B$11,Paramètres!$A$1:$I$89,3,0)*0.475*44/12</f>
        <v>0.4864436894073827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9.3403454357076203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269.8175999999998</v>
      </c>
      <c r="AK181" s="13">
        <f t="shared" si="164"/>
        <v>64.810557882019467</v>
      </c>
      <c r="AL181" s="20">
        <f t="shared" si="165"/>
        <v>582.81070831118348</v>
      </c>
      <c r="AM181" s="59">
        <f t="shared" si="113"/>
        <v>876.14404164451685</v>
      </c>
      <c r="AN181" s="59">
        <f ca="1">AVERAGE(OFFSET($AM$3,0,0,'Données projet'!$E$10+1,1))-AVERAGE(OFFSET($H$3,0,0,'Données projet'!$E$10+1,1))</f>
        <v>302.71117158618432</v>
      </c>
      <c r="AO181" s="59">
        <f t="shared" si="144"/>
        <v>295.47406571733393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6.4901406554220191</v>
      </c>
      <c r="AV181" s="21">
        <f>EXP(-LN(2)/25)*AV180+(1-EXP(-LN(2)/25))/(LN(2)/25)*Calculateur!AQ181*Calculateur!AS181*VLOOKUP('Données projet'!$B$10,Paramètres!$A$1:$I$89,3,0)*0.475*44/12</f>
        <v>0.3537623756430196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6.8439030310650386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292.78079999999977</v>
      </c>
      <c r="BF181" s="13">
        <f t="shared" si="167"/>
        <v>69.660903052386217</v>
      </c>
      <c r="BG181" s="20">
        <f t="shared" si="168"/>
        <v>631.25263281623893</v>
      </c>
      <c r="BH181" s="59">
        <f t="shared" si="116"/>
        <v>924.58596614957219</v>
      </c>
      <c r="BI181" s="59">
        <f ca="1">AVERAGE(OFFSET($BH$3,0,0,'Données projet'!$E$11+1,1))-AVERAGE(OFFSET($H$3,0,0,'Données projet'!$E$11+1,1))</f>
        <v>331.52724290297675</v>
      </c>
      <c r="BJ181" s="59">
        <f t="shared" si="146"/>
        <v>322.79102610158054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8.6802821334021161</v>
      </c>
      <c r="BQ181" s="21">
        <f>EXP(-LN(2)/25)*BQ180+(1-EXP(-LN(2)/25))/(LN(2)/25)*Calculateur!BL181*Calculateur!BN181*VLOOKUP('Données projet'!$B$11,Paramètres!$A$1:$I$89,3,0)*0.475*44/12</f>
        <v>0.47314186113957596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9.1534239945416918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269.8175999999998</v>
      </c>
      <c r="AK182" s="13">
        <f t="shared" si="164"/>
        <v>64.810557882019467</v>
      </c>
      <c r="AL182" s="20">
        <f t="shared" si="165"/>
        <v>582.81070831118348</v>
      </c>
      <c r="AM182" s="59">
        <f t="shared" si="113"/>
        <v>876.14404164451685</v>
      </c>
      <c r="AN182" s="59">
        <f ca="1">AVERAGE(OFFSET($AM$3,0,0,'Données projet'!$E$10+1,1))-AVERAGE(OFFSET($H$3,0,0,'Données projet'!$E$10+1,1))</f>
        <v>302.71117158618432</v>
      </c>
      <c r="AO182" s="59">
        <f t="shared" si="144"/>
        <v>295.47406571733393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6.3628729557641144</v>
      </c>
      <c r="AV182" s="21">
        <f>EXP(-LN(2)/25)*AV181+(1-EXP(-LN(2)/25))/(LN(2)/25)*Calculateur!AQ182*Calculateur!AS182*VLOOKUP('Données projet'!$B$10,Paramètres!$A$1:$I$89,3,0)*0.475*44/12</f>
        <v>0.34408872487750641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6.706961680641621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292.78079999999977</v>
      </c>
      <c r="BF182" s="13">
        <f t="shared" si="167"/>
        <v>69.660903052386217</v>
      </c>
      <c r="BG182" s="20">
        <f t="shared" si="168"/>
        <v>631.25263281623893</v>
      </c>
      <c r="BH182" s="59">
        <f t="shared" si="116"/>
        <v>924.58596614957219</v>
      </c>
      <c r="BI182" s="59">
        <f ca="1">AVERAGE(OFFSET($BH$3,0,0,'Données projet'!$E$11+1,1))-AVERAGE(OFFSET($H$3,0,0,'Données projet'!$E$11+1,1))</f>
        <v>331.52724290297675</v>
      </c>
      <c r="BJ182" s="59">
        <f t="shared" si="146"/>
        <v>322.79102610158054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8.5100670952154189</v>
      </c>
      <c r="BQ182" s="21">
        <f>EXP(-LN(2)/25)*BQ181+(1-EXP(-LN(2)/25))/(LN(2)/25)*Calculateur!BL182*Calculateur!BN182*VLOOKUP('Données projet'!$B$11,Paramètres!$A$1:$I$89,3,0)*0.475*44/12</f>
        <v>0.46020377206526514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8.9702708672806839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269.8175999999998</v>
      </c>
      <c r="AK183" s="13">
        <f t="shared" si="164"/>
        <v>64.810557882019467</v>
      </c>
      <c r="AL183" s="20">
        <f t="shared" si="165"/>
        <v>582.81070831118348</v>
      </c>
      <c r="AM183" s="59">
        <f t="shared" si="113"/>
        <v>876.14404164451685</v>
      </c>
      <c r="AN183" s="59">
        <f ca="1">AVERAGE(OFFSET($AM$3,0,0,'Données projet'!$E$10+1,1))-AVERAGE(OFFSET($H$3,0,0,'Données projet'!$E$10+1,1))</f>
        <v>302.71117158618432</v>
      </c>
      <c r="AO183" s="59">
        <f t="shared" si="144"/>
        <v>295.47406571733393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6.2381008980708694</v>
      </c>
      <c r="AV183" s="21">
        <f>EXP(-LN(2)/25)*AV182+(1-EXP(-LN(2)/25))/(LN(2)/25)*Calculateur!AQ183*Calculateur!AS183*VLOOKUP('Données projet'!$B$10,Paramètres!$A$1:$I$89,3,0)*0.475*44/12</f>
        <v>0.33467960060089136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6.5727804986717606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292.78079999999977</v>
      </c>
      <c r="BF183" s="13">
        <f t="shared" si="167"/>
        <v>69.660903052386217</v>
      </c>
      <c r="BG183" s="20">
        <f t="shared" si="168"/>
        <v>631.25263281623893</v>
      </c>
      <c r="BH183" s="59">
        <f t="shared" si="116"/>
        <v>924.58596614957219</v>
      </c>
      <c r="BI183" s="59">
        <f ca="1">AVERAGE(OFFSET($BH$3,0,0,'Données projet'!$E$11+1,1))-AVERAGE(OFFSET($H$3,0,0,'Données projet'!$E$11+1,1))</f>
        <v>331.52724290297675</v>
      </c>
      <c r="BJ183" s="59">
        <f t="shared" si="146"/>
        <v>322.79102610158054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8.3431898701066398</v>
      </c>
      <c r="BQ183" s="21">
        <f>EXP(-LN(2)/25)*BQ182+(1-EXP(-LN(2)/25))/(LN(2)/25)*Calculateur!BL183*Calculateur!BN183*VLOOKUP('Données projet'!$B$11,Paramètres!$A$1:$I$89,3,0)*0.475*44/12</f>
        <v>0.44761947571707589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8.7908093458237158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269.8175999999998</v>
      </c>
      <c r="AK184" s="13">
        <f t="shared" si="164"/>
        <v>64.810557882019467</v>
      </c>
      <c r="AL184" s="20">
        <f t="shared" si="165"/>
        <v>582.81070831118348</v>
      </c>
      <c r="AM184" s="59">
        <f t="shared" si="113"/>
        <v>876.14404164451685</v>
      </c>
      <c r="AN184" s="59">
        <f ca="1">AVERAGE(OFFSET($AM$3,0,0,'Données projet'!$E$10+1,1))-AVERAGE(OFFSET($H$3,0,0,'Données projet'!$E$10+1,1))</f>
        <v>302.71117158618432</v>
      </c>
      <c r="AO184" s="59">
        <f t="shared" si="144"/>
        <v>295.47406571733393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6.1157755443255484</v>
      </c>
      <c r="AV184" s="21">
        <f>EXP(-LN(2)/25)*AV183+(1-EXP(-LN(2)/25))/(LN(2)/25)*Calculateur!AQ184*Calculateur!AS184*VLOOKUP('Données projet'!$B$10,Paramètres!$A$1:$I$89,3,0)*0.475*44/12</f>
        <v>0.32552776932242472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6.4413033136479729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292.78079999999977</v>
      </c>
      <c r="BF184" s="13">
        <f t="shared" si="167"/>
        <v>69.660903052386217</v>
      </c>
      <c r="BG184" s="20">
        <f t="shared" si="168"/>
        <v>631.25263281623893</v>
      </c>
      <c r="BH184" s="59">
        <f t="shared" si="116"/>
        <v>924.58596614957219</v>
      </c>
      <c r="BI184" s="59">
        <f ca="1">AVERAGE(OFFSET($BH$3,0,0,'Données projet'!$E$11+1,1))-AVERAGE(OFFSET($H$3,0,0,'Données projet'!$E$11+1,1))</f>
        <v>331.52724290297675</v>
      </c>
      <c r="BJ184" s="59">
        <f t="shared" si="146"/>
        <v>322.79102610158054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8.1795850055971879</v>
      </c>
      <c r="BQ184" s="21">
        <f>EXP(-LN(2)/25)*BQ183+(1-EXP(-LN(2)/25))/(LN(2)/25)*Calculateur!BL184*Calculateur!BN184*VLOOKUP('Données projet'!$B$11,Paramètres!$A$1:$I$89,3,0)*0.475*44/12</f>
        <v>0.43537929761430727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8.6149643032114955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269.8175999999998</v>
      </c>
      <c r="AK185" s="13">
        <f t="shared" si="164"/>
        <v>64.810557882019467</v>
      </c>
      <c r="AL185" s="20">
        <f t="shared" si="165"/>
        <v>582.81070831118348</v>
      </c>
      <c r="AM185" s="59">
        <f t="shared" si="113"/>
        <v>876.14404164451685</v>
      </c>
      <c r="AN185" s="59">
        <f ca="1">AVERAGE(OFFSET($AM$3,0,0,'Données projet'!$E$10+1,1))-AVERAGE(OFFSET($H$3,0,0,'Données projet'!$E$10+1,1))</f>
        <v>302.71117158618432</v>
      </c>
      <c r="AO185" s="59">
        <f t="shared" si="144"/>
        <v>295.47406571733393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5.9958489161560742</v>
      </c>
      <c r="AV185" s="21">
        <f>EXP(-LN(2)/25)*AV184+(1-EXP(-LN(2)/25))/(LN(2)/25)*Calculateur!AQ185*Calculateur!AS185*VLOOKUP('Données projet'!$B$10,Paramètres!$A$1:$I$89,3,0)*0.475*44/12</f>
        <v>0.31662619535154163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6.3124751115076156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292.78079999999977</v>
      </c>
      <c r="BF185" s="13">
        <f t="shared" si="167"/>
        <v>69.660903052386217</v>
      </c>
      <c r="BG185" s="20">
        <f t="shared" si="168"/>
        <v>631.25263281623893</v>
      </c>
      <c r="BH185" s="59">
        <f t="shared" si="116"/>
        <v>924.58596614957219</v>
      </c>
      <c r="BI185" s="59">
        <f ca="1">AVERAGE(OFFSET($BH$3,0,0,'Données projet'!$E$11+1,1))-AVERAGE(OFFSET($H$3,0,0,'Données projet'!$E$11+1,1))</f>
        <v>331.52724290297675</v>
      </c>
      <c r="BJ185" s="59">
        <f t="shared" si="146"/>
        <v>322.79102610158054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8.0191883326916518</v>
      </c>
      <c r="BQ185" s="21">
        <f>EXP(-LN(2)/25)*BQ184+(1-EXP(-LN(2)/25))/(LN(2)/25)*Calculateur!BL185*Calculateur!BN185*VLOOKUP('Données projet'!$B$11,Paramètres!$A$1:$I$89,3,0)*0.475*44/12</f>
        <v>0.42347382782544185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8.4426621605170933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269.8175999999998</v>
      </c>
      <c r="AK186" s="13">
        <f t="shared" si="164"/>
        <v>64.810557882019467</v>
      </c>
      <c r="AL186" s="20">
        <f t="shared" si="165"/>
        <v>582.81070831118348</v>
      </c>
      <c r="AM186" s="59">
        <f t="shared" si="113"/>
        <v>876.14404164451685</v>
      </c>
      <c r="AN186" s="59">
        <f ca="1">AVERAGE(OFFSET($AM$3,0,0,'Données projet'!$E$10+1,1))-AVERAGE(OFFSET($H$3,0,0,'Données projet'!$E$10+1,1))</f>
        <v>302.71117158618432</v>
      </c>
      <c r="AO186" s="59">
        <f t="shared" si="144"/>
        <v>295.47406571733393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5.8782739760169829</v>
      </c>
      <c r="AV186" s="21">
        <f>EXP(-LN(2)/25)*AV185+(1-EXP(-LN(2)/25))/(LN(2)/25)*Calculateur!AQ186*Calculateur!AS186*VLOOKUP('Données projet'!$B$10,Paramètres!$A$1:$I$89,3,0)*0.475*44/12</f>
        <v>0.30796803538900575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6.1862420114059891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292.78079999999977</v>
      </c>
      <c r="BF186" s="13">
        <f t="shared" si="167"/>
        <v>69.660903052386217</v>
      </c>
      <c r="BG186" s="20">
        <f t="shared" si="168"/>
        <v>631.25263281623893</v>
      </c>
      <c r="BH186" s="59">
        <f t="shared" si="116"/>
        <v>924.58596614957219</v>
      </c>
      <c r="BI186" s="59">
        <f ca="1">AVERAGE(OFFSET($BH$3,0,0,'Données projet'!$E$11+1,1))-AVERAGE(OFFSET($H$3,0,0,'Données projet'!$E$11+1,1))</f>
        <v>331.52724290297675</v>
      </c>
      <c r="BJ186" s="59">
        <f t="shared" si="146"/>
        <v>322.79102610158054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7.8619369407094837</v>
      </c>
      <c r="BQ186" s="21">
        <f>EXP(-LN(2)/25)*BQ185+(1-EXP(-LN(2)/25))/(LN(2)/25)*Calculateur!BL186*Calculateur!BN186*VLOOKUP('Données projet'!$B$11,Paramètres!$A$1:$I$89,3,0)*0.475*44/12</f>
        <v>0.41189391373403439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8.2738308544435188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269.8175999999998</v>
      </c>
      <c r="AK187" s="13">
        <f t="shared" si="164"/>
        <v>64.810557882019467</v>
      </c>
      <c r="AL187" s="20">
        <f t="shared" si="165"/>
        <v>582.81070831118348</v>
      </c>
      <c r="AM187" s="59">
        <f t="shared" si="113"/>
        <v>876.14404164451685</v>
      </c>
      <c r="AN187" s="59">
        <f ca="1">AVERAGE(OFFSET($AM$3,0,0,'Données projet'!$E$10+1,1))-AVERAGE(OFFSET($H$3,0,0,'Données projet'!$E$10+1,1))</f>
        <v>302.71117158618432</v>
      </c>
      <c r="AO187" s="59">
        <f t="shared" si="144"/>
        <v>295.47406571733393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5.7630046087403874</v>
      </c>
      <c r="AV187" s="21">
        <f>EXP(-LN(2)/25)*AV186+(1-EXP(-LN(2)/25))/(LN(2)/25)*Calculateur!AQ187*Calculateur!AS187*VLOOKUP('Données projet'!$B$10,Paramètres!$A$1:$I$89,3,0)*0.475*44/12</f>
        <v>0.29954663326595826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6.0625512420063457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292.78079999999977</v>
      </c>
      <c r="BF187" s="13">
        <f t="shared" si="167"/>
        <v>69.660903052386217</v>
      </c>
      <c r="BG187" s="20">
        <f t="shared" si="168"/>
        <v>631.25263281623893</v>
      </c>
      <c r="BH187" s="59">
        <f t="shared" si="116"/>
        <v>924.58596614957219</v>
      </c>
      <c r="BI187" s="59">
        <f ca="1">AVERAGE(OFFSET($BH$3,0,0,'Données projet'!$E$11+1,1))-AVERAGE(OFFSET($H$3,0,0,'Données projet'!$E$11+1,1))</f>
        <v>331.52724290297675</v>
      </c>
      <c r="BJ187" s="59">
        <f t="shared" si="146"/>
        <v>322.79102610158054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7.707769152610207</v>
      </c>
      <c r="BQ187" s="21">
        <f>EXP(-LN(2)/25)*BQ186+(1-EXP(-LN(2)/25))/(LN(2)/25)*Calculateur!BL187*Calculateur!BN187*VLOOKUP('Données projet'!$B$11,Paramètres!$A$1:$I$89,3,0)*0.475*44/12</f>
        <v>0.40063065300241768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8.1083998056126241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269.8175999999998</v>
      </c>
      <c r="AK188" s="13">
        <f t="shared" si="164"/>
        <v>64.810557882019467</v>
      </c>
      <c r="AL188" s="20">
        <f t="shared" si="165"/>
        <v>582.81070831118348</v>
      </c>
      <c r="AM188" s="59">
        <f t="shared" si="113"/>
        <v>876.14404164451685</v>
      </c>
      <c r="AN188" s="59">
        <f ca="1">AVERAGE(OFFSET($AM$3,0,0,'Données projet'!$E$10+1,1))-AVERAGE(OFFSET($H$3,0,0,'Données projet'!$E$10+1,1))</f>
        <v>302.71117158618432</v>
      </c>
      <c r="AO188" s="59">
        <f t="shared" si="144"/>
        <v>295.47406571733393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5.6499956034487138</v>
      </c>
      <c r="AV188" s="21">
        <f>EXP(-LN(2)/25)*AV187+(1-EXP(-LN(2)/25))/(LN(2)/25)*Calculateur!AQ188*Calculateur!AS188*VLOOKUP('Données projet'!$B$10,Paramètres!$A$1:$I$89,3,0)*0.475*44/12</f>
        <v>0.29135551482682781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5.9413511182755414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292.78079999999977</v>
      </c>
      <c r="BF188" s="13">
        <f t="shared" si="167"/>
        <v>69.660903052386217</v>
      </c>
      <c r="BG188" s="20">
        <f t="shared" si="168"/>
        <v>631.25263281623893</v>
      </c>
      <c r="BH188" s="59">
        <f t="shared" si="116"/>
        <v>924.58596614957219</v>
      </c>
      <c r="BI188" s="59">
        <f ca="1">AVERAGE(OFFSET($BH$3,0,0,'Données projet'!$E$11+1,1))-AVERAGE(OFFSET($H$3,0,0,'Données projet'!$E$11+1,1))</f>
        <v>331.52724290297675</v>
      </c>
      <c r="BJ188" s="59">
        <f t="shared" si="146"/>
        <v>322.79102610158054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7.5566245008024913</v>
      </c>
      <c r="BQ188" s="21">
        <f>EXP(-LN(2)/25)*BQ187+(1-EXP(-LN(2)/25))/(LN(2)/25)*Calculateur!BL188*Calculateur!BN188*VLOOKUP('Données projet'!$B$11,Paramètres!$A$1:$I$89,3,0)*0.475*44/12</f>
        <v>0.38967538672781621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7.9462998875303077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269.8175999999998</v>
      </c>
      <c r="AK189" s="13">
        <f t="shared" si="164"/>
        <v>64.810557882019467</v>
      </c>
      <c r="AL189" s="20">
        <f t="shared" si="165"/>
        <v>582.81070831118348</v>
      </c>
      <c r="AM189" s="59">
        <f t="shared" si="113"/>
        <v>876.14404164451685</v>
      </c>
      <c r="AN189" s="59">
        <f ca="1">AVERAGE(OFFSET($AM$3,0,0,'Données projet'!$E$10+1,1))-AVERAGE(OFFSET($H$3,0,0,'Données projet'!$E$10+1,1))</f>
        <v>302.71117158618432</v>
      </c>
      <c r="AO189" s="59">
        <f t="shared" si="144"/>
        <v>295.47406571733393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5.5392026358221225</v>
      </c>
      <c r="AV189" s="21">
        <f>EXP(-LN(2)/25)*AV188+(1-EXP(-LN(2)/25))/(LN(2)/25)*Calculateur!AQ189*Calculateur!AS189*VLOOKUP('Données projet'!$B$10,Paramètres!$A$1:$I$89,3,0)*0.475*44/12</f>
        <v>0.28338838295216756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5.8225910187742898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292.78079999999977</v>
      </c>
      <c r="BF189" s="13">
        <f t="shared" si="167"/>
        <v>69.660903052386217</v>
      </c>
      <c r="BG189" s="20">
        <f t="shared" si="168"/>
        <v>631.25263281623893</v>
      </c>
      <c r="BH189" s="59">
        <f t="shared" si="116"/>
        <v>924.58596614957219</v>
      </c>
      <c r="BI189" s="59">
        <f ca="1">AVERAGE(OFFSET($BH$3,0,0,'Données projet'!$E$11+1,1))-AVERAGE(OFFSET($H$3,0,0,'Données projet'!$E$11+1,1))</f>
        <v>331.52724290297675</v>
      </c>
      <c r="BJ189" s="59">
        <f t="shared" si="146"/>
        <v>322.79102610158054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7.4084437034275901</v>
      </c>
      <c r="BQ189" s="21">
        <f>EXP(-LN(2)/25)*BQ188+(1-EXP(-LN(2)/25))/(LN(2)/25)*Calculateur!BL189*Calculateur!BN189*VLOOKUP('Données projet'!$B$11,Paramètres!$A$1:$I$89,3,0)*0.475*44/12</f>
        <v>0.3790196927856061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7.7874633962131963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269.8175999999998</v>
      </c>
      <c r="AK190" s="13">
        <f t="shared" si="164"/>
        <v>64.810557882019467</v>
      </c>
      <c r="AL190" s="20">
        <f t="shared" si="165"/>
        <v>582.81070831118348</v>
      </c>
      <c r="AM190" s="59">
        <f t="shared" si="113"/>
        <v>876.14404164451685</v>
      </c>
      <c r="AN190" s="59">
        <f ca="1">AVERAGE(OFFSET($AM$3,0,0,'Données projet'!$E$10+1,1))-AVERAGE(OFFSET($H$3,0,0,'Données projet'!$E$10+1,1))</f>
        <v>302.71117158618432</v>
      </c>
      <c r="AO190" s="59">
        <f t="shared" si="144"/>
        <v>295.47406571733393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5.4305822507136519</v>
      </c>
      <c r="AV190" s="21">
        <f>EXP(-LN(2)/25)*AV189+(1-EXP(-LN(2)/25))/(LN(2)/25)*Calculateur!AQ190*Calculateur!AS190*VLOOKUP('Données projet'!$B$10,Paramètres!$A$1:$I$89,3,0)*0.475*44/12</f>
        <v>0.27563911271759317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5.7062213634312453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292.78079999999977</v>
      </c>
      <c r="BF190" s="13">
        <f t="shared" si="167"/>
        <v>69.660903052386217</v>
      </c>
      <c r="BG190" s="20">
        <f t="shared" si="168"/>
        <v>631.25263281623893</v>
      </c>
      <c r="BH190" s="59">
        <f t="shared" si="116"/>
        <v>924.58596614957219</v>
      </c>
      <c r="BI190" s="59">
        <f ca="1">AVERAGE(OFFSET($BH$3,0,0,'Données projet'!$E$11+1,1))-AVERAGE(OFFSET($H$3,0,0,'Données projet'!$E$11+1,1))</f>
        <v>331.52724290297675</v>
      </c>
      <c r="BJ190" s="59">
        <f t="shared" si="146"/>
        <v>322.79102610158054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7.2631686411078489</v>
      </c>
      <c r="BQ190" s="21">
        <f>EXP(-LN(2)/25)*BQ189+(1-EXP(-LN(2)/25))/(LN(2)/25)*Calculateur!BL190*Calculateur!BN190*VLOOKUP('Données projet'!$B$11,Paramètres!$A$1:$I$89,3,0)*0.475*44/12</f>
        <v>0.3686553793546043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7.631824020462453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269.8175999999998</v>
      </c>
      <c r="AK191" s="13">
        <f t="shared" si="164"/>
        <v>64.810557882019467</v>
      </c>
      <c r="AL191" s="20">
        <f t="shared" si="165"/>
        <v>582.81070831118348</v>
      </c>
      <c r="AM191" s="59">
        <f t="shared" si="113"/>
        <v>876.14404164451685</v>
      </c>
      <c r="AN191" s="59">
        <f ca="1">AVERAGE(OFFSET($AM$3,0,0,'Données projet'!$E$10+1,1))-AVERAGE(OFFSET($H$3,0,0,'Données projet'!$E$10+1,1))</f>
        <v>302.71117158618432</v>
      </c>
      <c r="AO191" s="59">
        <f t="shared" si="144"/>
        <v>295.47406571733393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5.324091845105265</v>
      </c>
      <c r="AV191" s="21">
        <f>EXP(-LN(2)/25)*AV190+(1-EXP(-LN(2)/25))/(LN(2)/25)*Calculateur!AQ191*Calculateur!AS191*VLOOKUP('Données projet'!$B$10,Paramètres!$A$1:$I$89,3,0)*0.475*44/12</f>
        <v>0.26810174668509962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5.5921935917903642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292.78079999999977</v>
      </c>
      <c r="BF191" s="13">
        <f t="shared" si="167"/>
        <v>69.660903052386217</v>
      </c>
      <c r="BG191" s="20">
        <f t="shared" si="168"/>
        <v>631.25263281623893</v>
      </c>
      <c r="BH191" s="59">
        <f t="shared" si="116"/>
        <v>924.58596614957219</v>
      </c>
      <c r="BI191" s="59">
        <f ca="1">AVERAGE(OFFSET($BH$3,0,0,'Données projet'!$E$11+1,1))-AVERAGE(OFFSET($H$3,0,0,'Données projet'!$E$11+1,1))</f>
        <v>331.52724290297675</v>
      </c>
      <c r="BJ191" s="59">
        <f t="shared" si="146"/>
        <v>322.79102610158054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7.1207423341511591</v>
      </c>
      <c r="BQ191" s="21">
        <f>EXP(-LN(2)/25)*BQ190+(1-EXP(-LN(2)/25))/(LN(2)/25)*Calculateur!BL191*Calculateur!BN191*VLOOKUP('Données projet'!$B$11,Paramètres!$A$1:$I$89,3,0)*0.475*44/12</f>
        <v>0.35857447861940883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7.479316812770568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269.8175999999998</v>
      </c>
      <c r="AK192" s="13">
        <f t="shared" si="164"/>
        <v>64.810557882019467</v>
      </c>
      <c r="AL192" s="20">
        <f t="shared" si="165"/>
        <v>582.81070831118348</v>
      </c>
      <c r="AM192" s="59">
        <f t="shared" si="113"/>
        <v>876.14404164451685</v>
      </c>
      <c r="AN192" s="59">
        <f ca="1">AVERAGE(OFFSET($AM$3,0,0,'Données projet'!$E$10+1,1))-AVERAGE(OFFSET($H$3,0,0,'Données projet'!$E$10+1,1))</f>
        <v>302.71117158618432</v>
      </c>
      <c r="AO192" s="59">
        <f t="shared" si="144"/>
        <v>295.47406571733393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5.2196896513981246</v>
      </c>
      <c r="AV192" s="21">
        <f>EXP(-LN(2)/25)*AV191+(1-EXP(-LN(2)/25))/(LN(2)/25)*Calculateur!AQ192*Calculateur!AS192*VLOOKUP('Données projet'!$B$10,Paramètres!$A$1:$I$89,3,0)*0.475*44/12</f>
        <v>0.26077049032313748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5.4804601417212622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292.78079999999977</v>
      </c>
      <c r="BF192" s="13">
        <f t="shared" si="167"/>
        <v>69.660903052386217</v>
      </c>
      <c r="BG192" s="20">
        <f t="shared" si="168"/>
        <v>631.25263281623893</v>
      </c>
      <c r="BH192" s="59">
        <f t="shared" si="116"/>
        <v>924.58596614957219</v>
      </c>
      <c r="BI192" s="59">
        <f ca="1">AVERAGE(OFFSET($BH$3,0,0,'Données projet'!$E$11+1,1))-AVERAGE(OFFSET($H$3,0,0,'Données projet'!$E$11+1,1))</f>
        <v>331.52724290297675</v>
      </c>
      <c r="BJ192" s="59">
        <f t="shared" si="146"/>
        <v>322.79102610158054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6.9811089202024208</v>
      </c>
      <c r="BQ192" s="21">
        <f>EXP(-LN(2)/25)*BQ191+(1-EXP(-LN(2)/25))/(LN(2)/25)*Calculateur!BL192*Calculateur!BN192*VLOOKUP('Données projet'!$B$11,Paramètres!$A$1:$I$89,3,0)*0.475*44/12</f>
        <v>0.3487692406449488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7.32987816084737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269.8175999999998</v>
      </c>
      <c r="AK193" s="13">
        <f t="shared" si="164"/>
        <v>64.810557882019467</v>
      </c>
      <c r="AL193" s="20">
        <f t="shared" si="165"/>
        <v>582.81070831118348</v>
      </c>
      <c r="AM193" s="59">
        <f t="shared" si="113"/>
        <v>876.14404164451685</v>
      </c>
      <c r="AN193" s="59">
        <f ca="1">AVERAGE(OFFSET($AM$3,0,0,'Données projet'!$E$10+1,1))-AVERAGE(OFFSET($H$3,0,0,'Données projet'!$E$10+1,1))</f>
        <v>302.71117158618432</v>
      </c>
      <c r="AO193" s="59">
        <f t="shared" si="144"/>
        <v>295.47406571733393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5.1173347210305309</v>
      </c>
      <c r="AV193" s="21">
        <f>EXP(-LN(2)/25)*AV192+(1-EXP(-LN(2)/25))/(LN(2)/25)*Calculateur!AQ193*Calculateur!AS193*VLOOKUP('Données projet'!$B$10,Paramètres!$A$1:$I$89,3,0)*0.475*44/12</f>
        <v>0.25363970755192722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5.3709744285824579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292.78079999999977</v>
      </c>
      <c r="BF193" s="13">
        <f t="shared" si="167"/>
        <v>69.660903052386217</v>
      </c>
      <c r="BG193" s="20">
        <f t="shared" si="168"/>
        <v>631.25263281623893</v>
      </c>
      <c r="BH193" s="59">
        <f t="shared" si="116"/>
        <v>924.58596614957219</v>
      </c>
      <c r="BI193" s="59">
        <f ca="1">AVERAGE(OFFSET($BH$3,0,0,'Données projet'!$E$11+1,1))-AVERAGE(OFFSET($H$3,0,0,'Données projet'!$E$11+1,1))</f>
        <v>331.52724290297675</v>
      </c>
      <c r="BJ193" s="59">
        <f t="shared" si="146"/>
        <v>322.79102610158054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6.8442136323332443</v>
      </c>
      <c r="BQ193" s="21">
        <f>EXP(-LN(2)/25)*BQ192+(1-EXP(-LN(2)/25))/(LN(2)/25)*Calculateur!BL193*Calculateur!BN193*VLOOKUP('Données projet'!$B$11,Paramètres!$A$1:$I$89,3,0)*0.475*44/12</f>
        <v>0.33923212741853542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7.1834457597517796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269.8175999999998</v>
      </c>
      <c r="AK194" s="13">
        <f t="shared" si="164"/>
        <v>64.810557882019467</v>
      </c>
      <c r="AL194" s="20">
        <f t="shared" si="165"/>
        <v>582.81070831118348</v>
      </c>
      <c r="AM194" s="59">
        <f t="shared" si="113"/>
        <v>876.14404164451685</v>
      </c>
      <c r="AN194" s="59">
        <f ca="1">AVERAGE(OFFSET($AM$3,0,0,'Données projet'!$E$10+1,1))-AVERAGE(OFFSET($H$3,0,0,'Données projet'!$E$10+1,1))</f>
        <v>302.71117158618432</v>
      </c>
      <c r="AO194" s="59">
        <f t="shared" si="144"/>
        <v>295.47406571733393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5.0169869084171026</v>
      </c>
      <c r="AV194" s="21">
        <f>EXP(-LN(2)/25)*AV193+(1-EXP(-LN(2)/25))/(LN(2)/25)*Calculateur!AQ194*Calculateur!AS194*VLOOKUP('Données projet'!$B$10,Paramètres!$A$1:$I$89,3,0)*0.475*44/12</f>
        <v>0.24670391641058725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5.2636908248276901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292.78079999999977</v>
      </c>
      <c r="BF194" s="13">
        <f t="shared" si="167"/>
        <v>69.660903052386217</v>
      </c>
      <c r="BG194" s="20">
        <f t="shared" si="168"/>
        <v>631.25263281623893</v>
      </c>
      <c r="BH194" s="59">
        <f t="shared" si="116"/>
        <v>924.58596614957219</v>
      </c>
      <c r="BI194" s="59">
        <f ca="1">AVERAGE(OFFSET($BH$3,0,0,'Données projet'!$E$11+1,1))-AVERAGE(OFFSET($H$3,0,0,'Données projet'!$E$11+1,1))</f>
        <v>331.52724290297675</v>
      </c>
      <c r="BJ194" s="59">
        <f t="shared" si="146"/>
        <v>322.79102610158054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6.7100027775613018</v>
      </c>
      <c r="BQ194" s="21">
        <f>EXP(-LN(2)/25)*BQ193+(1-EXP(-LN(2)/25))/(LN(2)/25)*Calculateur!BL194*Calculateur!BN194*VLOOKUP('Données projet'!$B$11,Paramètres!$A$1:$I$89,3,0)*0.475*44/12</f>
        <v>0.32995580705483329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7.0399585846161354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269.8175999999998</v>
      </c>
      <c r="AK195" s="13">
        <f t="shared" si="164"/>
        <v>64.810557882019467</v>
      </c>
      <c r="AL195" s="20">
        <f t="shared" si="165"/>
        <v>582.81070831118348</v>
      </c>
      <c r="AM195" s="59">
        <f t="shared" si="113"/>
        <v>876.14404164451685</v>
      </c>
      <c r="AN195" s="59">
        <f ca="1">AVERAGE(OFFSET($AM$3,0,0,'Données projet'!$E$10+1,1))-AVERAGE(OFFSET($H$3,0,0,'Données projet'!$E$10+1,1))</f>
        <v>302.71117158618432</v>
      </c>
      <c r="AO195" s="59">
        <f t="shared" si="144"/>
        <v>295.47406571733393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4.9186068552029019</v>
      </c>
      <c r="AV195" s="21">
        <f>EXP(-LN(2)/25)*AV194+(1-EXP(-LN(2)/25))/(LN(2)/25)*Calculateur!AQ195*Calculateur!AS195*VLOOKUP('Données projet'!$B$10,Paramètres!$A$1:$I$89,3,0)*0.475*44/12</f>
        <v>0.23995778484274463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5.1585646400456469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292.78079999999977</v>
      </c>
      <c r="BF195" s="13">
        <f t="shared" si="167"/>
        <v>69.660903052386217</v>
      </c>
      <c r="BG195" s="20">
        <f t="shared" si="168"/>
        <v>631.25263281623893</v>
      </c>
      <c r="BH195" s="59">
        <f t="shared" si="116"/>
        <v>924.58596614957219</v>
      </c>
      <c r="BI195" s="59">
        <f ca="1">AVERAGE(OFFSET($BH$3,0,0,'Données projet'!$E$11+1,1))-AVERAGE(OFFSET($H$3,0,0,'Données projet'!$E$11+1,1))</f>
        <v>331.52724290297675</v>
      </c>
      <c r="BJ195" s="59">
        <f t="shared" si="146"/>
        <v>322.79102610158054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6.5784237157908985</v>
      </c>
      <c r="BQ195" s="21">
        <f>EXP(-LN(2)/25)*BQ194+(1-EXP(-LN(2)/25))/(LN(2)/25)*Calculateur!BL195*Calculateur!BN195*VLOOKUP('Données projet'!$B$11,Paramètres!$A$1:$I$89,3,0)*0.475*44/12</f>
        <v>0.32093314815929713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6.8993568639501959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269.8175999999998</v>
      </c>
      <c r="AK196" s="13">
        <f t="shared" si="164"/>
        <v>64.810557882019467</v>
      </c>
      <c r="AL196" s="20">
        <f t="shared" si="165"/>
        <v>582.81070831118348</v>
      </c>
      <c r="AM196" s="59">
        <f t="shared" ref="AM196:AM203" si="193">AL196+(AD196+AE196)*44/12</f>
        <v>876.14404164451685</v>
      </c>
      <c r="AN196" s="59">
        <f ca="1">AVERAGE(OFFSET($AM$3,0,0,'Données projet'!$E$10+1,1))-AVERAGE(OFFSET($H$3,0,0,'Données projet'!$E$10+1,1))</f>
        <v>302.71117158618432</v>
      </c>
      <c r="AO196" s="59">
        <f t="shared" si="144"/>
        <v>295.47406571733393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4.8221559748263241</v>
      </c>
      <c r="AV196" s="21">
        <f>EXP(-LN(2)/25)*AV195+(1-EXP(-LN(2)/25))/(LN(2)/25)*Calculateur!AQ196*Calculateur!AS196*VLOOKUP('Données projet'!$B$10,Paramètres!$A$1:$I$89,3,0)*0.475*44/12</f>
        <v>0.23339612659738831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5.0555521014237126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292.78079999999977</v>
      </c>
      <c r="BF196" s="13">
        <f t="shared" si="167"/>
        <v>69.660903052386217</v>
      </c>
      <c r="BG196" s="20">
        <f t="shared" si="168"/>
        <v>631.25263281623893</v>
      </c>
      <c r="BH196" s="59">
        <f t="shared" ref="BH196:BH203" si="194">BG196+(AY196+AZ196)*44/12</f>
        <v>924.58596614957219</v>
      </c>
      <c r="BI196" s="59">
        <f ca="1">AVERAGE(OFFSET($BH$3,0,0,'Données projet'!$E$11+1,1))-AVERAGE(OFFSET($H$3,0,0,'Données projet'!$E$11+1,1))</f>
        <v>331.52724290297675</v>
      </c>
      <c r="BJ196" s="59">
        <f t="shared" si="146"/>
        <v>322.79102610158054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6.4494248391665101</v>
      </c>
      <c r="BQ196" s="21">
        <f>EXP(-LN(2)/25)*BQ195+(1-EXP(-LN(2)/25))/(LN(2)/25)*Calculateur!BL196*Calculateur!BN196*VLOOKUP('Données projet'!$B$11,Paramètres!$A$1:$I$89,3,0)*0.475*44/12</f>
        <v>0.3121572143457404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6.7615820535122504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269.8175999999998</v>
      </c>
      <c r="AK197" s="13">
        <f t="shared" si="164"/>
        <v>64.810557882019467</v>
      </c>
      <c r="AL197" s="20">
        <f t="shared" si="165"/>
        <v>582.81070831118348</v>
      </c>
      <c r="AM197" s="59">
        <f t="shared" si="193"/>
        <v>876.14404164451685</v>
      </c>
      <c r="AN197" s="59">
        <f ca="1">AVERAGE(OFFSET($AM$3,0,0,'Données projet'!$E$10+1,1))-AVERAGE(OFFSET($H$3,0,0,'Données projet'!$E$10+1,1))</f>
        <v>302.71117158618432</v>
      </c>
      <c r="AO197" s="59">
        <f t="shared" ref="AO197:AO203" si="205">$AO$3</f>
        <v>295.47406571733393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4.7275964373847028</v>
      </c>
      <c r="AV197" s="21">
        <f>EXP(-LN(2)/25)*AV196+(1-EXP(-LN(2)/25))/(LN(2)/25)*Calculateur!AQ197*Calculateur!AS197*VLOOKUP('Données projet'!$B$10,Paramètres!$A$1:$I$89,3,0)*0.475*44/12</f>
        <v>0.22701389724181387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4.9546103346265165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292.78079999999977</v>
      </c>
      <c r="BF197" s="13">
        <f t="shared" si="167"/>
        <v>69.660903052386217</v>
      </c>
      <c r="BG197" s="20">
        <f t="shared" si="168"/>
        <v>631.25263281623893</v>
      </c>
      <c r="BH197" s="59">
        <f t="shared" si="194"/>
        <v>924.58596614957219</v>
      </c>
      <c r="BI197" s="59">
        <f ca="1">AVERAGE(OFFSET($BH$3,0,0,'Données projet'!$E$11+1,1))-AVERAGE(OFFSET($H$3,0,0,'Données projet'!$E$11+1,1))</f>
        <v>331.52724290297675</v>
      </c>
      <c r="BJ197" s="59">
        <f t="shared" ref="BJ197:BJ203" si="206">$BJ$3</f>
        <v>322.79102610158054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6.3229555518311802</v>
      </c>
      <c r="BQ197" s="21">
        <f>EXP(-LN(2)/25)*BQ196+(1-EXP(-LN(2)/25))/(LN(2)/25)*Calculateur!BL197*Calculateur!BN197*VLOOKUP('Données projet'!$B$11,Paramètres!$A$1:$I$89,3,0)*0.475*44/12</f>
        <v>0.30362125890382169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6.6265768107350018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269.8175999999998</v>
      </c>
      <c r="AK198" s="13">
        <f t="shared" si="164"/>
        <v>64.810557882019467</v>
      </c>
      <c r="AL198" s="20">
        <f t="shared" si="165"/>
        <v>582.81070831118348</v>
      </c>
      <c r="AM198" s="59">
        <f t="shared" si="193"/>
        <v>876.14404164451685</v>
      </c>
      <c r="AN198" s="59">
        <f ca="1">AVERAGE(OFFSET($AM$3,0,0,'Données projet'!$E$10+1,1))-AVERAGE(OFFSET($H$3,0,0,'Données projet'!$E$10+1,1))</f>
        <v>302.71117158618432</v>
      </c>
      <c r="AO198" s="59">
        <f t="shared" si="205"/>
        <v>295.47406571733393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4.6348911547966889</v>
      </c>
      <c r="AV198" s="21">
        <f>EXP(-LN(2)/25)*AV197+(1-EXP(-LN(2)/25))/(LN(2)/25)*Calculateur!AQ198*Calculateur!AS198*VLOOKUP('Données projet'!$B$10,Paramètres!$A$1:$I$89,3,0)*0.475*44/12</f>
        <v>0.22080619028359447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4.8556973450802836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292.78079999999977</v>
      </c>
      <c r="BF198" s="13">
        <f t="shared" si="167"/>
        <v>69.660903052386217</v>
      </c>
      <c r="BG198" s="20">
        <f t="shared" si="168"/>
        <v>631.25263281623893</v>
      </c>
      <c r="BH198" s="59">
        <f t="shared" si="194"/>
        <v>924.58596614957219</v>
      </c>
      <c r="BI198" s="59">
        <f ca="1">AVERAGE(OFFSET($BH$3,0,0,'Données projet'!$E$11+1,1))-AVERAGE(OFFSET($H$3,0,0,'Données projet'!$E$11+1,1))</f>
        <v>331.52724290297675</v>
      </c>
      <c r="BJ198" s="59">
        <f t="shared" si="206"/>
        <v>322.79102610158054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6.1989662500818472</v>
      </c>
      <c r="BQ198" s="21">
        <f>EXP(-LN(2)/25)*BQ197+(1-EXP(-LN(2)/25))/(LN(2)/25)*Calculateur!BL198*Calculateur!BN198*VLOOKUP('Données projet'!$B$11,Paramètres!$A$1:$I$89,3,0)*0.475*44/12</f>
        <v>0.29531871961234862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6.4942849696941956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269.8175999999998</v>
      </c>
      <c r="AK199" s="13">
        <f t="shared" si="164"/>
        <v>64.810557882019467</v>
      </c>
      <c r="AL199" s="20">
        <f t="shared" si="165"/>
        <v>582.81070831118348</v>
      </c>
      <c r="AM199" s="59">
        <f t="shared" si="193"/>
        <v>876.14404164451685</v>
      </c>
      <c r="AN199" s="59">
        <f ca="1">AVERAGE(OFFSET($AM$3,0,0,'Données projet'!$E$10+1,1))-AVERAGE(OFFSET($H$3,0,0,'Données projet'!$E$10+1,1))</f>
        <v>302.71117158618432</v>
      </c>
      <c r="AO199" s="59">
        <f t="shared" si="205"/>
        <v>295.47406571733393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4.544003766255587</v>
      </c>
      <c r="AV199" s="21">
        <f>EXP(-LN(2)/25)*AV198+(1-EXP(-LN(2)/25))/(LN(2)/25)*Calculateur!AQ199*Calculateur!AS199*VLOOKUP('Données projet'!$B$10,Paramètres!$A$1:$I$89,3,0)*0.475*44/12</f>
        <v>0.21476823339859669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4.7587719996541837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292.78079999999977</v>
      </c>
      <c r="BF199" s="13">
        <f t="shared" si="167"/>
        <v>69.660903052386217</v>
      </c>
      <c r="BG199" s="20">
        <f t="shared" si="168"/>
        <v>631.25263281623893</v>
      </c>
      <c r="BH199" s="59">
        <f t="shared" si="194"/>
        <v>924.58596614957219</v>
      </c>
      <c r="BI199" s="59">
        <f ca="1">AVERAGE(OFFSET($BH$3,0,0,'Données projet'!$E$11+1,1))-AVERAGE(OFFSET($H$3,0,0,'Données projet'!$E$11+1,1))</f>
        <v>331.52724290297675</v>
      </c>
      <c r="BJ199" s="59">
        <f t="shared" si="206"/>
        <v>322.79102610158054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6.0774083029138124</v>
      </c>
      <c r="BQ199" s="21">
        <f>EXP(-LN(2)/25)*BQ198+(1-EXP(-LN(2)/25))/(LN(2)/25)*Calculateur!BL199*Calculateur!BN199*VLOOKUP('Données projet'!$B$11,Paramètres!$A$1:$I$89,3,0)*0.475*44/12</f>
        <v>0.28724321369441247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6.3646515166082249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269.8175999999998</v>
      </c>
      <c r="AK200" s="13">
        <f t="shared" si="164"/>
        <v>64.810557882019467</v>
      </c>
      <c r="AL200" s="20">
        <f t="shared" si="165"/>
        <v>582.81070831118348</v>
      </c>
      <c r="AM200" s="59">
        <f t="shared" si="193"/>
        <v>876.14404164451685</v>
      </c>
      <c r="AN200" s="59">
        <f ca="1">AVERAGE(OFFSET($AM$3,0,0,'Données projet'!$E$10+1,1))-AVERAGE(OFFSET($H$3,0,0,'Données projet'!$E$10+1,1))</f>
        <v>302.71117158618432</v>
      </c>
      <c r="AO200" s="59">
        <f t="shared" si="205"/>
        <v>295.47406571733393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4.4548986239679431</v>
      </c>
      <c r="AV200" s="21">
        <f>EXP(-LN(2)/25)*AV199+(1-EXP(-LN(2)/25))/(LN(2)/25)*Calculateur!AQ200*Calculateur!AS200*VLOOKUP('Données projet'!$B$10,Paramètres!$A$1:$I$89,3,0)*0.475*44/12</f>
        <v>0.20889538476214153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4.6637940087300844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292.78079999999977</v>
      </c>
      <c r="BF200" s="13">
        <f t="shared" si="167"/>
        <v>69.660903052386217</v>
      </c>
      <c r="BG200" s="20">
        <f t="shared" si="168"/>
        <v>631.25263281623893</v>
      </c>
      <c r="BH200" s="59">
        <f t="shared" si="194"/>
        <v>924.58596614957219</v>
      </c>
      <c r="BI200" s="59">
        <f ca="1">AVERAGE(OFFSET($BH$3,0,0,'Données projet'!$E$11+1,1))-AVERAGE(OFFSET($H$3,0,0,'Données projet'!$E$11+1,1))</f>
        <v>331.52724290297675</v>
      </c>
      <c r="BJ200" s="59">
        <f t="shared" si="206"/>
        <v>322.79102610158054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5.9582340329467156</v>
      </c>
      <c r="BQ200" s="21">
        <f>EXP(-LN(2)/25)*BQ199+(1-EXP(-LN(2)/25))/(LN(2)/25)*Calculateur!BL200*Calculateur!BN200*VLOOKUP('Données projet'!$B$11,Paramètres!$A$1:$I$89,3,0)*0.475*44/12</f>
        <v>0.27938853291047466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6.2376225658571904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269.8175999999998</v>
      </c>
      <c r="AK201" s="13">
        <f t="shared" si="164"/>
        <v>64.810557882019467</v>
      </c>
      <c r="AL201" s="20">
        <f t="shared" si="165"/>
        <v>582.81070831118348</v>
      </c>
      <c r="AM201" s="59">
        <f t="shared" si="193"/>
        <v>876.14404164451685</v>
      </c>
      <c r="AN201" s="59">
        <f ca="1">AVERAGE(OFFSET($AM$3,0,0,'Données projet'!$E$10+1,1))-AVERAGE(OFFSET($H$3,0,0,'Données projet'!$E$10+1,1))</f>
        <v>302.71117158618432</v>
      </c>
      <c r="AO201" s="59">
        <f t="shared" si="205"/>
        <v>295.47406571733393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4.3675407791717893</v>
      </c>
      <c r="AV201" s="21">
        <f>EXP(-LN(2)/25)*AV200+(1-EXP(-LN(2)/25))/(LN(2)/25)*Calculateur!AQ201*Calculateur!AS201*VLOOKUP('Données projet'!$B$10,Paramètres!$A$1:$I$89,3,0)*0.475*44/12</f>
        <v>0.20318312948048992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4.5707239086522788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292.78079999999977</v>
      </c>
      <c r="BF201" s="13">
        <f t="shared" si="167"/>
        <v>69.660903052386217</v>
      </c>
      <c r="BG201" s="20">
        <f t="shared" si="168"/>
        <v>631.25263281623893</v>
      </c>
      <c r="BH201" s="59">
        <f t="shared" si="194"/>
        <v>924.58596614957219</v>
      </c>
      <c r="BI201" s="59">
        <f ca="1">AVERAGE(OFFSET($BH$3,0,0,'Données projet'!$E$11+1,1))-AVERAGE(OFFSET($H$3,0,0,'Données projet'!$E$11+1,1))</f>
        <v>331.52724290297675</v>
      </c>
      <c r="BJ201" s="59">
        <f t="shared" si="206"/>
        <v>322.79102610158054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5.8413966977245471</v>
      </c>
      <c r="BQ201" s="21">
        <f>EXP(-LN(2)/25)*BQ200+(1-EXP(-LN(2)/25))/(LN(2)/25)*Calculateur!BL201*Calculateur!BN201*VLOOKUP('Données projet'!$B$11,Paramètres!$A$1:$I$89,3,0)*0.475*44/12</f>
        <v>0.27174863878563332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6.11314533651018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269.8175999999998</v>
      </c>
      <c r="AK202" s="13">
        <f t="shared" si="164"/>
        <v>64.810557882019467</v>
      </c>
      <c r="AL202" s="20">
        <f t="shared" si="165"/>
        <v>582.81070831118348</v>
      </c>
      <c r="AM202" s="59">
        <f t="shared" si="193"/>
        <v>876.14404164451685</v>
      </c>
      <c r="AN202" s="59">
        <f ca="1">AVERAGE(OFFSET($AM$3,0,0,'Données projet'!$E$10+1,1))-AVERAGE(OFFSET($H$3,0,0,'Données projet'!$E$10+1,1))</f>
        <v>302.71117158618432</v>
      </c>
      <c r="AO202" s="59">
        <f t="shared" si="205"/>
        <v>295.47406571733393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4.2818959684290636</v>
      </c>
      <c r="AV202" s="21">
        <f>EXP(-LN(2)/25)*AV201+(1-EXP(-LN(2)/25))/(LN(2)/25)*Calculateur!AQ202*Calculateur!AS202*VLOOKUP('Données projet'!$B$10,Paramètres!$A$1:$I$89,3,0)*0.475*44/12</f>
        <v>0.19762707611990951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4.4795230445489729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292.78079999999977</v>
      </c>
      <c r="BF202" s="13">
        <f t="shared" si="167"/>
        <v>69.660903052386217</v>
      </c>
      <c r="BG202" s="20">
        <f t="shared" si="168"/>
        <v>631.25263281623893</v>
      </c>
      <c r="BH202" s="59">
        <f t="shared" si="194"/>
        <v>924.58596614957219</v>
      </c>
      <c r="BI202" s="59">
        <f ca="1">AVERAGE(OFFSET($BH$3,0,0,'Données projet'!$E$11+1,1))-AVERAGE(OFFSET($H$3,0,0,'Données projet'!$E$11+1,1))</f>
        <v>331.52724290297675</v>
      </c>
      <c r="BJ202" s="59">
        <f t="shared" si="206"/>
        <v>322.79102610158054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5.7268504713823472</v>
      </c>
      <c r="BQ202" s="21">
        <f>EXP(-LN(2)/25)*BQ201+(1-EXP(-LN(2)/25))/(LN(2)/25)*Calculateur!BL202*Calculateur!BN202*VLOOKUP('Données projet'!$B$11,Paramètres!$A$1:$I$89,3,0)*0.475*44/12</f>
        <v>0.26431765796740037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5.9911681293497479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269.8175999999998</v>
      </c>
      <c r="AK203" s="13">
        <f t="shared" si="164"/>
        <v>64.810557882019467</v>
      </c>
      <c r="AL203" s="20">
        <f t="shared" si="165"/>
        <v>582.81070831118348</v>
      </c>
      <c r="AM203" s="59">
        <f t="shared" si="193"/>
        <v>876.14404164451685</v>
      </c>
      <c r="AN203" s="59">
        <f ca="1">AVERAGE(OFFSET($AM$3,0,0,'Données projet'!$E$10+1,1))-AVERAGE(OFFSET($H$3,0,0,'Données projet'!$E$10+1,1))</f>
        <v>302.71117158618432</v>
      </c>
      <c r="AO203" s="59">
        <f t="shared" si="205"/>
        <v>295.47406571733393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4.1979306001868268</v>
      </c>
      <c r="AV203" s="21">
        <f>EXP(-LN(2)/25)*AV202+(1-EXP(-LN(2)/25))/(LN(2)/25)*Calculateur!AQ203*Calculateur!AS203*VLOOKUP('Données projet'!$B$10,Paramètres!$A$1:$I$89,3,0)*0.475*44/12</f>
        <v>0.19222295333065434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4.3901535535174814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292.78079999999977</v>
      </c>
      <c r="BF203" s="13">
        <f t="shared" si="167"/>
        <v>69.660903052386217</v>
      </c>
      <c r="BG203" s="20">
        <f t="shared" si="168"/>
        <v>631.25263281623893</v>
      </c>
      <c r="BH203" s="59">
        <f t="shared" si="194"/>
        <v>924.58596614957219</v>
      </c>
      <c r="BI203" s="59">
        <f ca="1">AVERAGE(OFFSET($BH$3,0,0,'Données projet'!$E$11+1,1))-AVERAGE(OFFSET($H$3,0,0,'Données projet'!$E$11+1,1))</f>
        <v>331.52724290297675</v>
      </c>
      <c r="BJ203" s="59">
        <f t="shared" si="206"/>
        <v>322.79102610158054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5.6145504266724187</v>
      </c>
      <c r="BQ203" s="21">
        <f>EXP(-LN(2)/25)*BQ202+(1-EXP(-LN(2)/25))/(LN(2)/25)*Calculateur!BL203*Calculateur!BN203*VLOOKUP('Données projet'!$B$11,Paramètres!$A$1:$I$89,3,0)*0.475*44/12</f>
        <v>0.2570898777104203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5.8716403043828391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1.3423796509621049</v>
      </c>
      <c r="BA205" s="82">
        <f>EXP(LN('Données projet'!B88)/'Données projet'!A88)</f>
        <v>1.3423796509621049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10" sqref="N1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1.5624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435.17464903167706</v>
      </c>
      <c r="G6" s="147">
        <f ca="1">F6*(100%-'Données projet'!$C$24)*(100%-'Données projet'!$C$25)*(100%-'Données projet'!$C$26)*(100%-'Données projet'!$C$27)</f>
        <v>391.65718412850936</v>
      </c>
      <c r="H6" s="148">
        <f>IF(OR('Données projet'!B9="",'Données projet'!C9="",'Données projet'!C9=0%),0,AVERAGE(Calculateur!$AC$3:$AC$33)*B6)</f>
        <v>19.080649356460743</v>
      </c>
      <c r="I6" s="149">
        <f>H6*(100%-'Données projet'!$C$24)*(100%-'Données projet'!$C$25)*(100%-'Données projet'!$C$26)*(100%-'Données projet'!$C$27)</f>
        <v>17.172584420814669</v>
      </c>
      <c r="J6" s="150">
        <f>IF(OR('Données projet'!B9="",'Données projet'!C9="",'Données projet'!C9=0%),0,SUM(Calculateur!$V$3:$V$33)*VLOOKUP('Données projet'!$B$9,Paramètres!$A$1:$I$89,9,0)*B6)</f>
        <v>119.32769907692305</v>
      </c>
      <c r="K6" s="151">
        <f>J6*(100%-'Données projet'!$C$24)*(100%-'Données projet'!$C$25)*(100%-'Données projet'!$C$26)*(100%-'Données projet'!$C$27)</f>
        <v>107.39492916923075</v>
      </c>
      <c r="L6" s="152">
        <f ca="1">G6+I6+K6</f>
        <v>516.22469771855481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Châtaignier</v>
      </c>
      <c r="B7" s="154">
        <f>'Données projet'!D10</f>
        <v>0.14880000000000002</v>
      </c>
      <c r="C7" s="147">
        <f ca="1">IF(OR('Données projet'!B10="",'Données projet'!C10="",'Données projet'!C10=0%),0,Calculateur!AN3)</f>
        <v>302.71117158618432</v>
      </c>
      <c r="D7" s="147">
        <f>IF(OR('Données projet'!B10="",'Données projet'!C10="",'Données projet'!C10=0%),0,Calculateur!AO3)</f>
        <v>295.47406571733393</v>
      </c>
      <c r="E7" s="147">
        <f t="shared" ref="E7:E15" ca="1" si="0">MIN(C7,D7)</f>
        <v>295.47406571733393</v>
      </c>
      <c r="F7" s="147">
        <f t="shared" ref="F7:F15" ca="1" si="1">E7*B7</f>
        <v>43.966540978739296</v>
      </c>
      <c r="G7" s="147">
        <f ca="1">F7*(100%-'Données projet'!$C$24)*(100%-'Données projet'!$C$25)*(100%-'Données projet'!$C$26)*(100%-'Données projet'!$C$27)</f>
        <v>39.569886880865369</v>
      </c>
      <c r="H7" s="155">
        <f>IF(OR('Données projet'!B10="",'Données projet'!C10="",'Données projet'!C10=0%),0,AVERAGE(Calculateur!$AX$3:$AX$33)*B7)</f>
        <v>0.36383061951481388</v>
      </c>
      <c r="I7" s="149">
        <f>H7*(100%-'Données projet'!$C$24)*(100%-'Données projet'!$C$25)*(100%-'Données projet'!$C$26)*(100%-'Données projet'!$C$27)</f>
        <v>0.32744755756333249</v>
      </c>
      <c r="J7" s="150">
        <f>IF(OR('Données projet'!B10="",'Données projet'!C10="",'Données projet'!C10=0%),0,SUM(Calculateur!$AQ$3:$AQ$33)*VLOOKUP('Données projet'!$B$10,Paramètres!$A$1:$I$89,9,0)*B7)</f>
        <v>6.5100000000000007</v>
      </c>
      <c r="K7" s="151">
        <f>J7*(100%-'Données projet'!$C$24)*(100%-'Données projet'!$C$25)*(100%-'Données projet'!$C$26)*(100%-'Données projet'!$C$27)</f>
        <v>5.8590000000000009</v>
      </c>
      <c r="L7" s="152">
        <f t="shared" ref="L7:L15" ca="1" si="2">G7+I7+K7</f>
        <v>45.756334438428702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Erable sycomore</v>
      </c>
      <c r="B8" s="154">
        <f>'Données projet'!D11</f>
        <v>0.14880000000000002</v>
      </c>
      <c r="C8" s="147">
        <f ca="1">IF(OR('Données projet'!B11="",'Données projet'!C11="",'Données projet'!C11=0%),0,Calculateur!BI3)</f>
        <v>331.52724290297675</v>
      </c>
      <c r="D8" s="147">
        <f>IF(OR('Données projet'!B11="",'Données projet'!C11="",'Données projet'!C11=0%),0,Calculateur!BJ3)</f>
        <v>322.79102610158054</v>
      </c>
      <c r="E8" s="147">
        <f t="shared" ca="1" si="0"/>
        <v>322.79102610158054</v>
      </c>
      <c r="F8" s="147">
        <f t="shared" ca="1" si="1"/>
        <v>48.031304683915188</v>
      </c>
      <c r="G8" s="147">
        <f ca="1">F8*(100%-'Données projet'!$C$24)*(100%-'Données projet'!$C$25)*(100%-'Données projet'!$C$26)*(100%-'Données projet'!$C$27)</f>
        <v>43.228174215523673</v>
      </c>
      <c r="H8" s="155">
        <f>IF(OR('Données projet'!B11="",'Données projet'!C11="",'Données projet'!C11=0%),0,AVERAGE(Calculateur!$BS$3:$BS$33)*B8)</f>
        <v>0.48660770140947157</v>
      </c>
      <c r="I8" s="149">
        <f>H8*(100%-'Données projet'!$C$24)*(100%-'Données projet'!$C$25)*(100%-'Données projet'!$C$26)*(100%-'Données projet'!$C$27)</f>
        <v>0.43794693126852441</v>
      </c>
      <c r="J8" s="150">
        <f>IF(OR('Données projet'!B11="",'Données projet'!C11="",'Données projet'!C11=0%),0,SUM(Calculateur!$BL$3:$BL$33)*VLOOKUP('Données projet'!$B$11,Paramètres!$A$1:$I$89,9,0)*B8)</f>
        <v>6.5100000000000007</v>
      </c>
      <c r="K8" s="151">
        <f>J8*(100%-'Données projet'!$C$24)*(100%-'Données projet'!$C$25)*(100%-'Données projet'!$C$26)*(100%-'Données projet'!$C$27)</f>
        <v>5.8590000000000009</v>
      </c>
      <c r="L8" s="152">
        <f t="shared" ca="1" si="2"/>
        <v>49.525121146792202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527.17249469433159</v>
      </c>
      <c r="G16" s="166">
        <f t="shared" ca="1" si="3"/>
        <v>474.45524522489842</v>
      </c>
      <c r="H16" s="167">
        <f t="shared" si="3"/>
        <v>19.93108767738503</v>
      </c>
      <c r="I16" s="167">
        <f t="shared" si="3"/>
        <v>17.937978909646525</v>
      </c>
      <c r="J16" s="168">
        <f t="shared" si="3"/>
        <v>132.34769907692305</v>
      </c>
      <c r="K16" s="168">
        <f t="shared" si="3"/>
        <v>119.11292916923074</v>
      </c>
      <c r="L16" s="169">
        <f t="shared" ca="1" si="3"/>
        <v>611.5061533037757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Châtaignier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7" zoomScale="80" zoomScaleNormal="80" workbookViewId="0">
      <selection activeCell="O18" sqref="O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-3126.5560246951936</v>
      </c>
      <c r="U10" s="178">
        <f>'Données projet'!D9</f>
        <v>1.5624</v>
      </c>
      <c r="V10" s="177">
        <f>U10*T10</f>
        <v>-4884.9311329837701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Châtaignier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-6683.4140114774427</v>
      </c>
      <c r="U11" s="178">
        <f>'Données projet'!D10</f>
        <v>0.14880000000000002</v>
      </c>
      <c r="V11" s="177">
        <f t="shared" ref="V11" si="0">U11*T11</f>
        <v>-994.49200490784358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-770.92705639442659</v>
      </c>
      <c r="U12" s="178">
        <f>'Données projet'!D11</f>
        <v>0.14880000000000002</v>
      </c>
      <c r="V12" s="177">
        <f t="shared" ref="V12:V19" si="1">U12*T12</f>
        <v>-114.71394599149069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2280</v>
      </c>
      <c r="F17" s="230"/>
      <c r="G17" s="311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45.000000000000036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11"/>
      <c r="J18" s="202"/>
      <c r="K18" s="208"/>
      <c r="L18" s="268" t="s">
        <v>255</v>
      </c>
      <c r="M18" s="270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2250.0000000000018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11"/>
      <c r="H20" s="190">
        <v>0</v>
      </c>
      <c r="I20" s="191">
        <v>9800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2580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/>
      <c r="D23" s="182">
        <f>B23*C23</f>
        <v>0</v>
      </c>
      <c r="E23" s="193">
        <v>150</v>
      </c>
      <c r="F23" s="230"/>
      <c r="H23" s="190"/>
      <c r="I23" s="191"/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-28814.290193930952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/>
      <c r="D24" s="182">
        <f t="shared" ref="D24:D42" si="2">B24*C24</f>
        <v>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577.38087217493512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/>
      <c r="D25" s="182">
        <f t="shared" si="2"/>
        <v>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-29391.671066105886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/>
      <c r="D26" s="182">
        <f t="shared" si="2"/>
        <v>0</v>
      </c>
      <c r="E26" s="193">
        <v>150</v>
      </c>
      <c r="F26" s="233"/>
      <c r="G26" s="229"/>
      <c r="H26" s="190"/>
      <c r="I26" s="191"/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/>
      <c r="D27" s="182">
        <f t="shared" si="2"/>
        <v>0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/>
      <c r="D28" s="182">
        <f t="shared" si="2"/>
        <v>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/>
      <c r="D29" s="182">
        <f t="shared" si="2"/>
        <v>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Châtaignier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471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3600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870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1800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10</v>
      </c>
      <c r="B54" s="181">
        <f>'Données projet'!D62</f>
        <v>7</v>
      </c>
      <c r="C54" s="191"/>
      <c r="D54" s="179">
        <f>B54*C54</f>
        <v>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15</v>
      </c>
      <c r="B55" s="181">
        <f>'Données projet'!D63</f>
        <v>42</v>
      </c>
      <c r="C55" s="191"/>
      <c r="D55" s="179">
        <f t="shared" ref="D55:D73" si="4">B55*C55</f>
        <v>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20</v>
      </c>
      <c r="B56" s="181">
        <f>'Données projet'!D64</f>
        <v>42</v>
      </c>
      <c r="C56" s="191"/>
      <c r="D56" s="179">
        <f t="shared" si="4"/>
        <v>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25</v>
      </c>
      <c r="B57" s="181">
        <f>'Données projet'!D65</f>
        <v>42</v>
      </c>
      <c r="C57" s="191"/>
      <c r="D57" s="179">
        <f t="shared" si="4"/>
        <v>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30</v>
      </c>
      <c r="B58" s="181">
        <f>'Données projet'!D66</f>
        <v>42</v>
      </c>
      <c r="C58" s="191"/>
      <c r="D58" s="179">
        <f t="shared" si="4"/>
        <v>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35</v>
      </c>
      <c r="B59" s="181">
        <f>'Données projet'!D67</f>
        <v>42</v>
      </c>
      <c r="C59" s="191"/>
      <c r="D59" s="179">
        <f t="shared" si="4"/>
        <v>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40</v>
      </c>
      <c r="B60" s="181">
        <f>'Données projet'!D68</f>
        <v>40</v>
      </c>
      <c r="C60" s="191"/>
      <c r="D60" s="179">
        <f t="shared" si="4"/>
        <v>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45</v>
      </c>
      <c r="B61" s="181">
        <f>'Données projet'!D69</f>
        <v>26</v>
      </c>
      <c r="C61" s="191"/>
      <c r="D61" s="179">
        <f t="shared" si="4"/>
        <v>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50</v>
      </c>
      <c r="B62" s="181">
        <f>'Données projet'!D70</f>
        <v>21</v>
      </c>
      <c r="C62" s="191"/>
      <c r="D62" s="179">
        <f t="shared" si="4"/>
        <v>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55</v>
      </c>
      <c r="B63" s="181">
        <f>'Données projet'!D71</f>
        <v>18</v>
      </c>
      <c r="C63" s="191"/>
      <c r="D63" s="179">
        <f t="shared" si="4"/>
        <v>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60</v>
      </c>
      <c r="B64" s="181">
        <f>'Données projet'!D72</f>
        <v>17</v>
      </c>
      <c r="C64" s="191"/>
      <c r="D64" s="179">
        <f t="shared" si="4"/>
        <v>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65</v>
      </c>
      <c r="B65" s="181">
        <f>'Données projet'!D73</f>
        <v>16</v>
      </c>
      <c r="C65" s="191"/>
      <c r="D65" s="179">
        <f t="shared" si="4"/>
        <v>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70</v>
      </c>
      <c r="B66" s="181">
        <f>'Données projet'!D74</f>
        <v>15</v>
      </c>
      <c r="C66" s="191"/>
      <c r="D66" s="179">
        <f t="shared" si="4"/>
        <v>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75</v>
      </c>
      <c r="B67" s="181">
        <f>'Données projet'!D75</f>
        <v>14</v>
      </c>
      <c r="C67" s="191"/>
      <c r="D67" s="179">
        <f t="shared" si="4"/>
        <v>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80</v>
      </c>
      <c r="B68" s="181">
        <f>'Données projet'!D76</f>
        <v>13</v>
      </c>
      <c r="C68" s="191"/>
      <c r="D68" s="179">
        <f t="shared" si="4"/>
        <v>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7</v>
      </c>
      <c r="C85" s="191"/>
      <c r="D85" s="179">
        <f>B85*C85</f>
        <v>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42</v>
      </c>
      <c r="C86" s="191"/>
      <c r="D86" s="179">
        <f t="shared" ref="D86:D104" si="6">B86*C86</f>
        <v>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>
        <f>'Données projet'!D90</f>
        <v>42</v>
      </c>
      <c r="C87" s="191"/>
      <c r="D87" s="179">
        <f t="shared" si="6"/>
        <v>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>
        <f>'Données projet'!D91</f>
        <v>42</v>
      </c>
      <c r="C88" s="191"/>
      <c r="D88" s="179">
        <f t="shared" si="6"/>
        <v>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42</v>
      </c>
      <c r="C89" s="191"/>
      <c r="D89" s="179">
        <f t="shared" si="6"/>
        <v>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>
        <f>'Données projet'!D93</f>
        <v>42</v>
      </c>
      <c r="C90" s="191"/>
      <c r="D90" s="179">
        <f t="shared" si="6"/>
        <v>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>
        <f>'Données projet'!D94</f>
        <v>40</v>
      </c>
      <c r="C91" s="191"/>
      <c r="D91" s="179">
        <f t="shared" si="6"/>
        <v>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>
        <f>'Données projet'!D95</f>
        <v>26</v>
      </c>
      <c r="C92" s="191"/>
      <c r="D92" s="179">
        <f t="shared" si="6"/>
        <v>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>
        <f>'Données projet'!D96</f>
        <v>21</v>
      </c>
      <c r="C93" s="191"/>
      <c r="D93" s="179">
        <f t="shared" si="6"/>
        <v>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>
        <f>'Données projet'!D97</f>
        <v>18</v>
      </c>
      <c r="C94" s="191"/>
      <c r="D94" s="179">
        <f t="shared" si="6"/>
        <v>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>
        <f>'Données projet'!D98</f>
        <v>17</v>
      </c>
      <c r="C95" s="191"/>
      <c r="D95" s="179">
        <f t="shared" si="6"/>
        <v>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>
        <f>'Données projet'!D99</f>
        <v>16</v>
      </c>
      <c r="C96" s="191"/>
      <c r="D96" s="179">
        <f t="shared" si="6"/>
        <v>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>
        <f>'Données projet'!D100</f>
        <v>15</v>
      </c>
      <c r="C97" s="191"/>
      <c r="D97" s="179">
        <f t="shared" si="6"/>
        <v>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>
        <f>'Données projet'!D101</f>
        <v>14</v>
      </c>
      <c r="C98" s="191"/>
      <c r="D98" s="179">
        <f t="shared" si="6"/>
        <v>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>
        <f>'Données projet'!D102</f>
        <v>13</v>
      </c>
      <c r="C99" s="191"/>
      <c r="D99" s="179">
        <f t="shared" si="6"/>
        <v>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6AA355-7C7C-4515-9E38-F1654FF24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Pierrick RIBADEAU</cp:lastModifiedBy>
  <dcterms:created xsi:type="dcterms:W3CDTF">2021-02-01T08:22:39Z</dcterms:created>
  <dcterms:modified xsi:type="dcterms:W3CDTF">2024-07-23T07:53:12Z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