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FONTRIEU 3 (81) M. André BRU-SWC A6\Dossier déposé le 27 05 2024\"/>
    </mc:Choice>
  </mc:AlternateContent>
  <xr:revisionPtr revIDLastSave="0" documentId="13_ncr:1_{80B9A972-28D0-4318-82F5-2F0D96B15DC9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7" i="2" a="1"/>
  <c r="BC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51" i="2" l="1" a="1"/>
  <c r="BC151" i="2" s="1"/>
  <c r="BC47" i="2" a="1"/>
  <c r="BC47" i="2" s="1"/>
  <c r="AH151" i="2" a="1"/>
  <c r="AH151" i="2" s="1"/>
  <c r="AH19" i="2" a="1"/>
  <c r="AH19" i="2" s="1"/>
  <c r="AH90" i="2" a="1"/>
  <c r="AH90" i="2" s="1"/>
  <c r="BC68" i="2" a="1"/>
  <c r="BC68" i="2" s="1"/>
  <c r="BC32" i="2" a="1"/>
  <c r="BC32" i="2" s="1"/>
  <c r="BC117" i="2" a="1"/>
  <c r="BC117" i="2" s="1"/>
  <c r="BC164" i="2" a="1"/>
  <c r="BC164" i="2" s="1"/>
  <c r="BC181" i="2" a="1"/>
  <c r="BC181" i="2" s="1"/>
  <c r="BC192" i="2" a="1"/>
  <c r="BC192" i="2" s="1"/>
  <c r="BC65" i="2" a="1"/>
  <c r="BC65" i="2" s="1"/>
  <c r="BC84" i="2" a="1"/>
  <c r="BC84" i="2" s="1"/>
  <c r="BC55" i="2" a="1"/>
  <c r="BC55" i="2" s="1"/>
  <c r="BC185" i="2" a="1"/>
  <c r="BC185" i="2" s="1"/>
  <c r="BC18" i="2" a="1"/>
  <c r="BC18" i="2" s="1"/>
  <c r="BC114" i="2" a="1"/>
  <c r="BC114" i="2" s="1"/>
  <c r="BC38" i="2" a="1"/>
  <c r="BC38" i="2" s="1"/>
  <c r="BC130" i="2" a="1"/>
  <c r="BC130" i="2" s="1"/>
  <c r="BC126" i="2" a="1"/>
  <c r="BC126" i="2" s="1"/>
  <c r="BC83" i="2" a="1"/>
  <c r="BC83" i="2" s="1"/>
  <c r="BC82" i="2" a="1"/>
  <c r="BC82" i="2" s="1"/>
  <c r="BC58" i="2" a="1"/>
  <c r="BC58" i="2" s="1"/>
  <c r="BC143" i="2" a="1"/>
  <c r="BC143" i="2" s="1"/>
  <c r="BC34" i="2" a="1"/>
  <c r="BC34" i="2" s="1"/>
  <c r="BC31" i="2" a="1"/>
  <c r="BC3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32" i="2" l="1"/>
  <c r="BI83" i="2"/>
  <c r="BI133" i="2"/>
  <c r="BI107" i="2"/>
  <c r="BI175" i="2"/>
  <c r="BI192" i="2"/>
  <c r="BI62" i="2"/>
  <c r="BI46" i="2"/>
  <c r="BI5" i="2"/>
  <c r="BI57" i="2"/>
  <c r="BI45" i="2"/>
  <c r="BI10" i="2"/>
  <c r="BI33" i="2"/>
  <c r="BI105" i="2"/>
  <c r="BI123" i="2"/>
  <c r="BI97" i="2"/>
  <c r="BI60" i="2"/>
  <c r="BI13" i="2"/>
  <c r="BI51" i="2"/>
  <c r="BI35" i="2"/>
  <c r="BI116" i="2"/>
  <c r="BI24" i="2"/>
  <c r="BI119" i="2"/>
  <c r="BI37" i="2"/>
  <c r="BI3" i="2"/>
  <c r="C8" i="4" s="1"/>
  <c r="E8" i="4" s="1"/>
  <c r="F8" i="4" s="1"/>
  <c r="G8" i="4" s="1"/>
  <c r="L8" i="4" s="1"/>
  <c r="BI193" i="2"/>
  <c r="BI151" i="2"/>
  <c r="BI188" i="2"/>
  <c r="BI85" i="2"/>
  <c r="BI189" i="2"/>
  <c r="BI191" i="2"/>
  <c r="BI22" i="2"/>
  <c r="BI174" i="2"/>
  <c r="BI145" i="2"/>
  <c r="BI49" i="2"/>
  <c r="BI180" i="2"/>
  <c r="BI80" i="2"/>
  <c r="BI195" i="2"/>
  <c r="BI93" i="2"/>
  <c r="BI99" i="2"/>
  <c r="BI44" i="2"/>
  <c r="BI182" i="2"/>
  <c r="BI137" i="2"/>
  <c r="BI155" i="2"/>
  <c r="BI8" i="2"/>
  <c r="BI4" i="2"/>
  <c r="BI59" i="2"/>
  <c r="BI31" i="2"/>
  <c r="BI197" i="2"/>
  <c r="BI41" i="2"/>
  <c r="BI177" i="2"/>
  <c r="BI166" i="2"/>
  <c r="BI121" i="2"/>
  <c r="BI194" i="2"/>
  <c r="BI55" i="2"/>
  <c r="BI108" i="2"/>
  <c r="BI150" i="2"/>
  <c r="BI23" i="2"/>
  <c r="BI140" i="2"/>
  <c r="BI96" i="2"/>
  <c r="BI63" i="2"/>
  <c r="BI39" i="2"/>
  <c r="BI178" i="2"/>
  <c r="BI172" i="2"/>
  <c r="BI69" i="2"/>
  <c r="BI171" i="2"/>
  <c r="BI181" i="2"/>
  <c r="BI78" i="2"/>
  <c r="BI203" i="2"/>
  <c r="BI200" i="2"/>
  <c r="BI170" i="2"/>
  <c r="BI168" i="2"/>
  <c r="BI118" i="2"/>
  <c r="BI122" i="2"/>
  <c r="BI95" i="2"/>
  <c r="BI72" i="2"/>
  <c r="BI109" i="2"/>
  <c r="BI115" i="2"/>
  <c r="BI138" i="2"/>
  <c r="BI179" i="2"/>
  <c r="BI18" i="2"/>
  <c r="BI101" i="2"/>
  <c r="BI110" i="2"/>
  <c r="BI43" i="2"/>
  <c r="BI70" i="2"/>
  <c r="BI149" i="2"/>
  <c r="BI102" i="2"/>
  <c r="BI67" i="2"/>
  <c r="BI156" i="2"/>
  <c r="BI15" i="2"/>
  <c r="BI14" i="2"/>
  <c r="BI92" i="2"/>
  <c r="BI48" i="2"/>
  <c r="BI143" i="2"/>
  <c r="BI167" i="2"/>
  <c r="BI73" i="2"/>
  <c r="BI146" i="2"/>
  <c r="BI47" i="2"/>
  <c r="BI91" i="2"/>
  <c r="BI7" i="2"/>
  <c r="BI136" i="2"/>
  <c r="BI106" i="2"/>
  <c r="BI160" i="2"/>
  <c r="BI198" i="2"/>
  <c r="BI54" i="2"/>
  <c r="BI56" i="2"/>
  <c r="BI139" i="2"/>
  <c r="BI86" i="2"/>
  <c r="BI71" i="2"/>
  <c r="BI162" i="2"/>
  <c r="BI187" i="2"/>
  <c r="BI98" i="2"/>
  <c r="BI34" i="2"/>
  <c r="BI148" i="2"/>
  <c r="BI113" i="2"/>
  <c r="BI201" i="2"/>
  <c r="BI9" i="2"/>
  <c r="BI40" i="2"/>
  <c r="BI141" i="2"/>
  <c r="BI103" i="2"/>
  <c r="BI76" i="2"/>
  <c r="BI176" i="2"/>
  <c r="BI158" i="2"/>
  <c r="BI12" i="2"/>
  <c r="BI164" i="2"/>
  <c r="BI50" i="2"/>
  <c r="BI89" i="2"/>
  <c r="BI84" i="2"/>
  <c r="BI82" i="2"/>
  <c r="BI154" i="2"/>
  <c r="BI130" i="2"/>
  <c r="BI128" i="2"/>
  <c r="BI129" i="2"/>
  <c r="BI199" i="2"/>
  <c r="BI190" i="2"/>
  <c r="BI64" i="2"/>
  <c r="BI132" i="2"/>
  <c r="BI120" i="2"/>
  <c r="BI147" i="2"/>
  <c r="BI6" i="2"/>
  <c r="BI36" i="2"/>
  <c r="BI159" i="2"/>
  <c r="BI117" i="2"/>
  <c r="BI100" i="2"/>
  <c r="BI52" i="2"/>
  <c r="BI68" i="2"/>
  <c r="BI75" i="2"/>
  <c r="BI124" i="2"/>
  <c r="BI53" i="2"/>
  <c r="BI87" i="2"/>
  <c r="BI152" i="2"/>
  <c r="BI29" i="2"/>
  <c r="BI28" i="2"/>
  <c r="BI104" i="2"/>
  <c r="BI163" i="2"/>
  <c r="BI135" i="2"/>
  <c r="BI127" i="2"/>
  <c r="BI114" i="2"/>
  <c r="BI202" i="2"/>
  <c r="BI142" i="2"/>
  <c r="BI38" i="2"/>
  <c r="BI131" i="2"/>
  <c r="BI183" i="2"/>
  <c r="BI186" i="2"/>
  <c r="BI157" i="2"/>
  <c r="BI165" i="2"/>
  <c r="BI74" i="2"/>
  <c r="BI184" i="2"/>
  <c r="BI126" i="2"/>
  <c r="BI112" i="2"/>
  <c r="BI30" i="2"/>
  <c r="BI17" i="2"/>
  <c r="BI161" i="2"/>
  <c r="BI61" i="2"/>
  <c r="BI58" i="2"/>
  <c r="BI173" i="2"/>
  <c r="BI144" i="2"/>
  <c r="BI27" i="2"/>
  <c r="BI134" i="2"/>
  <c r="BI26" i="2"/>
  <c r="BI42" i="2"/>
  <c r="BI185" i="2"/>
  <c r="BI79" i="2"/>
  <c r="BI94" i="2"/>
  <c r="BI65" i="2"/>
  <c r="BI111" i="2"/>
  <c r="BI19" i="2"/>
  <c r="BI11" i="2"/>
  <c r="BI169" i="2"/>
  <c r="BI81" i="2"/>
  <c r="BI196" i="2"/>
  <c r="BI90" i="2"/>
  <c r="BI125" i="2"/>
  <c r="BI25" i="2"/>
  <c r="BI20" i="2"/>
  <c r="BI16" i="2"/>
  <c r="BI77" i="2"/>
  <c r="BI66" i="2"/>
  <c r="BI21" i="2"/>
  <c r="BI88" i="2"/>
  <c r="BI153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<sst xmlns="http://schemas.openxmlformats.org/spreadsheetml/2006/main" count="1171" uniqueCount="324">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</sst>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234.53122639168836</c:v>
                </c:pt>
                <c:pt idx="32">
                  <c:v>258.15768037977301</c:v>
                </c:pt>
                <c:pt idx="33">
                  <c:v>281.73525664729715</c:v>
                </c:pt>
                <c:pt idx="34">
                  <c:v>305.2686189668205</c:v>
                </c:pt>
                <c:pt idx="35">
                  <c:v>328.76165316889825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348.55496880472214</c:v>
                </c:pt>
                <c:pt idx="42">
                  <c:v>373.81075414168623</c:v>
                </c:pt>
                <c:pt idx="43">
                  <c:v>399.02936683024018</c:v>
                </c:pt>
                <c:pt idx="44">
                  <c:v>424.21348431024836</c:v>
                </c:pt>
                <c:pt idx="45">
                  <c:v>449.36544039116256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470.12035055146072</c:v>
                </c:pt>
                <c:pt idx="52">
                  <c:v>494.49160073335105</c:v>
                </c:pt>
                <c:pt idx="53">
                  <c:v>518.83740552632355</c:v>
                </c:pt>
                <c:pt idx="54">
                  <c:v>543.15912558232264</c:v>
                </c:pt>
                <c:pt idx="55">
                  <c:v>567.45798988344677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580.86738049325345</c:v>
                </c:pt>
                <c:pt idx="62">
                  <c:v>603.322786102946</c:v>
                </c:pt>
                <c:pt idx="63">
                  <c:v>625.76083514390393</c:v>
                </c:pt>
                <c:pt idx="64">
                  <c:v>648.18223687272553</c:v>
                </c:pt>
                <c:pt idx="65">
                  <c:v>670.5876475316818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670.58764753168191</c:v>
                </c:pt>
                <c:pt idx="72">
                  <c:v>690.45052166725247</c:v>
                </c:pt>
                <c:pt idx="73">
                  <c:v>710.30168839718874</c:v>
                </c:pt>
                <c:pt idx="74">
                  <c:v>730.14152063682013</c:v>
                </c:pt>
                <c:pt idx="75">
                  <c:v>749.97036940508917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736.63215463032964</c:v>
                </c:pt>
                <c:pt idx="82">
                  <c:v>753.93485060091371</c:v>
                </c:pt>
                <c:pt idx="83">
                  <c:v>771.22948202840087</c:v>
                </c:pt>
                <c:pt idx="84">
                  <c:v>788.5162550525506</c:v>
                </c:pt>
                <c:pt idx="85">
                  <c:v>805.79536604695193</c:v>
                </c:pt>
                <c:pt idx="86">
                  <c:v>762.94346417722682</c:v>
                </c:pt>
                <c:pt idx="87">
                  <c:v>779.51369572854594</c:v>
                </c:pt>
                <c:pt idx="88">
                  <c:v>796.07679765726914</c:v>
                </c:pt>
                <c:pt idx="89">
                  <c:v>812.63293905279113</c:v>
                </c:pt>
                <c:pt idx="90">
                  <c:v>829.18228155985787</c:v>
                </c:pt>
                <c:pt idx="91">
                  <c:v>788.87631401648343</c:v>
                </c:pt>
                <c:pt idx="92">
                  <c:v>804.35572815014075</c:v>
                </c:pt>
                <c:pt idx="93">
                  <c:v>819.82913151766786</c:v>
                </c:pt>
                <c:pt idx="94">
                  <c:v>835.29665344180091</c:v>
                </c:pt>
                <c:pt idx="95">
                  <c:v>850.75841807001689</c:v>
                </c:pt>
                <c:pt idx="96">
                  <c:v>811.55339965696703</c:v>
                </c:pt>
                <c:pt idx="97">
                  <c:v>826.30461657658464</c:v>
                </c:pt>
                <c:pt idx="98">
                  <c:v>841.0505342782709</c:v>
                </c:pt>
                <c:pt idx="99">
                  <c:v>855.79125867604671</c:v>
                </c:pt>
                <c:pt idx="100">
                  <c:v>870.52689174128693</c:v>
                </c:pt>
                <c:pt idx="101">
                  <c:v>832.41941451556761</c:v>
                </c:pt>
                <c:pt idx="102">
                  <c:v>846.4440791959322</c:v>
                </c:pt>
                <c:pt idx="103">
                  <c:v>860.46407906531783</c:v>
                </c:pt>
                <c:pt idx="104">
                  <c:v>874.47950077026053</c:v>
                </c:pt>
                <c:pt idx="105">
                  <c:v>888.49042795607431</c:v>
                </c:pt>
                <c:pt idx="106">
                  <c:v>851.47743179391273</c:v>
                </c:pt>
                <c:pt idx="107">
                  <c:v>864.77700018720031</c:v>
                </c:pt>
                <c:pt idx="108">
                  <c:v>878.07247139987146</c:v>
                </c:pt>
                <c:pt idx="109">
                  <c:v>891.36391615659386</c:v>
                </c:pt>
                <c:pt idx="110">
                  <c:v>904.65140290281306</c:v>
                </c:pt>
                <c:pt idx="111">
                  <c:v>868.73013257971536</c:v>
                </c:pt>
                <c:pt idx="112">
                  <c:v>881.30589346877969</c:v>
                </c:pt>
                <c:pt idx="113">
                  <c:v>893.87806652905931</c:v>
                </c:pt>
                <c:pt idx="114">
                  <c:v>906.44670928963967</c:v>
                </c:pt>
                <c:pt idx="115">
                  <c:v>919.01187755558783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2.3462430455817089</c:v>
                </c:pt>
                <c:pt idx="2">
                  <c:v>2.6966821395551013</c:v>
                </c:pt>
                <c:pt idx="3">
                  <c:v>3.0996523629928521</c:v>
                </c:pt>
                <c:pt idx="4">
                  <c:v>3.5630549648077534</c:v>
                </c:pt>
                <c:pt idx="5">
                  <c:v>4.0959834114158209</c:v>
                </c:pt>
                <c:pt idx="6">
                  <c:v>4.7089038129885372</c:v>
                </c:pt>
                <c:pt idx="7">
                  <c:v>5.4138627296046744</c:v>
                </c:pt>
                <c:pt idx="8">
                  <c:v>6.2247265227000206</c:v>
                </c:pt>
                <c:pt idx="9">
                  <c:v>7.1574570523702468</c:v>
                </c:pt>
                <c:pt idx="10">
                  <c:v>8.2304292532937833</c:v>
                </c:pt>
                <c:pt idx="11">
                  <c:v>9.4647969661664408</c:v>
                </c:pt>
                <c:pt idx="12">
                  <c:v>10.884914374714866</c:v>
                </c:pt>
                <c:pt idx="13">
                  <c:v>12.518821520347885</c:v>
                </c:pt>
                <c:pt idx="14">
                  <c:v>14.398803660111751</c:v>
                </c:pt>
                <c:pt idx="15">
                  <c:v>16.562035725134223</c:v>
                </c:pt>
                <c:pt idx="16">
                  <c:v>19.051324856506557</c:v>
                </c:pt>
                <c:pt idx="17">
                  <c:v>21.915965978551355</c:v>
                </c:pt>
                <c:pt idx="18">
                  <c:v>25.212727656019695</c:v>
                </c:pt>
                <c:pt idx="19">
                  <c:v>29.006988118513906</c:v>
                </c:pt>
                <c:pt idx="20">
                  <c:v>33.374044376054407</c:v>
                </c:pt>
                <c:pt idx="21">
                  <c:v>41.983914568751345</c:v>
                </c:pt>
                <c:pt idx="22">
                  <c:v>55.877298998482765</c:v>
                </c:pt>
                <c:pt idx="23">
                  <c:v>69.679442753482917</c:v>
                </c:pt>
                <c:pt idx="24">
                  <c:v>83.411117424756767</c:v>
                </c:pt>
                <c:pt idx="25">
                  <c:v>97.085614854318393</c:v>
                </c:pt>
                <c:pt idx="26">
                  <c:v>85.167228646793077</c:v>
                </c:pt>
                <c:pt idx="27">
                  <c:v>97.785512340525955</c:v>
                </c:pt>
                <c:pt idx="28">
                  <c:v>110.36328916215848</c:v>
                </c:pt>
                <c:pt idx="29">
                  <c:v>122.90583455224412</c:v>
                </c:pt>
                <c:pt idx="30">
                  <c:v>135.41725555203229</c:v>
                </c:pt>
                <c:pt idx="31">
                  <c:v>122.55786766146896</c:v>
                </c:pt>
                <c:pt idx="32">
                  <c:v>134.0285267152897</c:v>
                </c:pt>
                <c:pt idx="33">
                  <c:v>145.47552012532864</c:v>
                </c:pt>
                <c:pt idx="34">
                  <c:v>156.90097443053017</c:v>
                </c:pt>
                <c:pt idx="35">
                  <c:v>168.30668061428079</c:v>
                </c:pt>
                <c:pt idx="36">
                  <c:v>154.13304399541354</c:v>
                </c:pt>
                <c:pt idx="37">
                  <c:v>164.16133458057871</c:v>
                </c:pt>
                <c:pt idx="38">
                  <c:v>174.17514921550412</c:v>
                </c:pt>
                <c:pt idx="39">
                  <c:v>184.17543834871904</c:v>
                </c:pt>
                <c:pt idx="40">
                  <c:v>194.16304064471549</c:v>
                </c:pt>
                <c:pt idx="41">
                  <c:v>178.31479007290753</c:v>
                </c:pt>
                <c:pt idx="42">
                  <c:v>186.58737081021334</c:v>
                </c:pt>
                <c:pt idx="43">
                  <c:v>194.85139259598839</c:v>
                </c:pt>
                <c:pt idx="44">
                  <c:v>203.10727009150972</c:v>
                </c:pt>
                <c:pt idx="45">
                  <c:v>211.35538144796081</c:v>
                </c:pt>
                <c:pt idx="46">
                  <c:v>194.50722370174071</c:v>
                </c:pt>
                <c:pt idx="47">
                  <c:v>201.73183961851797</c:v>
                </c:pt>
                <c:pt idx="48">
                  <c:v>208.95046360475374</c:v>
                </c:pt>
                <c:pt idx="49">
                  <c:v>216.16333216582018</c:v>
                </c:pt>
                <c:pt idx="50">
                  <c:v>223.37066471153204</c:v>
                </c:pt>
                <c:pt idx="51">
                  <c:v>210.668326814994</c:v>
                </c:pt>
                <c:pt idx="52">
                  <c:v>216.84997998272073</c:v>
                </c:pt>
                <c:pt idx="53">
                  <c:v>223.02758086587031</c:v>
                </c:pt>
                <c:pt idx="54">
                  <c:v>229.20125772816391</c:v>
                </c:pt>
                <c:pt idx="55">
                  <c:v>235.37113134825609</c:v>
                </c:pt>
                <c:pt idx="56">
                  <c:v>225.08590304354718</c:v>
                </c:pt>
                <c:pt idx="57">
                  <c:v>230.22983095394466</c:v>
                </c:pt>
                <c:pt idx="58">
                  <c:v>235.37113134825609</c:v>
                </c:pt>
                <c:pt idx="59">
                  <c:v>240.5098698242733</c:v>
                </c:pt>
                <c:pt idx="60">
                  <c:v>245.64610894283177</c:v>
                </c:pt>
                <c:pt idx="61">
                  <c:v>238.11210663777581</c:v>
                </c:pt>
                <c:pt idx="62">
                  <c:v>242.56466198848636</c:v>
                </c:pt>
                <c:pt idx="63">
                  <c:v>247.01535827887776</c:v>
                </c:pt>
                <c:pt idx="64">
                  <c:v>251.46423379734176</c:v>
                </c:pt>
                <c:pt idx="65">
                  <c:v>255.91132536435097</c:v>
                </c:pt>
                <c:pt idx="66">
                  <c:v>249.06890942879195</c:v>
                </c:pt>
                <c:pt idx="67">
                  <c:v>252.49064272427077</c:v>
                </c:pt>
                <c:pt idx="68">
                  <c:v>255.91132536435097</c:v>
                </c:pt>
                <c:pt idx="69">
                  <c:v>259.33097340507067</c:v>
                </c:pt>
                <c:pt idx="70">
                  <c:v>262.74960244358505</c:v>
                </c:pt>
                <c:pt idx="71">
                  <c:v>257.62127772428204</c:v>
                </c:pt>
                <c:pt idx="72">
                  <c:v>261.04041434217817</c:v>
                </c:pt>
                <c:pt idx="73">
                  <c:v>264.45853959036111</c:v>
                </c:pt>
                <c:pt idx="74">
                  <c:v>267.87566841306392</c:v>
                </c:pt>
                <c:pt idx="75">
                  <c:v>271.2918153413612</c:v>
                </c:pt>
                <c:pt idx="76">
                  <c:v>267.19232165925723</c:v>
                </c:pt>
                <c:pt idx="77">
                  <c:v>269.92547348406606</c:v>
                </c:pt>
                <c:pt idx="78">
                  <c:v>272.65800236133873</c:v>
                </c:pt>
                <c:pt idx="79">
                  <c:v>275.38991542912578</c:v>
                </c:pt>
                <c:pt idx="80">
                  <c:v>278.12121967199596</c:v>
                </c:pt>
                <c:pt idx="81">
                  <c:v>272.99952502719975</c:v>
                </c:pt>
                <c:pt idx="82">
                  <c:v>272.99952502719975</c:v>
                </c:pt>
                <c:pt idx="83">
                  <c:v>272.99952502719975</c:v>
                </c:pt>
                <c:pt idx="84">
                  <c:v>272.99952502719975</c:v>
                </c:pt>
                <c:pt idx="85">
                  <c:v>272.99952502719975</c:v>
                </c:pt>
                <c:pt idx="86">
                  <c:v>272.99952502719975</c:v>
                </c:pt>
                <c:pt idx="87">
                  <c:v>272.99952502719975</c:v>
                </c:pt>
                <c:pt idx="88">
                  <c:v>272.99952502719975</c:v>
                </c:pt>
                <c:pt idx="89">
                  <c:v>272.99952502719975</c:v>
                </c:pt>
                <c:pt idx="90">
                  <c:v>272.99952502719975</c:v>
                </c:pt>
                <c:pt idx="91">
                  <c:v>272.99952502719975</c:v>
                </c:pt>
                <c:pt idx="92">
                  <c:v>272.99952502719975</c:v>
                </c:pt>
                <c:pt idx="93">
                  <c:v>272.99952502719975</c:v>
                </c:pt>
                <c:pt idx="94">
                  <c:v>272.99952502719975</c:v>
                </c:pt>
                <c:pt idx="95">
                  <c:v>272.99952502719975</c:v>
                </c:pt>
                <c:pt idx="96">
                  <c:v>272.99952502719975</c:v>
                </c:pt>
                <c:pt idx="97">
                  <c:v>272.99952502719975</c:v>
                </c:pt>
                <c:pt idx="98">
                  <c:v>272.99952502719975</c:v>
                </c:pt>
                <c:pt idx="99">
                  <c:v>272.99952502719975</c:v>
                </c:pt>
                <c:pt idx="100">
                  <c:v>272.99952502719975</c:v>
                </c:pt>
                <c:pt idx="101">
                  <c:v>272.99952502719975</c:v>
                </c:pt>
                <c:pt idx="102">
                  <c:v>272.99952502719975</c:v>
                </c:pt>
                <c:pt idx="103">
                  <c:v>272.99952502719975</c:v>
                </c:pt>
                <c:pt idx="104">
                  <c:v>272.99952502719975</c:v>
                </c:pt>
                <c:pt idx="105">
                  <c:v>272.99952502719975</c:v>
                </c:pt>
                <c:pt idx="106">
                  <c:v>272.99952502719975</c:v>
                </c:pt>
                <c:pt idx="107">
                  <c:v>272.99952502719975</c:v>
                </c:pt>
                <c:pt idx="108">
                  <c:v>272.99952502719975</c:v>
                </c:pt>
                <c:pt idx="109">
                  <c:v>272.99952502719975</c:v>
                </c:pt>
                <c:pt idx="110">
                  <c:v>272.99952502719975</c:v>
                </c:pt>
                <c:pt idx="111">
                  <c:v>272.99952502719975</c:v>
                </c:pt>
                <c:pt idx="112">
                  <c:v>272.99952502719975</c:v>
                </c:pt>
                <c:pt idx="113">
                  <c:v>272.99952502719975</c:v>
                </c:pt>
                <c:pt idx="114">
                  <c:v>272.99952502719975</c:v>
                </c:pt>
                <c:pt idx="115">
                  <c:v>272.99952502719975</c:v>
                </c:pt>
                <c:pt idx="116">
                  <c:v>272.99952502719975</c:v>
                </c:pt>
                <c:pt idx="117">
                  <c:v>272.99952502719975</c:v>
                </c:pt>
                <c:pt idx="118">
                  <c:v>272.99952502719975</c:v>
                </c:pt>
                <c:pt idx="119">
                  <c:v>272.99952502719975</c:v>
                </c:pt>
                <c:pt idx="120">
                  <c:v>272.99952502719975</c:v>
                </c:pt>
                <c:pt idx="121">
                  <c:v>272.99952502719975</c:v>
                </c:pt>
                <c:pt idx="122">
                  <c:v>272.99952502719975</c:v>
                </c:pt>
                <c:pt idx="123">
                  <c:v>272.99952502719975</c:v>
                </c:pt>
                <c:pt idx="124">
                  <c:v>272.99952502719975</c:v>
                </c:pt>
                <c:pt idx="125">
                  <c:v>272.99952502719975</c:v>
                </c:pt>
                <c:pt idx="126">
                  <c:v>272.99952502719975</c:v>
                </c:pt>
                <c:pt idx="127">
                  <c:v>272.99952502719975</c:v>
                </c:pt>
                <c:pt idx="128">
                  <c:v>272.99952502719975</c:v>
                </c:pt>
                <c:pt idx="129">
                  <c:v>272.99952502719975</c:v>
                </c:pt>
                <c:pt idx="130">
                  <c:v>272.99952502719975</c:v>
                </c:pt>
                <c:pt idx="131">
                  <c:v>272.99952502719975</c:v>
                </c:pt>
                <c:pt idx="132">
                  <c:v>272.99952502719975</c:v>
                </c:pt>
                <c:pt idx="133">
                  <c:v>272.99952502719975</c:v>
                </c:pt>
                <c:pt idx="134">
                  <c:v>272.99952502719975</c:v>
                </c:pt>
                <c:pt idx="135">
                  <c:v>272.99952502719975</c:v>
                </c:pt>
                <c:pt idx="136">
                  <c:v>272.99952502719975</c:v>
                </c:pt>
                <c:pt idx="137">
                  <c:v>272.99952502719975</c:v>
                </c:pt>
                <c:pt idx="138">
                  <c:v>272.99952502719975</c:v>
                </c:pt>
                <c:pt idx="139">
                  <c:v>272.99952502719975</c:v>
                </c:pt>
                <c:pt idx="140">
                  <c:v>272.99952502719975</c:v>
                </c:pt>
                <c:pt idx="141">
                  <c:v>272.99952502719975</c:v>
                </c:pt>
                <c:pt idx="142">
                  <c:v>272.99952502719975</c:v>
                </c:pt>
                <c:pt idx="143">
                  <c:v>272.99952502719975</c:v>
                </c:pt>
                <c:pt idx="144">
                  <c:v>272.99952502719975</c:v>
                </c:pt>
                <c:pt idx="145">
                  <c:v>272.99952502719975</c:v>
                </c:pt>
                <c:pt idx="146">
                  <c:v>272.99952502719975</c:v>
                </c:pt>
                <c:pt idx="147">
                  <c:v>272.99952502719975</c:v>
                </c:pt>
                <c:pt idx="148">
                  <c:v>272.99952502719975</c:v>
                </c:pt>
                <c:pt idx="149">
                  <c:v>272.99952502719975</c:v>
                </c:pt>
                <c:pt idx="150">
                  <c:v>272.99952502719975</c:v>
                </c:pt>
                <c:pt idx="151">
                  <c:v>272.99952502719975</c:v>
                </c:pt>
                <c:pt idx="152">
                  <c:v>272.99952502719975</c:v>
                </c:pt>
                <c:pt idx="153">
                  <c:v>272.99952502719975</c:v>
                </c:pt>
                <c:pt idx="154">
                  <c:v>272.99952502719975</c:v>
                </c:pt>
                <c:pt idx="155">
                  <c:v>272.99952502719975</c:v>
                </c:pt>
                <c:pt idx="156">
                  <c:v>272.99952502719975</c:v>
                </c:pt>
                <c:pt idx="157">
                  <c:v>272.99952502719975</c:v>
                </c:pt>
                <c:pt idx="158">
                  <c:v>272.99952502719975</c:v>
                </c:pt>
                <c:pt idx="159">
                  <c:v>272.99952502719975</c:v>
                </c:pt>
                <c:pt idx="160">
                  <c:v>272.99952502719975</c:v>
                </c:pt>
                <c:pt idx="161">
                  <c:v>272.99952502719975</c:v>
                </c:pt>
                <c:pt idx="162">
                  <c:v>272.99952502719975</c:v>
                </c:pt>
                <c:pt idx="163">
                  <c:v>272.99952502719975</c:v>
                </c:pt>
                <c:pt idx="164">
                  <c:v>272.99952502719975</c:v>
                </c:pt>
                <c:pt idx="165">
                  <c:v>272.99952502719975</c:v>
                </c:pt>
                <c:pt idx="166">
                  <c:v>272.99952502719975</c:v>
                </c:pt>
                <c:pt idx="167">
                  <c:v>272.99952502719975</c:v>
                </c:pt>
                <c:pt idx="168">
                  <c:v>272.99952502719975</c:v>
                </c:pt>
                <c:pt idx="169">
                  <c:v>272.99952502719975</c:v>
                </c:pt>
                <c:pt idx="170">
                  <c:v>272.99952502719975</c:v>
                </c:pt>
                <c:pt idx="171">
                  <c:v>272.99952502719975</c:v>
                </c:pt>
                <c:pt idx="172">
                  <c:v>272.99952502719975</c:v>
                </c:pt>
                <c:pt idx="173">
                  <c:v>272.99952502719975</c:v>
                </c:pt>
                <c:pt idx="174">
                  <c:v>272.99952502719975</c:v>
                </c:pt>
                <c:pt idx="175">
                  <c:v>272.99952502719975</c:v>
                </c:pt>
                <c:pt idx="176">
                  <c:v>272.99952502719975</c:v>
                </c:pt>
                <c:pt idx="177">
                  <c:v>272.99952502719975</c:v>
                </c:pt>
                <c:pt idx="178">
                  <c:v>272.99952502719975</c:v>
                </c:pt>
                <c:pt idx="179">
                  <c:v>272.99952502719975</c:v>
                </c:pt>
                <c:pt idx="180">
                  <c:v>272.99952502719975</c:v>
                </c:pt>
                <c:pt idx="181">
                  <c:v>272.99952502719975</c:v>
                </c:pt>
                <c:pt idx="182">
                  <c:v>272.99952502719975</c:v>
                </c:pt>
                <c:pt idx="183">
                  <c:v>272.99952502719975</c:v>
                </c:pt>
                <c:pt idx="184">
                  <c:v>272.99952502719975</c:v>
                </c:pt>
                <c:pt idx="185">
                  <c:v>272.99952502719975</c:v>
                </c:pt>
                <c:pt idx="186">
                  <c:v>272.99952502719975</c:v>
                </c:pt>
                <c:pt idx="187">
                  <c:v>272.99952502719975</c:v>
                </c:pt>
                <c:pt idx="188">
                  <c:v>272.99952502719975</c:v>
                </c:pt>
                <c:pt idx="189">
                  <c:v>272.99952502719975</c:v>
                </c:pt>
                <c:pt idx="190">
                  <c:v>272.99952502719975</c:v>
                </c:pt>
                <c:pt idx="191">
                  <c:v>272.99952502719975</c:v>
                </c:pt>
                <c:pt idx="192">
                  <c:v>272.99952502719975</c:v>
                </c:pt>
                <c:pt idx="193">
                  <c:v>272.99952502719975</c:v>
                </c:pt>
                <c:pt idx="194">
                  <c:v>272.99952502719975</c:v>
                </c:pt>
                <c:pt idx="195">
                  <c:v>272.99952502719975</c:v>
                </c:pt>
                <c:pt idx="196">
                  <c:v>272.99952502719975</c:v>
                </c:pt>
                <c:pt idx="197">
                  <c:v>272.99952502719975</c:v>
                </c:pt>
                <c:pt idx="198">
                  <c:v>272.99952502719975</c:v>
                </c:pt>
                <c:pt idx="199">
                  <c:v>272.99952502719975</c:v>
                </c:pt>
                <c:pt idx="200">
                  <c:v>272.99952502719975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91" sqref="H9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1.95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0.67</v>
      </c>
      <c r="D9" s="36">
        <f t="shared" ref="D9:D18" si="0">C9*$C$5</f>
        <v>1.3065</v>
      </c>
      <c r="E9" s="37">
        <v>65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25</v>
      </c>
      <c r="C10" s="35">
        <v>0.11</v>
      </c>
      <c r="D10" s="36">
        <f t="shared" si="0"/>
        <v>0.2145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23</v>
      </c>
      <c r="C11" s="35">
        <v>0.22</v>
      </c>
      <c r="D11" s="36">
        <f t="shared" si="0"/>
        <v>0.42899999999999999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1.95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162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10.8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303</v>
      </c>
      <c r="C37" s="63">
        <v>2</v>
      </c>
      <c r="D37" s="63">
        <v>43</v>
      </c>
      <c r="E37" s="54"/>
      <c r="F37" s="54"/>
      <c r="G37" s="54"/>
      <c r="H37" s="54"/>
      <c r="I37" s="56">
        <f t="shared" ref="I37:I55" si="1">IF(A37&lt;&gt;0,(B37-(B36-D36))/(A37-A36),"")</f>
        <v>28.2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419</v>
      </c>
      <c r="C38" s="63">
        <v>3</v>
      </c>
      <c r="D38" s="63">
        <v>60</v>
      </c>
      <c r="E38" s="54">
        <v>0.15</v>
      </c>
      <c r="F38" s="54"/>
      <c r="G38" s="54">
        <v>0.85</v>
      </c>
      <c r="H38" s="54"/>
      <c r="I38" s="56">
        <f t="shared" si="1"/>
        <v>31.8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524</v>
      </c>
      <c r="C39" s="63">
        <v>4</v>
      </c>
      <c r="D39" s="63">
        <v>90</v>
      </c>
      <c r="E39" s="54">
        <v>0.25</v>
      </c>
      <c r="F39" s="54"/>
      <c r="G39" s="54">
        <v>0.75</v>
      </c>
      <c r="H39" s="54"/>
      <c r="I39" s="52">
        <f t="shared" si="1"/>
        <v>33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576</v>
      </c>
      <c r="C40" s="63">
        <v>5</v>
      </c>
      <c r="D40" s="63">
        <v>72</v>
      </c>
      <c r="E40" s="54"/>
      <c r="F40" s="54"/>
      <c r="G40" s="54"/>
      <c r="H40" s="54"/>
      <c r="I40" s="52">
        <f t="shared" si="1"/>
        <v>28.4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639</v>
      </c>
      <c r="C41" s="63">
        <v>6</v>
      </c>
      <c r="D41" s="63">
        <v>77</v>
      </c>
      <c r="E41" s="54"/>
      <c r="F41" s="54"/>
      <c r="G41" s="54"/>
      <c r="H41" s="54"/>
      <c r="I41" s="56">
        <f t="shared" si="1"/>
        <v>27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686</v>
      </c>
      <c r="C42" s="63">
        <v>7</v>
      </c>
      <c r="D42" s="63">
        <v>64</v>
      </c>
      <c r="E42" s="54"/>
      <c r="F42" s="54"/>
      <c r="G42" s="54"/>
      <c r="H42" s="54"/>
      <c r="I42" s="56">
        <f t="shared" si="1"/>
        <v>24.8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724</v>
      </c>
      <c r="C43" s="63">
        <v>8</v>
      </c>
      <c r="D43" s="63">
        <v>62</v>
      </c>
      <c r="E43" s="54"/>
      <c r="F43" s="54"/>
      <c r="G43" s="54"/>
      <c r="H43" s="54"/>
      <c r="I43" s="52">
        <f t="shared" si="1"/>
        <v>20.399999999999999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739</v>
      </c>
      <c r="C44" s="63">
        <v>9</v>
      </c>
      <c r="D44" s="63">
        <v>46</v>
      </c>
      <c r="E44" s="54"/>
      <c r="F44" s="54"/>
      <c r="G44" s="54"/>
      <c r="H44" s="54"/>
      <c r="I44" s="52">
        <f t="shared" si="1"/>
        <v>15.4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60</v>
      </c>
      <c r="B45" s="63">
        <v>754</v>
      </c>
      <c r="C45" s="63">
        <v>10</v>
      </c>
      <c r="D45" s="63">
        <v>35</v>
      </c>
      <c r="E45" s="54"/>
      <c r="F45" s="54"/>
      <c r="G45" s="54"/>
      <c r="H45" s="54"/>
      <c r="I45" s="52">
        <f t="shared" si="1"/>
        <v>12.2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65</v>
      </c>
      <c r="B46" s="63">
        <v>769</v>
      </c>
      <c r="C46" s="63">
        <v>11</v>
      </c>
      <c r="D46" s="63">
        <v>769</v>
      </c>
      <c r="E46" s="54"/>
      <c r="F46" s="54"/>
      <c r="G46" s="54"/>
      <c r="H46" s="54"/>
      <c r="I46" s="52">
        <f t="shared" si="1"/>
        <v>10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Hêtre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56</v>
      </c>
      <c r="C62" s="63">
        <v>1</v>
      </c>
      <c r="D62" s="63">
        <v>0</v>
      </c>
      <c r="E62" s="54"/>
      <c r="F62" s="54"/>
      <c r="G62" s="54"/>
      <c r="H62" s="54">
        <v>1</v>
      </c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111</v>
      </c>
      <c r="C63" s="63">
        <v>2</v>
      </c>
      <c r="D63" s="63">
        <v>26</v>
      </c>
      <c r="E63" s="54"/>
      <c r="F63" s="54"/>
      <c r="G63" s="54"/>
      <c r="H63" s="54">
        <v>1</v>
      </c>
      <c r="I63" s="52">
        <f>IF(A63&lt;&gt;0,(B63-(B62-D62))/(A63-A62),"")</f>
        <v>11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146</v>
      </c>
      <c r="C64" s="63">
        <v>3</v>
      </c>
      <c r="D64" s="63">
        <v>35</v>
      </c>
      <c r="E64" s="54"/>
      <c r="F64" s="54"/>
      <c r="G64" s="54"/>
      <c r="H64" s="54">
        <v>1</v>
      </c>
      <c r="I64" s="52">
        <f>IF(A64&lt;&gt;0,(B64-(B63-D63))/(A64-A63),"")</f>
        <v>12.2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175</v>
      </c>
      <c r="C65" s="63">
        <v>4</v>
      </c>
      <c r="D65" s="63">
        <v>35</v>
      </c>
      <c r="E65" s="54"/>
      <c r="F65" s="54"/>
      <c r="G65" s="54"/>
      <c r="H65" s="54"/>
      <c r="I65" s="52">
        <f>IF(A65&lt;&gt;0,(B65-(B64-D64))/(A65-A64),"")</f>
        <v>12.8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207</v>
      </c>
      <c r="C66" s="63">
        <v>5</v>
      </c>
      <c r="D66" s="63">
        <v>35</v>
      </c>
      <c r="E66" s="54"/>
      <c r="F66" s="54"/>
      <c r="G66" s="54"/>
      <c r="H66" s="54"/>
      <c r="I66" s="52">
        <f t="shared" ref="I66:I81" si="2">IF(A66&lt;&gt;0,(B66-(B65-D65))/(A66-A65),"")</f>
        <v>13.4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241</v>
      </c>
      <c r="C67" s="63">
        <v>6</v>
      </c>
      <c r="D67" s="63">
        <v>35</v>
      </c>
      <c r="E67" s="54"/>
      <c r="F67" s="54"/>
      <c r="G67" s="54"/>
      <c r="H67" s="54"/>
      <c r="I67" s="52">
        <f t="shared" si="2"/>
        <v>13.8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274</v>
      </c>
      <c r="C68" s="63">
        <v>7</v>
      </c>
      <c r="D68" s="63">
        <v>35</v>
      </c>
      <c r="E68" s="54"/>
      <c r="F68" s="54"/>
      <c r="G68" s="54"/>
      <c r="H68" s="54"/>
      <c r="I68" s="52">
        <f t="shared" si="2"/>
        <v>13.6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306</v>
      </c>
      <c r="C69" s="53">
        <v>8</v>
      </c>
      <c r="D69" s="53">
        <v>35</v>
      </c>
      <c r="E69" s="54"/>
      <c r="F69" s="54"/>
      <c r="G69" s="54"/>
      <c r="H69" s="54"/>
      <c r="I69" s="52">
        <f t="shared" si="2"/>
        <v>13.4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336</v>
      </c>
      <c r="C70" s="53">
        <v>9</v>
      </c>
      <c r="D70" s="53">
        <v>35</v>
      </c>
      <c r="E70" s="54"/>
      <c r="F70" s="54"/>
      <c r="G70" s="54"/>
      <c r="H70" s="54"/>
      <c r="I70" s="52">
        <f t="shared" si="2"/>
        <v>13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363</v>
      </c>
      <c r="C71" s="53">
        <v>10</v>
      </c>
      <c r="D71" s="53">
        <v>35</v>
      </c>
      <c r="E71" s="54"/>
      <c r="F71" s="54"/>
      <c r="G71" s="54"/>
      <c r="H71" s="54"/>
      <c r="I71" s="52">
        <f t="shared" si="2"/>
        <v>12.4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387</v>
      </c>
      <c r="C72" s="53">
        <v>11</v>
      </c>
      <c r="D72" s="53">
        <v>35</v>
      </c>
      <c r="E72" s="54"/>
      <c r="F72" s="54"/>
      <c r="G72" s="54"/>
      <c r="H72" s="54"/>
      <c r="I72" s="52">
        <f t="shared" si="2"/>
        <v>11.8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407</v>
      </c>
      <c r="C73" s="53">
        <v>12</v>
      </c>
      <c r="D73" s="53">
        <v>35</v>
      </c>
      <c r="E73" s="54"/>
      <c r="F73" s="54"/>
      <c r="G73" s="54"/>
      <c r="H73" s="54"/>
      <c r="I73" s="52">
        <f t="shared" si="2"/>
        <v>11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424</v>
      </c>
      <c r="C74" s="53">
        <v>13</v>
      </c>
      <c r="D74" s="53">
        <v>34</v>
      </c>
      <c r="E74" s="54"/>
      <c r="F74" s="54"/>
      <c r="G74" s="54"/>
      <c r="H74" s="54"/>
      <c r="I74" s="52">
        <f t="shared" si="2"/>
        <v>10.4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438</v>
      </c>
      <c r="C75" s="53">
        <v>14</v>
      </c>
      <c r="D75" s="53">
        <v>33</v>
      </c>
      <c r="E75" s="54"/>
      <c r="F75" s="54"/>
      <c r="G75" s="54"/>
      <c r="H75" s="54"/>
      <c r="I75" s="52">
        <f t="shared" si="2"/>
        <v>9.6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451</v>
      </c>
      <c r="C76" s="53">
        <v>15</v>
      </c>
      <c r="D76" s="53">
        <v>31</v>
      </c>
      <c r="E76" s="54"/>
      <c r="F76" s="54"/>
      <c r="G76" s="54"/>
      <c r="H76" s="54"/>
      <c r="I76" s="52">
        <f t="shared" si="2"/>
        <v>9.1999999999999993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463</v>
      </c>
      <c r="C77" s="53">
        <v>16</v>
      </c>
      <c r="D77" s="53">
        <v>30</v>
      </c>
      <c r="E77" s="54"/>
      <c r="F77" s="54"/>
      <c r="G77" s="54"/>
      <c r="H77" s="54"/>
      <c r="I77" s="52">
        <f t="shared" si="2"/>
        <v>8.6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474</v>
      </c>
      <c r="C78" s="53">
        <v>17</v>
      </c>
      <c r="D78" s="53">
        <v>29</v>
      </c>
      <c r="E78" s="54"/>
      <c r="F78" s="54"/>
      <c r="G78" s="54"/>
      <c r="H78" s="54"/>
      <c r="I78" s="52">
        <f t="shared" si="2"/>
        <v>8.1999999999999993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484</v>
      </c>
      <c r="C79" s="53">
        <v>18</v>
      </c>
      <c r="D79" s="53">
        <v>28</v>
      </c>
      <c r="E79" s="54"/>
      <c r="F79" s="54"/>
      <c r="G79" s="54"/>
      <c r="H79" s="54"/>
      <c r="I79" s="52">
        <f t="shared" si="2"/>
        <v>7.8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493</v>
      </c>
      <c r="C80" s="53">
        <v>19</v>
      </c>
      <c r="D80" s="53">
        <v>27</v>
      </c>
      <c r="E80" s="54"/>
      <c r="F80" s="54"/>
      <c r="G80" s="54"/>
      <c r="H80" s="54"/>
      <c r="I80" s="52">
        <f t="shared" si="2"/>
        <v>7.4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501</v>
      </c>
      <c r="C81" s="53">
        <v>20</v>
      </c>
      <c r="D81" s="53">
        <v>501</v>
      </c>
      <c r="E81" s="54"/>
      <c r="F81" s="54"/>
      <c r="G81" s="54"/>
      <c r="H81" s="54"/>
      <c r="I81" s="52">
        <f t="shared" si="2"/>
        <v>7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sycomore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18</v>
      </c>
      <c r="C88" s="63">
        <v>1</v>
      </c>
      <c r="D88" s="63">
        <v>3</v>
      </c>
      <c r="E88" s="54"/>
      <c r="F88" s="54"/>
      <c r="G88" s="54"/>
      <c r="H88" s="93">
        <v>1</v>
      </c>
      <c r="I88" s="56">
        <f>IFERROR(B88/A88,"")</f>
        <v>0.9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54</v>
      </c>
      <c r="C89" s="63">
        <v>2</v>
      </c>
      <c r="D89" s="63">
        <v>14</v>
      </c>
      <c r="E89" s="54"/>
      <c r="F89" s="54"/>
      <c r="G89" s="54"/>
      <c r="H89" s="93">
        <v>1</v>
      </c>
      <c r="I89" s="56">
        <f t="shared" ref="I89:I107" si="3">IF(A89&lt;&gt;0,(B89-(B88-D88))/(A89-A88),"")</f>
        <v>7.8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76</v>
      </c>
      <c r="C90" s="63">
        <v>3</v>
      </c>
      <c r="D90" s="63">
        <v>14</v>
      </c>
      <c r="E90" s="93"/>
      <c r="F90" s="93"/>
      <c r="G90" s="93"/>
      <c r="H90" s="93">
        <v>1</v>
      </c>
      <c r="I90" s="56">
        <f t="shared" si="3"/>
        <v>7.2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95</v>
      </c>
      <c r="C91" s="63">
        <v>4</v>
      </c>
      <c r="D91" s="63">
        <v>14</v>
      </c>
      <c r="E91" s="93"/>
      <c r="F91" s="93"/>
      <c r="G91" s="93"/>
      <c r="H91" s="93"/>
      <c r="I91" s="56">
        <f t="shared" si="3"/>
        <v>6.6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110</v>
      </c>
      <c r="C92" s="63">
        <v>5</v>
      </c>
      <c r="D92" s="63">
        <v>14</v>
      </c>
      <c r="E92" s="93"/>
      <c r="F92" s="93"/>
      <c r="G92" s="93"/>
      <c r="H92" s="93"/>
      <c r="I92" s="56">
        <f t="shared" si="3"/>
        <v>5.8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120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4.8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127</v>
      </c>
      <c r="C94" s="63">
        <v>7</v>
      </c>
      <c r="D94" s="63">
        <v>11</v>
      </c>
      <c r="E94" s="93"/>
      <c r="F94" s="93"/>
      <c r="G94" s="93"/>
      <c r="H94" s="93"/>
      <c r="I94" s="56">
        <f t="shared" si="3"/>
        <v>4.2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134</v>
      </c>
      <c r="C95" s="63">
        <v>8</v>
      </c>
      <c r="D95" s="63">
        <v>9</v>
      </c>
      <c r="E95" s="93"/>
      <c r="F95" s="93"/>
      <c r="G95" s="93"/>
      <c r="H95" s="93"/>
      <c r="I95" s="56">
        <f t="shared" si="3"/>
        <v>3.6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140</v>
      </c>
      <c r="C96" s="63">
        <v>9</v>
      </c>
      <c r="D96" s="63">
        <v>7</v>
      </c>
      <c r="E96" s="93"/>
      <c r="F96" s="93"/>
      <c r="G96" s="93"/>
      <c r="H96" s="93"/>
      <c r="I96" s="56">
        <f t="shared" si="3"/>
        <v>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146</v>
      </c>
      <c r="C97" s="63">
        <v>10</v>
      </c>
      <c r="D97" s="63">
        <v>6</v>
      </c>
      <c r="E97" s="93"/>
      <c r="F97" s="93"/>
      <c r="G97" s="93"/>
      <c r="H97" s="93"/>
      <c r="I97" s="56">
        <f t="shared" si="3"/>
        <v>2.6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150</v>
      </c>
      <c r="C98" s="63">
        <v>11</v>
      </c>
      <c r="D98" s="63">
        <v>5</v>
      </c>
      <c r="E98" s="93"/>
      <c r="F98" s="93"/>
      <c r="G98" s="93"/>
      <c r="H98" s="93"/>
      <c r="I98" s="56">
        <f t="shared" si="3"/>
        <v>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155</v>
      </c>
      <c r="C99" s="63">
        <v>12</v>
      </c>
      <c r="D99" s="63">
        <v>4</v>
      </c>
      <c r="E99" s="93"/>
      <c r="F99" s="93"/>
      <c r="G99" s="93"/>
      <c r="H99" s="93"/>
      <c r="I99" s="56">
        <f t="shared" si="3"/>
        <v>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159</v>
      </c>
      <c r="C100" s="63">
        <v>13</v>
      </c>
      <c r="D100" s="63">
        <v>3</v>
      </c>
      <c r="E100" s="68"/>
      <c r="F100" s="68"/>
      <c r="G100" s="68"/>
      <c r="H100" s="68"/>
      <c r="I100" s="56">
        <f t="shared" si="3"/>
        <v>1.6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Hêtre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Erable sycomore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490.96084572840579</v>
      </c>
      <c r="T3" s="62">
        <f>IF('Données projet'!E9&gt;30,$R$33-$H$33,LOOKUP('Données projet'!$E$9,$A$3:$A$203,R3:R203)-LOOKUP('Données projet'!$E$9,$A$3:$A$203,$H$3:$H$203))</f>
        <v>597.91658789908263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441.51026823173464</v>
      </c>
      <c r="AO3" s="62">
        <f>IF('Données projet'!E10&gt;30,$AM$33-$H$33,LOOKUP('Données projet'!$E$10,$A$3:$A$203,AM3:AM203)-LOOKUP('Données projet'!$E$10,$A$3:$A$203,$H$3:$H$203))</f>
        <v>241.85593029696236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106.9966389566718</v>
      </c>
      <c r="BJ3" s="62">
        <f>IF('Données projet'!E11&gt;30,$BH$33-$H$33,LOOKUP('Données projet'!$E$11,$A$3:$A$203,BH3:BH203)-LOOKUP('Données projet'!$E$11,$A$3:$A$203,$H$3:$H$203))</f>
        <v>101.79623421527413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10.8</v>
      </c>
      <c r="N4" s="14">
        <f>IF('Données projet'!$A$36&gt;35,N3+M4-V3,IF(A4&lt;'Données projet'!$A$36,$K$205^A4,IF(A4='Données projet'!$A$36,'Données projet'!$B$36,N3+M4-V3)))</f>
        <v>1.4037863041747067</v>
      </c>
      <c r="O4" s="14">
        <f>N4*VLOOKUP('Données projet'!$B$9,Paramètres!$A$1:$I$89,3,0)*VLOOKUP('Données projet'!$B$9,Paramètres!$A$1:$I$89,5,0)</f>
        <v>0.78471654403366109</v>
      </c>
      <c r="P4" s="14">
        <f>EXP(-1.0587+0.8836*LN(O4)+0.284)</f>
        <v>0.37198061042729702</v>
      </c>
      <c r="Q4" s="22">
        <f t="shared" ref="Q4:Q34" si="2">(O4+P4)*0.475*44/12</f>
        <v>2.0145808773528358</v>
      </c>
      <c r="R4" s="62">
        <f t="shared" si="0"/>
        <v>295.34791421068616</v>
      </c>
      <c r="S4" s="62">
        <f ca="1">AVERAGE(OFFSET($R$3,0,0,'Données projet'!$E$9+1,1))-AVERAGE(OFFSET($H$3,0,0,'Données projet'!$E$9+1,1))</f>
        <v>490.96084572840579</v>
      </c>
      <c r="T4" s="62">
        <f>$T$3</f>
        <v>597.91658789908263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1.2229519710813024</v>
      </c>
      <c r="AJ4" s="14">
        <f>AI4*VLOOKUP('Données projet'!$B$10,Paramètres!$A$1:$I$89,3,0)*VLOOKUP('Données projet'!$B$10,Paramètres!$A$1:$I$89,5,0)</f>
        <v>1.0492927911877574</v>
      </c>
      <c r="AK4" s="14">
        <f>EXP(-1.0587+0.8836*LN(AJ4)+0.284)</f>
        <v>0.48085748368030745</v>
      </c>
      <c r="AL4" s="22">
        <f t="shared" ref="AL4:AL67" si="4">(AJ4+AK4)*0.475*44/12</f>
        <v>2.6650117287285462</v>
      </c>
      <c r="AM4" s="62">
        <f t="shared" ref="AM4:AM67" si="5">AL4+(AD4+AE4)*44/12</f>
        <v>295.99834506206184</v>
      </c>
      <c r="AN4" s="62">
        <f ca="1">AVERAGE(OFFSET($AM$3,0,0,'Données projet'!$E$10+1,1))-AVERAGE(OFFSET($H$3,0,0,'Données projet'!$E$10+1,1))</f>
        <v>441.51026823173464</v>
      </c>
      <c r="AO4" s="62">
        <f>$AO$3</f>
        <v>241.85593029696236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0.9</v>
      </c>
      <c r="BD4" s="13">
        <f>IF('Données projet'!$A$88&gt;35,BD3+BC4-BL3,IF(A4&lt;'Données projet'!$A$88,$BA$205^A4,IF(A4='Données projet'!$A$88,'Données projet'!$B$88,BD3+BC4-BL3)))</f>
        <v>1.1554831727638066</v>
      </c>
      <c r="BE4" s="14">
        <f>BD4*VLOOKUP('Données projet'!$B$11,Paramètres!$A$1:$I$89,3,0)*VLOOKUP('Données projet'!$B$11,Paramètres!$A$1:$I$89,5,0)</f>
        <v>0.9193024122508846</v>
      </c>
      <c r="BF4" s="14">
        <f>EXP(-1.0587+0.8836*LN(BE4)+0.284)</f>
        <v>0.42782278138454627</v>
      </c>
      <c r="BG4" s="22">
        <f t="shared" ref="BG4:BG67" si="7">(BE4+BF4)*0.475*44/12</f>
        <v>2.3462430455817089</v>
      </c>
      <c r="BH4" s="62">
        <f t="shared" ref="BH4:BH67" si="8">BG4+(AY4+AZ4)*44/12</f>
        <v>295.67957637891504</v>
      </c>
      <c r="BI4" s="62">
        <f ca="1">AVERAGE(OFFSET($BH$3,0,0,'Données projet'!$E$11+1,1))-AVERAGE(OFFSET($H$3,0,0,'Données projet'!$E$11+1,1))</f>
        <v>106.9966389566718</v>
      </c>
      <c r="BJ4" s="62">
        <f>$BJ$3</f>
        <v>101.79623421527413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10.8</v>
      </c>
      <c r="N5" s="14">
        <f>IF('Données projet'!$A$36&gt;35,N4+M5-V4,IF(A5&lt;'Données projet'!$A$36,$K$205^A5,IF(A5='Données projet'!$A$36,'Données projet'!$B$36,N4+M5-V4)))</f>
        <v>1.9706159877884823</v>
      </c>
      <c r="O5" s="14">
        <f>N5*VLOOKUP('Données projet'!$B$9,Paramètres!$A$1:$I$89,3,0)*VLOOKUP('Données projet'!$B$9,Paramètres!$A$1:$I$89,5,0)</f>
        <v>1.1015743371737616</v>
      </c>
      <c r="P5" s="14">
        <f t="shared" ref="P5:P68" si="33">EXP(-1.0587+0.8836*LN(O5)+0.284)</f>
        <v>0.50196734705126034</v>
      </c>
      <c r="Q5" s="22">
        <f t="shared" si="2"/>
        <v>2.7928351000252465</v>
      </c>
      <c r="R5" s="62">
        <f t="shared" si="0"/>
        <v>296.12616843335854</v>
      </c>
      <c r="S5" s="62">
        <f ca="1">AVERAGE(OFFSET($R$3,0,0,'Données projet'!$E$9+1,1))-AVERAGE(OFFSET($H$3,0,0,'Données projet'!$E$9+1,1))</f>
        <v>490.96084572840579</v>
      </c>
      <c r="T5" s="62">
        <f t="shared" ref="T5:T68" si="34">$T$3</f>
        <v>597.91658789908263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1.4956115235716427</v>
      </c>
      <c r="AJ5" s="14">
        <f>AI5*VLOOKUP('Données projet'!$B$10,Paramètres!$A$1:$I$89,3,0)*VLOOKUP('Données projet'!$B$10,Paramètres!$A$1:$I$89,5,0)</f>
        <v>1.2832346872244698</v>
      </c>
      <c r="AK5" s="14">
        <f t="shared" ref="AK5:AK68" si="35">EXP(-1.0587+0.8836*LN(AJ5)+0.284)</f>
        <v>0.57444879990343678</v>
      </c>
      <c r="AL5" s="22">
        <f t="shared" si="4"/>
        <v>3.2354654067477706</v>
      </c>
      <c r="AM5" s="62">
        <f t="shared" si="5"/>
        <v>296.56879874008109</v>
      </c>
      <c r="AN5" s="62">
        <f ca="1">AVERAGE(OFFSET($AM$3,0,0,'Données projet'!$E$10+1,1))-AVERAGE(OFFSET($H$3,0,0,'Données projet'!$E$10+1,1))</f>
        <v>441.51026823173464</v>
      </c>
      <c r="AO5" s="62">
        <f t="shared" ref="AO5:AO68" si="36">$AO$3</f>
        <v>241.85593029696236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0.9</v>
      </c>
      <c r="BD5" s="13">
        <f>IF('Données projet'!$A$88&gt;35,BD4+BC5-BL4,IF(A5&lt;'Données projet'!$A$88,$BA$205^A5,IF(A5='Données projet'!$A$88,'Données projet'!$B$88,BD4+BC5-BL4)))</f>
        <v>1.335141362540313</v>
      </c>
      <c r="BE5" s="14">
        <f>BD5*VLOOKUP('Données projet'!$B$11,Paramètres!$A$1:$I$89,3,0)*VLOOKUP('Données projet'!$B$11,Paramètres!$A$1:$I$89,5,0)</f>
        <v>1.0622384680370731</v>
      </c>
      <c r="BF5" s="14">
        <f t="shared" ref="BF5:BF68" si="37">EXP(-1.0587+0.8836*LN(BE5)+0.284)</f>
        <v>0.48609577476968402</v>
      </c>
      <c r="BG5" s="22">
        <f t="shared" si="7"/>
        <v>2.6966821395551013</v>
      </c>
      <c r="BH5" s="62">
        <f t="shared" si="8"/>
        <v>296.03001547288841</v>
      </c>
      <c r="BI5" s="62">
        <f ca="1">AVERAGE(OFFSET($BH$3,0,0,'Données projet'!$E$11+1,1))-AVERAGE(OFFSET($H$3,0,0,'Données projet'!$E$11+1,1))</f>
        <v>106.9966389566718</v>
      </c>
      <c r="BJ5" s="62">
        <f t="shared" ref="BJ5:BJ68" si="38">$BJ$3</f>
        <v>101.79623421527413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10.8</v>
      </c>
      <c r="N6" s="14">
        <f>IF('Données projet'!$A$36&gt;35,N5+M6-V5,IF(A6&lt;'Données projet'!$A$36,$K$205^A6,IF(A6='Données projet'!$A$36,'Données projet'!$B$36,N5+M6-V5)))</f>
        <v>2.7663237344451828</v>
      </c>
      <c r="O6" s="14">
        <f>N6*VLOOKUP('Données projet'!$B$9,Paramètres!$A$1:$I$89,3,0)*VLOOKUP('Données projet'!$B$9,Paramètres!$A$1:$I$89,5,0)</f>
        <v>1.5463749675548573</v>
      </c>
      <c r="P6" s="14">
        <f t="shared" si="33"/>
        <v>0.6773772891448272</v>
      </c>
      <c r="Q6" s="22">
        <f t="shared" si="2"/>
        <v>3.8730351804186167</v>
      </c>
      <c r="R6" s="62">
        <f t="shared" si="0"/>
        <v>297.20636851375195</v>
      </c>
      <c r="S6" s="62">
        <f ca="1">AVERAGE(OFFSET($R$3,0,0,'Données projet'!$E$9+1,1))-AVERAGE(OFFSET($H$3,0,0,'Données projet'!$E$9+1,1))</f>
        <v>490.96084572840579</v>
      </c>
      <c r="T6" s="62">
        <f t="shared" si="34"/>
        <v>597.91658789908263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1.8290610607238502</v>
      </c>
      <c r="AJ6" s="14">
        <f>AI6*VLOOKUP('Données projet'!$B$10,Paramètres!$A$1:$I$89,3,0)*VLOOKUP('Données projet'!$B$10,Paramètres!$A$1:$I$89,5,0)</f>
        <v>1.5693343901010637</v>
      </c>
      <c r="AK6" s="14">
        <f t="shared" si="35"/>
        <v>0.68625618797666377</v>
      </c>
      <c r="AL6" s="22">
        <f t="shared" si="4"/>
        <v>3.9284869234853752</v>
      </c>
      <c r="AM6" s="62">
        <f t="shared" si="5"/>
        <v>297.26182025681868</v>
      </c>
      <c r="AN6" s="62">
        <f ca="1">AVERAGE(OFFSET($AM$3,0,0,'Données projet'!$E$10+1,1))-AVERAGE(OFFSET($H$3,0,0,'Données projet'!$E$10+1,1))</f>
        <v>441.51026823173464</v>
      </c>
      <c r="AO6" s="62">
        <f t="shared" si="36"/>
        <v>241.85593029696236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0.9</v>
      </c>
      <c r="BD6" s="13">
        <f>IF('Données projet'!$A$88&gt;35,BD5+BC6-BL5,IF(A6&lt;'Données projet'!$A$88,$BA$205^A6,IF(A6='Données projet'!$A$88,'Données projet'!$B$88,BD5+BC6-BL5)))</f>
        <v>1.5427333776762726</v>
      </c>
      <c r="BE6" s="14">
        <f>BD6*VLOOKUP('Données projet'!$B$11,Paramètres!$A$1:$I$89,3,0)*VLOOKUP('Données projet'!$B$11,Paramètres!$A$1:$I$89,5,0)</f>
        <v>1.2273986752792425</v>
      </c>
      <c r="BF6" s="14">
        <f t="shared" si="37"/>
        <v>0.55230603074536166</v>
      </c>
      <c r="BG6" s="22">
        <f t="shared" si="7"/>
        <v>3.0996523629928521</v>
      </c>
      <c r="BH6" s="62">
        <f t="shared" si="8"/>
        <v>296.43298569632617</v>
      </c>
      <c r="BI6" s="62">
        <f ca="1">AVERAGE(OFFSET($BH$3,0,0,'Données projet'!$E$11+1,1))-AVERAGE(OFFSET($H$3,0,0,'Données projet'!$E$11+1,1))</f>
        <v>106.9966389566718</v>
      </c>
      <c r="BJ6" s="62">
        <f t="shared" si="38"/>
        <v>101.79623421527413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10.8</v>
      </c>
      <c r="N7" s="14">
        <f>IF('Données projet'!$A$36&gt;35,N6+M7-V6,IF(A7&lt;'Données projet'!$A$36,$K$205^A7,IF(A7='Données projet'!$A$36,'Données projet'!$B$36,N6+M7-V6)))</f>
        <v>3.8833273713275762</v>
      </c>
      <c r="O7" s="14">
        <f>N7*VLOOKUP('Données projet'!$B$9,Paramètres!$A$1:$I$89,3,0)*VLOOKUP('Données projet'!$B$9,Paramètres!$A$1:$I$89,5,0)</f>
        <v>2.170780000572115</v>
      </c>
      <c r="P7" s="14">
        <f t="shared" si="33"/>
        <v>0.91408334535022773</v>
      </c>
      <c r="Q7" s="22">
        <f t="shared" si="2"/>
        <v>5.3728036608147471</v>
      </c>
      <c r="R7" s="62">
        <f t="shared" si="0"/>
        <v>298.70613699414804</v>
      </c>
      <c r="S7" s="62">
        <f ca="1">AVERAGE(OFFSET($R$3,0,0,'Données projet'!$E$9+1,1))-AVERAGE(OFFSET($H$3,0,0,'Données projet'!$E$9+1,1))</f>
        <v>490.96084572840579</v>
      </c>
      <c r="T7" s="62">
        <f t="shared" si="34"/>
        <v>597.91658789908263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2.2368538294402907</v>
      </c>
      <c r="AJ7" s="14">
        <f>AI7*VLOOKUP('Données projet'!$B$10,Paramètres!$A$1:$I$89,3,0)*VLOOKUP('Données projet'!$B$10,Paramètres!$A$1:$I$89,5,0)</f>
        <v>1.9192205856597695</v>
      </c>
      <c r="AK7" s="14">
        <f t="shared" si="35"/>
        <v>0.8198251186449117</v>
      </c>
      <c r="AL7" s="22">
        <f t="shared" si="4"/>
        <v>4.770504601663986</v>
      </c>
      <c r="AM7" s="62">
        <f t="shared" si="5"/>
        <v>298.10383793499727</v>
      </c>
      <c r="AN7" s="62">
        <f ca="1">AVERAGE(OFFSET($AM$3,0,0,'Données projet'!$E$10+1,1))-AVERAGE(OFFSET($H$3,0,0,'Données projet'!$E$10+1,1))</f>
        <v>441.51026823173464</v>
      </c>
      <c r="AO7" s="62">
        <f t="shared" si="36"/>
        <v>241.85593029696236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0.9</v>
      </c>
      <c r="BD7" s="13">
        <f>IF('Données projet'!$A$88&gt;35,BD6+BC7-BL6,IF(A7&lt;'Données projet'!$A$88,$BA$205^A7,IF(A7='Données projet'!$A$88,'Données projet'!$B$88,BD6+BC7-BL6)))</f>
        <v>1.7826024579660036</v>
      </c>
      <c r="BE7" s="14">
        <f>BD7*VLOOKUP('Données projet'!$B$11,Paramètres!$A$1:$I$89,3,0)*VLOOKUP('Données projet'!$B$11,Paramètres!$A$1:$I$89,5,0)</f>
        <v>1.4182385155577526</v>
      </c>
      <c r="BF7" s="14">
        <f t="shared" si="37"/>
        <v>0.62753466997779961</v>
      </c>
      <c r="BG7" s="22">
        <f t="shared" si="7"/>
        <v>3.5630549648077534</v>
      </c>
      <c r="BH7" s="62">
        <f t="shared" si="8"/>
        <v>296.89638829814106</v>
      </c>
      <c r="BI7" s="62">
        <f ca="1">AVERAGE(OFFSET($BH$3,0,0,'Données projet'!$E$11+1,1))-AVERAGE(OFFSET($H$3,0,0,'Données projet'!$E$11+1,1))</f>
        <v>106.9966389566718</v>
      </c>
      <c r="BJ7" s="62">
        <f t="shared" si="38"/>
        <v>101.79623421527413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10.8</v>
      </c>
      <c r="N8" s="14">
        <f>IF('Données projet'!$A$36&gt;35,N7+M8-V7,IF(A8&lt;'Données projet'!$A$36,$K$205^A8,IF(A8='Données projet'!$A$36,'Données projet'!$B$36,N7+M8-V7)))</f>
        <v>5.451361778496417</v>
      </c>
      <c r="O8" s="14">
        <f>N8*VLOOKUP('Données projet'!$B$9,Paramètres!$A$1:$I$89,3,0)*VLOOKUP('Données projet'!$B$9,Paramètres!$A$1:$I$89,5,0)</f>
        <v>3.0473112341794972</v>
      </c>
      <c r="P8" s="14">
        <f t="shared" si="33"/>
        <v>1.2335051316844765</v>
      </c>
      <c r="Q8" s="22">
        <f t="shared" si="2"/>
        <v>7.4557551705464205</v>
      </c>
      <c r="R8" s="62">
        <f t="shared" si="0"/>
        <v>300.78908850387973</v>
      </c>
      <c r="S8" s="62">
        <f ca="1">AVERAGE(OFFSET($R$3,0,0,'Données projet'!$E$9+1,1))-AVERAGE(OFFSET($H$3,0,0,'Données projet'!$E$9+1,1))</f>
        <v>490.96084572840579</v>
      </c>
      <c r="T8" s="62">
        <f t="shared" si="34"/>
        <v>597.91658789908263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2.735564799734763</v>
      </c>
      <c r="AJ8" s="14">
        <f>AI8*VLOOKUP('Données projet'!$B$10,Paramètres!$A$1:$I$89,3,0)*VLOOKUP('Données projet'!$B$10,Paramètres!$A$1:$I$89,5,0)</f>
        <v>2.3471145981724271</v>
      </c>
      <c r="AK8" s="14">
        <f t="shared" si="35"/>
        <v>0.97939113254888255</v>
      </c>
      <c r="AL8" s="22">
        <f t="shared" si="4"/>
        <v>5.7936641476729482</v>
      </c>
      <c r="AM8" s="62">
        <f t="shared" si="5"/>
        <v>299.12699748100624</v>
      </c>
      <c r="AN8" s="62">
        <f ca="1">AVERAGE(OFFSET($AM$3,0,0,'Données projet'!$E$10+1,1))-AVERAGE(OFFSET($H$3,0,0,'Données projet'!$E$10+1,1))</f>
        <v>441.51026823173464</v>
      </c>
      <c r="AO8" s="62">
        <f t="shared" si="36"/>
        <v>241.85593029696236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0.9</v>
      </c>
      <c r="BD8" s="13">
        <f>IF('Données projet'!$A$88&gt;35,BD7+BC8-BL7,IF(A8&lt;'Données projet'!$A$88,$BA$205^A8,IF(A8='Données projet'!$A$88,'Données projet'!$B$88,BD7+BC8-BL7)))</f>
        <v>2.0597671439071181</v>
      </c>
      <c r="BE8" s="14">
        <f>BD8*VLOOKUP('Données projet'!$B$11,Paramètres!$A$1:$I$89,3,0)*VLOOKUP('Données projet'!$B$11,Paramètres!$A$1:$I$89,5,0)</f>
        <v>1.6387507396925032</v>
      </c>
      <c r="BF8" s="14">
        <f t="shared" si="37"/>
        <v>0.71301007068978661</v>
      </c>
      <c r="BG8" s="22">
        <f t="shared" si="7"/>
        <v>4.0959834114158209</v>
      </c>
      <c r="BH8" s="62">
        <f t="shared" si="8"/>
        <v>297.42931674474914</v>
      </c>
      <c r="BI8" s="62">
        <f ca="1">AVERAGE(OFFSET($BH$3,0,0,'Données projet'!$E$11+1,1))-AVERAGE(OFFSET($H$3,0,0,'Données projet'!$E$11+1,1))</f>
        <v>106.9966389566718</v>
      </c>
      <c r="BJ8" s="62">
        <f t="shared" si="38"/>
        <v>101.79623421527413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10.8</v>
      </c>
      <c r="N9" s="14">
        <f>IF('Données projet'!$A$36&gt;35,N8+M9-V8,IF(A9&lt;'Données projet'!$A$36,$K$205^A9,IF(A9='Données projet'!$A$36,'Données projet'!$B$36,N8+M9-V8)))</f>
        <v>7.6525470037547425</v>
      </c>
      <c r="O9" s="14">
        <f>N9*VLOOKUP('Données projet'!$B$9,Paramètres!$A$1:$I$89,3,0)*VLOOKUP('Données projet'!$B$9,Paramètres!$A$1:$I$89,5,0)</f>
        <v>4.2777737750989013</v>
      </c>
      <c r="P9" s="14">
        <f t="shared" si="33"/>
        <v>1.6645472402836166</v>
      </c>
      <c r="Q9" s="22">
        <f t="shared" si="2"/>
        <v>10.349542435124553</v>
      </c>
      <c r="R9" s="62">
        <f t="shared" si="0"/>
        <v>303.68287576845785</v>
      </c>
      <c r="S9" s="62">
        <f ca="1">AVERAGE(OFFSET($R$3,0,0,'Données projet'!$E$9+1,1))-AVERAGE(OFFSET($H$3,0,0,'Données projet'!$E$9+1,1))</f>
        <v>490.96084572840579</v>
      </c>
      <c r="T9" s="62">
        <f t="shared" si="34"/>
        <v>597.91658789908263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3.3454643638562565</v>
      </c>
      <c r="AJ9" s="14">
        <f>AI9*VLOOKUP('Données projet'!$B$10,Paramètres!$A$1:$I$89,3,0)*VLOOKUP('Données projet'!$B$10,Paramètres!$A$1:$I$89,5,0)</f>
        <v>2.8704084241886685</v>
      </c>
      <c r="AK9" s="14">
        <f t="shared" si="35"/>
        <v>1.170014151433729</v>
      </c>
      <c r="AL9" s="22">
        <f t="shared" si="4"/>
        <v>7.0370693192090075</v>
      </c>
      <c r="AM9" s="62">
        <f t="shared" si="5"/>
        <v>300.37040265254234</v>
      </c>
      <c r="AN9" s="62">
        <f ca="1">AVERAGE(OFFSET($AM$3,0,0,'Données projet'!$E$10+1,1))-AVERAGE(OFFSET($H$3,0,0,'Données projet'!$E$10+1,1))</f>
        <v>441.51026823173464</v>
      </c>
      <c r="AO9" s="62">
        <f t="shared" si="36"/>
        <v>241.85593029696236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0.9</v>
      </c>
      <c r="BD9" s="13">
        <f>IF('Données projet'!$A$88&gt;35,BD8+BC9-BL8,IF(A9&lt;'Données projet'!$A$88,$BA$205^A9,IF(A9='Données projet'!$A$88,'Données projet'!$B$88,BD8+BC9-BL8)))</f>
        <v>2.3800262745964411</v>
      </c>
      <c r="BE9" s="14">
        <f>BD9*VLOOKUP('Données projet'!$B$11,Paramètres!$A$1:$I$89,3,0)*VLOOKUP('Données projet'!$B$11,Paramètres!$A$1:$I$89,5,0)</f>
        <v>1.8935489040689286</v>
      </c>
      <c r="BF9" s="14">
        <f t="shared" si="37"/>
        <v>0.81012792635511222</v>
      </c>
      <c r="BG9" s="22">
        <f t="shared" si="7"/>
        <v>4.7089038129885372</v>
      </c>
      <c r="BH9" s="62">
        <f t="shared" si="8"/>
        <v>298.04223714632184</v>
      </c>
      <c r="BI9" s="62">
        <f ca="1">AVERAGE(OFFSET($BH$3,0,0,'Données projet'!$E$11+1,1))-AVERAGE(OFFSET($H$3,0,0,'Données projet'!$E$11+1,1))</f>
        <v>106.9966389566718</v>
      </c>
      <c r="BJ9" s="62">
        <f t="shared" si="38"/>
        <v>101.79623421527413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10.8</v>
      </c>
      <c r="N10" s="14">
        <f>IF('Données projet'!$A$36&gt;35,N9+M10-V9,IF(A10&lt;'Données projet'!$A$36,$K$205^A10,IF(A10='Données projet'!$A$36,'Données projet'!$B$36,N9+M10-V9)))</f>
        <v>10.742540675924095</v>
      </c>
      <c r="O10" s="14">
        <f>N10*VLOOKUP('Données projet'!$B$9,Paramètres!$A$1:$I$89,3,0)*VLOOKUP('Données projet'!$B$9,Paramètres!$A$1:$I$89,5,0)</f>
        <v>6.0050802378415691</v>
      </c>
      <c r="P10" s="14">
        <f t="shared" si="33"/>
        <v>2.2462148263235089</v>
      </c>
      <c r="Q10" s="22">
        <f t="shared" si="2"/>
        <v>14.37100557008751</v>
      </c>
      <c r="R10" s="62">
        <f t="shared" si="0"/>
        <v>307.70433890342082</v>
      </c>
      <c r="S10" s="62">
        <f ca="1">AVERAGE(OFFSET($R$3,0,0,'Données projet'!$E$9+1,1))-AVERAGE(OFFSET($H$3,0,0,'Données projet'!$E$9+1,1))</f>
        <v>490.96084572840579</v>
      </c>
      <c r="T10" s="62">
        <f t="shared" si="34"/>
        <v>597.91658789908263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4.091342237960264</v>
      </c>
      <c r="AJ10" s="14">
        <f>AI10*VLOOKUP('Données projet'!$B$10,Paramètres!$A$1:$I$89,3,0)*VLOOKUP('Données projet'!$B$10,Paramètres!$A$1:$I$89,5,0)</f>
        <v>3.510371640169907</v>
      </c>
      <c r="AK10" s="14">
        <f t="shared" si="35"/>
        <v>1.3977389309136552</v>
      </c>
      <c r="AL10" s="22">
        <f t="shared" si="4"/>
        <v>8.5482925779705372</v>
      </c>
      <c r="AM10" s="62">
        <f t="shared" si="5"/>
        <v>301.88162591130384</v>
      </c>
      <c r="AN10" s="62">
        <f ca="1">AVERAGE(OFFSET($AM$3,0,0,'Données projet'!$E$10+1,1))-AVERAGE(OFFSET($H$3,0,0,'Données projet'!$E$10+1,1))</f>
        <v>441.51026823173464</v>
      </c>
      <c r="AO10" s="62">
        <f t="shared" si="36"/>
        <v>241.85593029696236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0.9</v>
      </c>
      <c r="BD10" s="13">
        <f>IF('Données projet'!$A$88&gt;35,BD9+BC10-BL9,IF(A10&lt;'Données projet'!$A$88,$BA$205^A10,IF(A10='Données projet'!$A$88,'Données projet'!$B$88,BD9+BC10-BL9)))</f>
        <v>2.7500803110319185</v>
      </c>
      <c r="BE10" s="14">
        <f>BD10*VLOOKUP('Données projet'!$B$11,Paramètres!$A$1:$I$89,3,0)*VLOOKUP('Données projet'!$B$11,Paramètres!$A$1:$I$89,5,0)</f>
        <v>2.1879638954569947</v>
      </c>
      <c r="BF10" s="14">
        <f t="shared" si="37"/>
        <v>0.9204740354165033</v>
      </c>
      <c r="BG10" s="22">
        <f t="shared" si="7"/>
        <v>5.4138627296046744</v>
      </c>
      <c r="BH10" s="62">
        <f t="shared" si="8"/>
        <v>298.74719606293797</v>
      </c>
      <c r="BI10" s="62">
        <f ca="1">AVERAGE(OFFSET($BH$3,0,0,'Données projet'!$E$11+1,1))-AVERAGE(OFFSET($H$3,0,0,'Données projet'!$E$11+1,1))</f>
        <v>106.9966389566718</v>
      </c>
      <c r="BJ10" s="62">
        <f t="shared" si="38"/>
        <v>101.79623421527413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10.8</v>
      </c>
      <c r="N11" s="14">
        <f>IF('Données projet'!$A$36&gt;35,N10+M11-V10,IF(A11&lt;'Données projet'!$A$36,$K$205^A11,IF(A11='Données projet'!$A$36,'Données projet'!$B$36,N10+M11-V10)))</f>
        <v>15.080231472901943</v>
      </c>
      <c r="O11" s="14">
        <f>N11*VLOOKUP('Données projet'!$B$9,Paramètres!$A$1:$I$89,3,0)*VLOOKUP('Données projet'!$B$9,Paramètres!$A$1:$I$89,5,0)</f>
        <v>8.4298493933521872</v>
      </c>
      <c r="P11" s="14">
        <f t="shared" si="33"/>
        <v>3.0311431985167756</v>
      </c>
      <c r="Q11" s="22">
        <f t="shared" si="2"/>
        <v>19.961228764171775</v>
      </c>
      <c r="R11" s="62">
        <f t="shared" si="0"/>
        <v>313.29456209750509</v>
      </c>
      <c r="S11" s="62">
        <f ca="1">AVERAGE(OFFSET($R$3,0,0,'Données projet'!$E$9+1,1))-AVERAGE(OFFSET($H$3,0,0,'Données projet'!$E$9+1,1))</f>
        <v>490.96084572840579</v>
      </c>
      <c r="T11" s="62">
        <f t="shared" si="34"/>
        <v>597.91658789908263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5.0035150542816931</v>
      </c>
      <c r="AJ11" s="14">
        <f>AI11*VLOOKUP('Données projet'!$B$10,Paramètres!$A$1:$I$89,3,0)*VLOOKUP('Données projet'!$B$10,Paramètres!$A$1:$I$89,5,0)</f>
        <v>4.293015916573693</v>
      </c>
      <c r="AK11" s="14">
        <f t="shared" si="35"/>
        <v>1.669786742833518</v>
      </c>
      <c r="AL11" s="22">
        <f t="shared" si="4"/>
        <v>10.385214631800892</v>
      </c>
      <c r="AM11" s="62">
        <f t="shared" si="5"/>
        <v>303.71854796513423</v>
      </c>
      <c r="AN11" s="62">
        <f ca="1">AVERAGE(OFFSET($AM$3,0,0,'Données projet'!$E$10+1,1))-AVERAGE(OFFSET($H$3,0,0,'Données projet'!$E$10+1,1))</f>
        <v>441.51026823173464</v>
      </c>
      <c r="AO11" s="62">
        <f t="shared" si="36"/>
        <v>241.85593029696236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0.9</v>
      </c>
      <c r="BD11" s="13">
        <f>IF('Données projet'!$A$88&gt;35,BD10+BC11-BL10,IF(A11&lt;'Données projet'!$A$88,$BA$205^A11,IF(A11='Données projet'!$A$88,'Données projet'!$B$88,BD10+BC11-BL10)))</f>
        <v>3.1776715231464374</v>
      </c>
      <c r="BE11" s="14">
        <f>BD11*VLOOKUP('Données projet'!$B$11,Paramètres!$A$1:$I$89,3,0)*VLOOKUP('Données projet'!$B$11,Paramètres!$A$1:$I$89,5,0)</f>
        <v>2.5281554638153056</v>
      </c>
      <c r="BF11" s="14">
        <f t="shared" si="37"/>
        <v>1.0458501951512136</v>
      </c>
      <c r="BG11" s="22">
        <f t="shared" si="7"/>
        <v>6.2247265227000206</v>
      </c>
      <c r="BH11" s="62">
        <f t="shared" si="8"/>
        <v>299.55805985603331</v>
      </c>
      <c r="BI11" s="62">
        <f ca="1">AVERAGE(OFFSET($BH$3,0,0,'Données projet'!$E$11+1,1))-AVERAGE(OFFSET($H$3,0,0,'Données projet'!$E$11+1,1))</f>
        <v>106.9966389566718</v>
      </c>
      <c r="BJ11" s="62">
        <f t="shared" si="38"/>
        <v>101.79623421527413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10.8</v>
      </c>
      <c r="N12" s="14">
        <f>IF('Données projet'!$A$36&gt;35,N11+M12-V11,IF(A12&lt;'Données projet'!$A$36,$K$205^A12,IF(A12='Données projet'!$A$36,'Données projet'!$B$36,N11+M12-V11)))</f>
        <v>21.169422405444113</v>
      </c>
      <c r="O12" s="14">
        <f>N12*VLOOKUP('Données projet'!$B$9,Paramètres!$A$1:$I$89,3,0)*VLOOKUP('Données projet'!$B$9,Paramètres!$A$1:$I$89,5,0)</f>
        <v>11.83370712464326</v>
      </c>
      <c r="P12" s="14">
        <f t="shared" si="33"/>
        <v>4.0903608070972819</v>
      </c>
      <c r="Q12" s="22">
        <f t="shared" si="2"/>
        <v>27.734418314448106</v>
      </c>
      <c r="R12" s="62">
        <f t="shared" si="0"/>
        <v>321.06775164778139</v>
      </c>
      <c r="S12" s="62">
        <f ca="1">AVERAGE(OFFSET($R$3,0,0,'Données projet'!$E$9+1,1))-AVERAGE(OFFSET($H$3,0,0,'Données projet'!$E$9+1,1))</f>
        <v>490.96084572840579</v>
      </c>
      <c r="T12" s="62">
        <f t="shared" si="34"/>
        <v>597.91658789908263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6.1190585979687659</v>
      </c>
      <c r="AJ12" s="14">
        <f>AI12*VLOOKUP('Données projet'!$B$10,Paramètres!$A$1:$I$89,3,0)*VLOOKUP('Données projet'!$B$10,Paramètres!$A$1:$I$89,5,0)</f>
        <v>5.250152277057202</v>
      </c>
      <c r="AK12" s="14">
        <f t="shared" si="35"/>
        <v>1.9947843655753528</v>
      </c>
      <c r="AL12" s="22">
        <f t="shared" si="4"/>
        <v>12.618264652585031</v>
      </c>
      <c r="AM12" s="62">
        <f t="shared" si="5"/>
        <v>305.95159798591834</v>
      </c>
      <c r="AN12" s="62">
        <f ca="1">AVERAGE(OFFSET($AM$3,0,0,'Données projet'!$E$10+1,1))-AVERAGE(OFFSET($H$3,0,0,'Données projet'!$E$10+1,1))</f>
        <v>441.51026823173464</v>
      </c>
      <c r="AO12" s="62">
        <f t="shared" si="36"/>
        <v>241.85593029696236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0.9</v>
      </c>
      <c r="BD12" s="13">
        <f>IF('Données projet'!$A$88&gt;35,BD11+BC12-BL11,IF(A12&lt;'Données projet'!$A$88,$BA$205^A12,IF(A12='Données projet'!$A$88,'Données projet'!$B$88,BD11+BC12-BL11)))</f>
        <v>3.6717459735664435</v>
      </c>
      <c r="BE12" s="14">
        <f>BD12*VLOOKUP('Données projet'!$B$11,Paramètres!$A$1:$I$89,3,0)*VLOOKUP('Données projet'!$B$11,Paramètres!$A$1:$I$89,5,0)</f>
        <v>2.9212410965694628</v>
      </c>
      <c r="BF12" s="14">
        <f t="shared" si="37"/>
        <v>1.1883036224947934</v>
      </c>
      <c r="BG12" s="22">
        <f t="shared" si="7"/>
        <v>7.1574570523702468</v>
      </c>
      <c r="BH12" s="62">
        <f t="shared" si="8"/>
        <v>300.49079038570358</v>
      </c>
      <c r="BI12" s="62">
        <f ca="1">AVERAGE(OFFSET($BH$3,0,0,'Données projet'!$E$11+1,1))-AVERAGE(OFFSET($H$3,0,0,'Données projet'!$E$11+1,1))</f>
        <v>106.9966389566718</v>
      </c>
      <c r="BJ12" s="62">
        <f t="shared" si="38"/>
        <v>101.79623421527413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10.8</v>
      </c>
      <c r="N13" s="14">
        <f>IF('Données projet'!$A$36&gt;35,N12+M13-V12,IF(A13&lt;'Données projet'!$A$36,$K$205^A13,IF(A13='Données projet'!$A$36,'Données projet'!$B$36,N12+M13-V12)))</f>
        <v>29.717345240051621</v>
      </c>
      <c r="O13" s="14">
        <f>N13*VLOOKUP('Données projet'!$B$9,Paramètres!$A$1:$I$89,3,0)*VLOOKUP('Données projet'!$B$9,Paramètres!$A$1:$I$89,5,0)</f>
        <v>16.611995989188856</v>
      </c>
      <c r="P13" s="14">
        <f t="shared" si="33"/>
        <v>5.5197166337850669</v>
      </c>
      <c r="Q13" s="22">
        <f t="shared" si="2"/>
        <v>38.546066151679575</v>
      </c>
      <c r="R13" s="62">
        <f t="shared" si="0"/>
        <v>331.87939948501287</v>
      </c>
      <c r="S13" s="62">
        <f ca="1">AVERAGE(OFFSET($R$3,0,0,'Données projet'!$E$9+1,1))-AVERAGE(OFFSET($H$3,0,0,'Données projet'!$E$9+1,1))</f>
        <v>490.96084572840579</v>
      </c>
      <c r="T13" s="62">
        <f t="shared" si="34"/>
        <v>597.91658789908263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7.4833147735478933</v>
      </c>
      <c r="AJ13" s="14">
        <f>AI13*VLOOKUP('Données projet'!$B$10,Paramètres!$A$1:$I$89,3,0)*VLOOKUP('Données projet'!$B$10,Paramètres!$A$1:$I$89,5,0)</f>
        <v>6.4206840757040933</v>
      </c>
      <c r="AK13" s="14">
        <f t="shared" si="35"/>
        <v>2.3830376437122043</v>
      </c>
      <c r="AL13" s="22">
        <f t="shared" si="4"/>
        <v>15.33314866131672</v>
      </c>
      <c r="AM13" s="62">
        <f t="shared" si="5"/>
        <v>308.66648199465004</v>
      </c>
      <c r="AN13" s="62">
        <f ca="1">AVERAGE(OFFSET($AM$3,0,0,'Données projet'!$E$10+1,1))-AVERAGE(OFFSET($H$3,0,0,'Données projet'!$E$10+1,1))</f>
        <v>441.51026823173464</v>
      </c>
      <c r="AO13" s="62">
        <f t="shared" si="36"/>
        <v>241.85593029696236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0.9</v>
      </c>
      <c r="BD13" s="13">
        <f>IF('Données projet'!$A$88&gt;35,BD12+BC13-BL12,IF(A13&lt;'Données projet'!$A$88,$BA$205^A13,IF(A13='Données projet'!$A$88,'Données projet'!$B$88,BD12+BC13-BL12)))</f>
        <v>4.2426406871192865</v>
      </c>
      <c r="BE13" s="14">
        <f>BD13*VLOOKUP('Données projet'!$B$11,Paramètres!$A$1:$I$89,3,0)*VLOOKUP('Données projet'!$B$11,Paramètres!$A$1:$I$89,5,0)</f>
        <v>3.3754449306721046</v>
      </c>
      <c r="BF13" s="14">
        <f t="shared" si="37"/>
        <v>1.3501603822238479</v>
      </c>
      <c r="BG13" s="22">
        <f t="shared" si="7"/>
        <v>8.2304292532937833</v>
      </c>
      <c r="BH13" s="62">
        <f t="shared" si="8"/>
        <v>301.56376258662709</v>
      </c>
      <c r="BI13" s="62">
        <f ca="1">AVERAGE(OFFSET($BH$3,0,0,'Données projet'!$E$11+1,1))-AVERAGE(OFFSET($H$3,0,0,'Données projet'!$E$11+1,1))</f>
        <v>106.9966389566718</v>
      </c>
      <c r="BJ13" s="62">
        <f t="shared" si="38"/>
        <v>101.79623421527413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10.8</v>
      </c>
      <c r="N14" s="14">
        <f>IF('Données projet'!$A$36&gt;35,N13+M14-V13,IF(A14&lt;'Données projet'!$A$36,$K$205^A14,IF(A14='Données projet'!$A$36,'Données projet'!$B$36,N13+M14-V13)))</f>
        <v>41.716802244415881</v>
      </c>
      <c r="O14" s="14">
        <f>N14*VLOOKUP('Données projet'!$B$9,Paramètres!$A$1:$I$89,3,0)*VLOOKUP('Données projet'!$B$9,Paramètres!$A$1:$I$89,5,0)</f>
        <v>23.319692454628481</v>
      </c>
      <c r="P14" s="14">
        <f t="shared" si="33"/>
        <v>7.4485536005574575</v>
      </c>
      <c r="Q14" s="22">
        <f t="shared" si="2"/>
        <v>53.58802854611551</v>
      </c>
      <c r="R14" s="62">
        <f t="shared" si="0"/>
        <v>346.9213618794488</v>
      </c>
      <c r="S14" s="62">
        <f ca="1">AVERAGE(OFFSET($R$3,0,0,'Données projet'!$E$9+1,1))-AVERAGE(OFFSET($H$3,0,0,'Données projet'!$E$9+1,1))</f>
        <v>490.96084572840579</v>
      </c>
      <c r="T14" s="62">
        <f t="shared" si="34"/>
        <v>597.91658789908263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9.1517345525322273</v>
      </c>
      <c r="AJ14" s="14">
        <f>AI14*VLOOKUP('Données projet'!$B$10,Paramètres!$A$1:$I$89,3,0)*VLOOKUP('Données projet'!$B$10,Paramètres!$A$1:$I$89,5,0)</f>
        <v>7.8521882460726511</v>
      </c>
      <c r="AK14" s="14">
        <f t="shared" si="35"/>
        <v>2.8468582917289242</v>
      </c>
      <c r="AL14" s="22">
        <f t="shared" si="4"/>
        <v>18.634172720004408</v>
      </c>
      <c r="AM14" s="62">
        <f t="shared" si="5"/>
        <v>311.96750605333773</v>
      </c>
      <c r="AN14" s="62">
        <f ca="1">AVERAGE(OFFSET($AM$3,0,0,'Données projet'!$E$10+1,1))-AVERAGE(OFFSET($H$3,0,0,'Données projet'!$E$10+1,1))</f>
        <v>441.51026823173464</v>
      </c>
      <c r="AO14" s="62">
        <f t="shared" si="36"/>
        <v>241.85593029696236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0.9</v>
      </c>
      <c r="BD14" s="13">
        <f>IF('Données projet'!$A$88&gt;35,BD13+BC14-BL13,IF(A14&lt;'Données projet'!$A$88,$BA$205^A14,IF(A14='Données projet'!$A$88,'Données projet'!$B$88,BD13+BC14-BL13)))</f>
        <v>4.9022999220494095</v>
      </c>
      <c r="BE14" s="14">
        <f>BD14*VLOOKUP('Données projet'!$B$11,Paramètres!$A$1:$I$89,3,0)*VLOOKUP('Données projet'!$B$11,Paramètres!$A$1:$I$89,5,0)</f>
        <v>3.9002698179825104</v>
      </c>
      <c r="BF14" s="14">
        <f t="shared" si="37"/>
        <v>1.5340633683331502</v>
      </c>
      <c r="BG14" s="22">
        <f t="shared" si="7"/>
        <v>9.4647969661664408</v>
      </c>
      <c r="BH14" s="62">
        <f t="shared" si="8"/>
        <v>302.79813029949975</v>
      </c>
      <c r="BI14" s="62">
        <f ca="1">AVERAGE(OFFSET($BH$3,0,0,'Données projet'!$E$11+1,1))-AVERAGE(OFFSET($H$3,0,0,'Données projet'!$E$11+1,1))</f>
        <v>106.9966389566718</v>
      </c>
      <c r="BJ14" s="62">
        <f t="shared" si="38"/>
        <v>101.79623421527413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10.8</v>
      </c>
      <c r="N15" s="14">
        <f>IF('Données projet'!$A$36&gt;35,N14+M15-V14,IF(A15&lt;'Données projet'!$A$36,$K$205^A15,IF(A15='Données projet'!$A$36,'Données projet'!$B$36,N14+M15-V14)))</f>
        <v>58.561475644675681</v>
      </c>
      <c r="O15" s="14">
        <f>N15*VLOOKUP('Données projet'!$B$9,Paramètres!$A$1:$I$89,3,0)*VLOOKUP('Données projet'!$B$9,Paramètres!$A$1:$I$89,5,0)</f>
        <v>32.735864885373708</v>
      </c>
      <c r="P15" s="14">
        <f t="shared" si="33"/>
        <v>10.051412857100269</v>
      </c>
      <c r="Q15" s="22">
        <f t="shared" si="2"/>
        <v>74.521175401475503</v>
      </c>
      <c r="R15" s="62">
        <f t="shared" si="0"/>
        <v>367.8545087348088</v>
      </c>
      <c r="S15" s="62">
        <f ca="1">AVERAGE(OFFSET($R$3,0,0,'Données projet'!$E$9+1,1))-AVERAGE(OFFSET($H$3,0,0,'Données projet'!$E$9+1,1))</f>
        <v>490.96084572840579</v>
      </c>
      <c r="T15" s="62">
        <f t="shared" si="34"/>
        <v>597.91658789908263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11.19213180983215</v>
      </c>
      <c r="AJ15" s="14">
        <f>AI15*VLOOKUP('Données projet'!$B$10,Paramètres!$A$1:$I$89,3,0)*VLOOKUP('Données projet'!$B$10,Paramètres!$A$1:$I$89,5,0)</f>
        <v>9.6028490928359851</v>
      </c>
      <c r="AK15" s="14">
        <f t="shared" si="35"/>
        <v>3.4009543049268385</v>
      </c>
      <c r="AL15" s="22">
        <f t="shared" si="4"/>
        <v>22.64829091777025</v>
      </c>
      <c r="AM15" s="62">
        <f t="shared" si="5"/>
        <v>315.98162425110354</v>
      </c>
      <c r="AN15" s="62">
        <f ca="1">AVERAGE(OFFSET($AM$3,0,0,'Données projet'!$E$10+1,1))-AVERAGE(OFFSET($H$3,0,0,'Données projet'!$E$10+1,1))</f>
        <v>441.51026823173464</v>
      </c>
      <c r="AO15" s="62">
        <f t="shared" si="36"/>
        <v>241.85593029696236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0.9</v>
      </c>
      <c r="BD15" s="13">
        <f>IF('Données projet'!$A$88&gt;35,BD14+BC15-BL14,IF(A15&lt;'Données projet'!$A$88,$BA$205^A15,IF(A15='Données projet'!$A$88,'Données projet'!$B$88,BD14+BC15-BL14)))</f>
        <v>5.6645250677694134</v>
      </c>
      <c r="BE15" s="14">
        <f>BD15*VLOOKUP('Données projet'!$B$11,Paramètres!$A$1:$I$89,3,0)*VLOOKUP('Données projet'!$B$11,Paramètres!$A$1:$I$89,5,0)</f>
        <v>4.5066961439173454</v>
      </c>
      <c r="BF15" s="14">
        <f t="shared" si="37"/>
        <v>1.7430154587897546</v>
      </c>
      <c r="BG15" s="22">
        <f t="shared" si="7"/>
        <v>10.884914374714866</v>
      </c>
      <c r="BH15" s="62">
        <f t="shared" si="8"/>
        <v>304.21824770804818</v>
      </c>
      <c r="BI15" s="62">
        <f ca="1">AVERAGE(OFFSET($BH$3,0,0,'Données projet'!$E$11+1,1))-AVERAGE(OFFSET($H$3,0,0,'Données projet'!$E$11+1,1))</f>
        <v>106.9966389566718</v>
      </c>
      <c r="BJ15" s="62">
        <f t="shared" si="38"/>
        <v>101.79623421527413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10.8</v>
      </c>
      <c r="N16" s="14">
        <f>IF('Données projet'!$A$36&gt;35,N15+M16-V15,IF(A16&lt;'Données projet'!$A$36,$K$205^A16,IF(A16='Données projet'!$A$36,'Données projet'!$B$36,N15+M16-V15)))</f>
        <v>82.20779746225638</v>
      </c>
      <c r="O16" s="14">
        <f>N16*VLOOKUP('Données projet'!$B$9,Paramètres!$A$1:$I$89,3,0)*VLOOKUP('Données projet'!$B$9,Paramètres!$A$1:$I$89,5,0)</f>
        <v>45.954158781401318</v>
      </c>
      <c r="P16" s="14">
        <f t="shared" si="33"/>
        <v>13.563828072113143</v>
      </c>
      <c r="Q16" s="22">
        <f t="shared" si="2"/>
        <v>103.66049376987102</v>
      </c>
      <c r="R16" s="62">
        <f t="shared" si="0"/>
        <v>396.99382710320435</v>
      </c>
      <c r="S16" s="62">
        <f ca="1">AVERAGE(OFFSET($R$3,0,0,'Données projet'!$E$9+1,1))-AVERAGE(OFFSET($H$3,0,0,'Données projet'!$E$9+1,1))</f>
        <v>490.96084572840579</v>
      </c>
      <c r="T16" s="62">
        <f t="shared" si="34"/>
        <v>597.91658789908263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13.687439657435972</v>
      </c>
      <c r="AJ16" s="14">
        <f>AI16*VLOOKUP('Données projet'!$B$10,Paramètres!$A$1:$I$89,3,0)*VLOOKUP('Données projet'!$B$10,Paramètres!$A$1:$I$89,5,0)</f>
        <v>11.743823226080066</v>
      </c>
      <c r="AK16" s="14">
        <f t="shared" si="35"/>
        <v>4.0628963576462231</v>
      </c>
      <c r="AL16" s="22">
        <f t="shared" si="4"/>
        <v>27.530036608323286</v>
      </c>
      <c r="AM16" s="62">
        <f t="shared" si="5"/>
        <v>320.86336994165663</v>
      </c>
      <c r="AN16" s="62">
        <f ca="1">AVERAGE(OFFSET($AM$3,0,0,'Données projet'!$E$10+1,1))-AVERAGE(OFFSET($H$3,0,0,'Données projet'!$E$10+1,1))</f>
        <v>441.51026823173464</v>
      </c>
      <c r="AO16" s="62">
        <f t="shared" si="36"/>
        <v>241.85593029696236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0.9</v>
      </c>
      <c r="BD16" s="13">
        <f>IF('Données projet'!$A$88&gt;35,BD15+BC16-BL15,IF(A16&lt;'Données projet'!$A$88,$BA$205^A16,IF(A16='Données projet'!$A$88,'Données projet'!$B$88,BD15+BC16-BL15)))</f>
        <v>6.5452633975063188</v>
      </c>
      <c r="BE16" s="14">
        <f>BD16*VLOOKUP('Données projet'!$B$11,Paramètres!$A$1:$I$89,3,0)*VLOOKUP('Données projet'!$B$11,Paramètres!$A$1:$I$89,5,0)</f>
        <v>5.2074115590560277</v>
      </c>
      <c r="BF16" s="14">
        <f t="shared" si="37"/>
        <v>1.9804285483207489</v>
      </c>
      <c r="BG16" s="22">
        <f t="shared" si="7"/>
        <v>12.518821520347885</v>
      </c>
      <c r="BH16" s="62">
        <f t="shared" si="8"/>
        <v>305.85215485368121</v>
      </c>
      <c r="BI16" s="62">
        <f ca="1">AVERAGE(OFFSET($BH$3,0,0,'Données projet'!$E$11+1,1))-AVERAGE(OFFSET($H$3,0,0,'Données projet'!$E$11+1,1))</f>
        <v>106.9966389566718</v>
      </c>
      <c r="BJ16" s="62">
        <f t="shared" si="38"/>
        <v>101.79623421527413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10.8</v>
      </c>
      <c r="N17" s="14">
        <f>IF('Données projet'!$A$36&gt;35,N16+M17-V16,IF(A17&lt;'Données projet'!$A$36,$K$205^A17,IF(A17='Données projet'!$A$36,'Données projet'!$B$36,N16+M17-V16)))</f>
        <v>115.40218017388374</v>
      </c>
      <c r="O17" s="14">
        <f>N17*VLOOKUP('Données projet'!$B$9,Paramètres!$A$1:$I$89,3,0)*VLOOKUP('Données projet'!$B$9,Paramètres!$A$1:$I$89,5,0)</f>
        <v>64.509818717201014</v>
      </c>
      <c r="P17" s="14">
        <f t="shared" si="33"/>
        <v>18.303638959560171</v>
      </c>
      <c r="Q17" s="22">
        <f t="shared" si="2"/>
        <v>144.23343878702573</v>
      </c>
      <c r="R17" s="62">
        <f t="shared" si="0"/>
        <v>437.56677212035902</v>
      </c>
      <c r="S17" s="62">
        <f ca="1">AVERAGE(OFFSET($R$3,0,0,'Données projet'!$E$9+1,1))-AVERAGE(OFFSET($H$3,0,0,'Données projet'!$E$9+1,1))</f>
        <v>490.96084572840579</v>
      </c>
      <c r="T17" s="62">
        <f t="shared" si="34"/>
        <v>597.91658789908263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16.739081308117708</v>
      </c>
      <c r="AJ17" s="14">
        <f>AI17*VLOOKUP('Données projet'!$B$10,Paramètres!$A$1:$I$89,3,0)*VLOOKUP('Données projet'!$B$10,Paramètres!$A$1:$I$89,5,0)</f>
        <v>14.362131762364994</v>
      </c>
      <c r="AK17" s="14">
        <f t="shared" si="35"/>
        <v>4.8536749785381312</v>
      </c>
      <c r="AL17" s="22">
        <f t="shared" si="4"/>
        <v>33.46753007373961</v>
      </c>
      <c r="AM17" s="62">
        <f t="shared" si="5"/>
        <v>326.80086340707294</v>
      </c>
      <c r="AN17" s="62">
        <f ca="1">AVERAGE(OFFSET($AM$3,0,0,'Données projet'!$E$10+1,1))-AVERAGE(OFFSET($H$3,0,0,'Données projet'!$E$10+1,1))</f>
        <v>441.51026823173464</v>
      </c>
      <c r="AO17" s="62">
        <f t="shared" si="36"/>
        <v>241.85593029696236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0.9</v>
      </c>
      <c r="BD17" s="13">
        <f>IF('Données projet'!$A$88&gt;35,BD16+BC17-BL16,IF(A17&lt;'Données projet'!$A$88,$BA$205^A17,IF(A17='Données projet'!$A$88,'Données projet'!$B$88,BD16+BC17-BL16)))</f>
        <v>7.5629417171254145</v>
      </c>
      <c r="BE17" s="14">
        <f>BD17*VLOOKUP('Données projet'!$B$11,Paramètres!$A$1:$I$89,3,0)*VLOOKUP('Données projet'!$B$11,Paramètres!$A$1:$I$89,5,0)</f>
        <v>6.0170764301449804</v>
      </c>
      <c r="BF17" s="14">
        <f t="shared" si="37"/>
        <v>2.250179259871337</v>
      </c>
      <c r="BG17" s="22">
        <f t="shared" si="7"/>
        <v>14.398803660111751</v>
      </c>
      <c r="BH17" s="62">
        <f t="shared" si="8"/>
        <v>307.73213699344507</v>
      </c>
      <c r="BI17" s="62">
        <f ca="1">AVERAGE(OFFSET($BH$3,0,0,'Données projet'!$E$11+1,1))-AVERAGE(OFFSET($H$3,0,0,'Données projet'!$E$11+1,1))</f>
        <v>106.9966389566718</v>
      </c>
      <c r="BJ17" s="62">
        <f t="shared" si="38"/>
        <v>101.79623421527413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162</v>
      </c>
      <c r="L18" s="13">
        <f>VLOOKUP(A18,'Données projet'!$A$35:$I$55,9,0)</f>
        <v>10.8</v>
      </c>
      <c r="M18" s="13">
        <f t="array" ref="M18">INDEX(L:L,MIN(IF(ISNUMBER(L18:L214),ROW(L18:L214),"")))</f>
        <v>10.8</v>
      </c>
      <c r="N18" s="14">
        <f>IF('Données projet'!$A$36&gt;35,N17+M18-V17,IF(A18&lt;'Données projet'!$A$36,$K$205^A18,IF(A18='Données projet'!$A$36,'Données projet'!$B$36,N17+M18-V17)))</f>
        <v>162</v>
      </c>
      <c r="O18" s="14">
        <f>N18*VLOOKUP('Données projet'!$B$9,Paramètres!$A$1:$I$89,3,0)*VLOOKUP('Données projet'!$B$9,Paramètres!$A$1:$I$89,5,0)</f>
        <v>90.557999999999993</v>
      </c>
      <c r="P18" s="14">
        <f t="shared" si="33"/>
        <v>24.699752708509138</v>
      </c>
      <c r="Q18" s="22">
        <f t="shared" si="2"/>
        <v>200.74058596732007</v>
      </c>
      <c r="R18" s="62">
        <f t="shared" si="0"/>
        <v>494.07391930065342</v>
      </c>
      <c r="S18" s="62">
        <f ca="1">AVERAGE(OFFSET($R$3,0,0,'Données projet'!$E$9+1,1))-AVERAGE(OFFSET($H$3,0,0,'Données projet'!$E$9+1,1))</f>
        <v>490.96084572840579</v>
      </c>
      <c r="T18" s="62">
        <f t="shared" si="34"/>
        <v>597.91658789908263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20.471092479852732</v>
      </c>
      <c r="AJ18" s="14">
        <f>AI18*VLOOKUP('Données projet'!$B$10,Paramètres!$A$1:$I$89,3,0)*VLOOKUP('Données projet'!$B$10,Paramètres!$A$1:$I$89,5,0)</f>
        <v>17.564197347713648</v>
      </c>
      <c r="AK18" s="14">
        <f t="shared" si="35"/>
        <v>5.7983661712048189</v>
      </c>
      <c r="AL18" s="22">
        <f t="shared" si="4"/>
        <v>40.689798128782996</v>
      </c>
      <c r="AM18" s="62">
        <f t="shared" si="5"/>
        <v>334.02313146211634</v>
      </c>
      <c r="AN18" s="62">
        <f ca="1">AVERAGE(OFFSET($AM$3,0,0,'Données projet'!$E$10+1,1))-AVERAGE(OFFSET($H$3,0,0,'Données projet'!$E$10+1,1))</f>
        <v>441.51026823173464</v>
      </c>
      <c r="AO18" s="62">
        <f t="shared" si="36"/>
        <v>241.85593029696236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0.9</v>
      </c>
      <c r="BD18" s="13">
        <f>IF('Données projet'!$A$88&gt;35,BD17+BC18-BL17,IF(A18&lt;'Données projet'!$A$88,$BA$205^A18,IF(A18='Données projet'!$A$88,'Données projet'!$B$88,BD17+BC18-BL17)))</f>
        <v>8.7388518907318247</v>
      </c>
      <c r="BE18" s="14">
        <f>BD18*VLOOKUP('Données projet'!$B$11,Paramètres!$A$1:$I$89,3,0)*VLOOKUP('Données projet'!$B$11,Paramètres!$A$1:$I$89,5,0)</f>
        <v>6.9526305642662409</v>
      </c>
      <c r="BF18" s="14">
        <f t="shared" si="37"/>
        <v>2.556672244423265</v>
      </c>
      <c r="BG18" s="22">
        <f t="shared" si="7"/>
        <v>16.562035725134223</v>
      </c>
      <c r="BH18" s="62">
        <f t="shared" si="8"/>
        <v>309.89536905846751</v>
      </c>
      <c r="BI18" s="62">
        <f ca="1">AVERAGE(OFFSET($BH$3,0,0,'Données projet'!$E$11+1,1))-AVERAGE(OFFSET($H$3,0,0,'Données projet'!$E$11+1,1))</f>
        <v>106.9966389566718</v>
      </c>
      <c r="BJ18" s="62">
        <f t="shared" si="38"/>
        <v>101.79623421527413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28.2</v>
      </c>
      <c r="N19" s="14">
        <f>IF('Données projet'!$A$36&gt;35,N18+M19-V18,IF(A19&lt;'Données projet'!$A$36,$K$205^A19,IF(A19='Données projet'!$A$36,'Données projet'!$B$36,N18+M19-V18)))</f>
        <v>190.2</v>
      </c>
      <c r="O19" s="14">
        <f>N19*VLOOKUP('Données projet'!$B$9,Paramètres!$A$1:$I$89,3,0)*VLOOKUP('Données projet'!$B$9,Paramètres!$A$1:$I$89,5,0)</f>
        <v>106.32179999999998</v>
      </c>
      <c r="P19" s="14">
        <f t="shared" si="33"/>
        <v>28.462664081653866</v>
      </c>
      <c r="Q19" s="22">
        <f t="shared" si="2"/>
        <v>234.7496082755471</v>
      </c>
      <c r="R19" s="62">
        <f t="shared" si="0"/>
        <v>528.08294160888045</v>
      </c>
      <c r="S19" s="62">
        <f ca="1">AVERAGE(OFFSET($R$3,0,0,'Données projet'!$E$9+1,1))-AVERAGE(OFFSET($H$3,0,0,'Données projet'!$E$9+1,1))</f>
        <v>490.96084572840579</v>
      </c>
      <c r="T19" s="62">
        <f t="shared" si="34"/>
        <v>597.91658789908263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25.035162898423533</v>
      </c>
      <c r="AJ19" s="14">
        <f>AI19*VLOOKUP('Données projet'!$B$10,Paramètres!$A$1:$I$89,3,0)*VLOOKUP('Données projet'!$B$10,Paramètres!$A$1:$I$89,5,0)</f>
        <v>21.480169766847393</v>
      </c>
      <c r="AK19" s="14">
        <f t="shared" si="35"/>
        <v>6.9269265873873334</v>
      </c>
      <c r="AL19" s="22">
        <f t="shared" si="4"/>
        <v>49.475692816958805</v>
      </c>
      <c r="AM19" s="62">
        <f t="shared" si="5"/>
        <v>342.80902615029214</v>
      </c>
      <c r="AN19" s="62">
        <f ca="1">AVERAGE(OFFSET($AM$3,0,0,'Données projet'!$E$10+1,1))-AVERAGE(OFFSET($H$3,0,0,'Données projet'!$E$10+1,1))</f>
        <v>441.51026823173464</v>
      </c>
      <c r="AO19" s="62">
        <f t="shared" si="36"/>
        <v>241.85593029696236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0.9</v>
      </c>
      <c r="BD19" s="13">
        <f>IF('Données projet'!$A$88&gt;35,BD18+BC19-BL18,IF(A19&lt;'Données projet'!$A$88,$BA$205^A19,IF(A19='Données projet'!$A$88,'Données projet'!$B$88,BD18+BC19-BL18)))</f>
        <v>10.097596309015799</v>
      </c>
      <c r="BE19" s="14">
        <f>BD19*VLOOKUP('Données projet'!$B$11,Paramètres!$A$1:$I$89,3,0)*VLOOKUP('Données projet'!$B$11,Paramètres!$A$1:$I$89,5,0)</f>
        <v>8.0336476234529695</v>
      </c>
      <c r="BF19" s="14">
        <f t="shared" si="37"/>
        <v>2.9049121027708913</v>
      </c>
      <c r="BG19" s="22">
        <f t="shared" si="7"/>
        <v>19.051324856506557</v>
      </c>
      <c r="BH19" s="62">
        <f t="shared" si="8"/>
        <v>312.38465818983985</v>
      </c>
      <c r="BI19" s="62">
        <f ca="1">AVERAGE(OFFSET($BH$3,0,0,'Données projet'!$E$11+1,1))-AVERAGE(OFFSET($H$3,0,0,'Données projet'!$E$11+1,1))</f>
        <v>106.9966389566718</v>
      </c>
      <c r="BJ19" s="62">
        <f t="shared" si="38"/>
        <v>101.79623421527413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28.2</v>
      </c>
      <c r="N20" s="14">
        <f>IF('Données projet'!$A$36&gt;35,N19+M20-V19,IF(A20&lt;'Données projet'!$A$36,$K$205^A20,IF(A20='Données projet'!$A$36,'Données projet'!$B$36,N19+M20-V19)))</f>
        <v>218.39999999999998</v>
      </c>
      <c r="O20" s="14">
        <f>N20*VLOOKUP('Données projet'!$B$9,Paramètres!$A$1:$I$89,3,0)*VLOOKUP('Données projet'!$B$9,Paramètres!$A$1:$I$89,5,0)</f>
        <v>122.0856</v>
      </c>
      <c r="P20" s="14">
        <f t="shared" si="33"/>
        <v>32.160942364346717</v>
      </c>
      <c r="Q20" s="22">
        <f t="shared" si="2"/>
        <v>268.64606128457052</v>
      </c>
      <c r="R20" s="62">
        <f t="shared" si="0"/>
        <v>561.97939461790384</v>
      </c>
      <c r="S20" s="62">
        <f ca="1">AVERAGE(OFFSET($R$3,0,0,'Données projet'!$E$9+1,1))-AVERAGE(OFFSET($H$3,0,0,'Données projet'!$E$9+1,1))</f>
        <v>490.96084572840579</v>
      </c>
      <c r="T20" s="62">
        <f t="shared" si="34"/>
        <v>597.91658789908263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30.61680181296855</v>
      </c>
      <c r="AJ20" s="14">
        <f>AI20*VLOOKUP('Données projet'!$B$10,Paramètres!$A$1:$I$89,3,0)*VLOOKUP('Données projet'!$B$10,Paramètres!$A$1:$I$89,5,0)</f>
        <v>26.26921595552702</v>
      </c>
      <c r="AK20" s="14">
        <f t="shared" si="35"/>
        <v>8.2751434680579159</v>
      </c>
      <c r="AL20" s="22">
        <f t="shared" si="4"/>
        <v>60.164759329410423</v>
      </c>
      <c r="AM20" s="62">
        <f t="shared" si="5"/>
        <v>353.49809266274372</v>
      </c>
      <c r="AN20" s="62">
        <f ca="1">AVERAGE(OFFSET($AM$3,0,0,'Données projet'!$E$10+1,1))-AVERAGE(OFFSET($H$3,0,0,'Données projet'!$E$10+1,1))</f>
        <v>441.51026823173464</v>
      </c>
      <c r="AO20" s="62">
        <f t="shared" si="36"/>
        <v>241.85593029696236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0.9</v>
      </c>
      <c r="BD20" s="13">
        <f>IF('Données projet'!$A$88&gt;35,BD19+BC20-BL19,IF(A20&lt;'Données projet'!$A$88,$BA$205^A20,IF(A20='Données projet'!$A$88,'Données projet'!$B$88,BD19+BC20-BL19)))</f>
        <v>11.667602620429678</v>
      </c>
      <c r="BE20" s="14">
        <f>BD20*VLOOKUP('Données projet'!$B$11,Paramètres!$A$1:$I$89,3,0)*VLOOKUP('Données projet'!$B$11,Paramètres!$A$1:$I$89,5,0)</f>
        <v>9.2827446448138513</v>
      </c>
      <c r="BF20" s="14">
        <f t="shared" si="37"/>
        <v>3.3005851036366867</v>
      </c>
      <c r="BG20" s="22">
        <f t="shared" si="7"/>
        <v>21.915965978551355</v>
      </c>
      <c r="BH20" s="62">
        <f t="shared" si="8"/>
        <v>315.24929931188467</v>
      </c>
      <c r="BI20" s="62">
        <f ca="1">AVERAGE(OFFSET($BH$3,0,0,'Données projet'!$E$11+1,1))-AVERAGE(OFFSET($H$3,0,0,'Données projet'!$E$11+1,1))</f>
        <v>106.9966389566718</v>
      </c>
      <c r="BJ20" s="62">
        <f t="shared" si="38"/>
        <v>101.79623421527413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28.2</v>
      </c>
      <c r="N21" s="14">
        <f>IF('Données projet'!$A$36&gt;35,N20+M21-V20,IF(A21&lt;'Données projet'!$A$36,$K$205^A21,IF(A21='Données projet'!$A$36,'Données projet'!$B$36,N20+M21-V20)))</f>
        <v>246.59999999999997</v>
      </c>
      <c r="O21" s="14">
        <f>N21*VLOOKUP('Données projet'!$B$9,Paramètres!$A$1:$I$89,3,0)*VLOOKUP('Données projet'!$B$9,Paramètres!$A$1:$I$89,5,0)</f>
        <v>137.84939999999997</v>
      </c>
      <c r="P21" s="14">
        <f t="shared" si="33"/>
        <v>35.803890229822542</v>
      </c>
      <c r="Q21" s="22">
        <f t="shared" si="2"/>
        <v>302.44614715027416</v>
      </c>
      <c r="R21" s="62">
        <f t="shared" si="0"/>
        <v>595.77948048360747</v>
      </c>
      <c r="S21" s="62">
        <f ca="1">AVERAGE(OFFSET($R$3,0,0,'Données projet'!$E$9+1,1))-AVERAGE(OFFSET($H$3,0,0,'Données projet'!$E$9+1,1))</f>
        <v>490.96084572840579</v>
      </c>
      <c r="T21" s="62">
        <f t="shared" si="34"/>
        <v>597.91658789908263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37.442878125375486</v>
      </c>
      <c r="AJ21" s="14">
        <f>AI21*VLOOKUP('Données projet'!$B$10,Paramètres!$A$1:$I$89,3,0)*VLOOKUP('Données projet'!$B$10,Paramètres!$A$1:$I$89,5,0)</f>
        <v>32.125989431572172</v>
      </c>
      <c r="AK21" s="14">
        <f t="shared" si="35"/>
        <v>9.8857694755459775</v>
      </c>
      <c r="AL21" s="22">
        <f t="shared" si="4"/>
        <v>73.170480096564106</v>
      </c>
      <c r="AM21" s="62">
        <f t="shared" si="5"/>
        <v>366.50381342989743</v>
      </c>
      <c r="AN21" s="62">
        <f ca="1">AVERAGE(OFFSET($AM$3,0,0,'Données projet'!$E$10+1,1))-AVERAGE(OFFSET($H$3,0,0,'Données projet'!$E$10+1,1))</f>
        <v>441.51026823173464</v>
      </c>
      <c r="AO21" s="62">
        <f t="shared" si="36"/>
        <v>241.85593029696236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0.9</v>
      </c>
      <c r="BD21" s="13">
        <f>IF('Données projet'!$A$88&gt;35,BD20+BC21-BL20,IF(A21&lt;'Données projet'!$A$88,$BA$205^A21,IF(A21='Données projet'!$A$88,'Données projet'!$B$88,BD20+BC21-BL20)))</f>
        <v>13.48171849440139</v>
      </c>
      <c r="BE21" s="14">
        <f>BD21*VLOOKUP('Données projet'!$B$11,Paramètres!$A$1:$I$89,3,0)*VLOOKUP('Données projet'!$B$11,Paramètres!$A$1:$I$89,5,0)</f>
        <v>10.726055234145747</v>
      </c>
      <c r="BF21" s="14">
        <f t="shared" si="37"/>
        <v>3.750152032468431</v>
      </c>
      <c r="BG21" s="22">
        <f t="shared" si="7"/>
        <v>25.212727656019695</v>
      </c>
      <c r="BH21" s="62">
        <f t="shared" si="8"/>
        <v>318.54606098935301</v>
      </c>
      <c r="BI21" s="62">
        <f ca="1">AVERAGE(OFFSET($BH$3,0,0,'Données projet'!$E$11+1,1))-AVERAGE(OFFSET($H$3,0,0,'Données projet'!$E$11+1,1))</f>
        <v>106.9966389566718</v>
      </c>
      <c r="BJ21" s="62">
        <f t="shared" si="38"/>
        <v>101.79623421527413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28.2</v>
      </c>
      <c r="N22" s="14">
        <f>IF('Données projet'!$A$36&gt;35,N21+M22-V21,IF(A22&lt;'Données projet'!$A$36,$K$205^A22,IF(A22='Données projet'!$A$36,'Données projet'!$B$36,N21+M22-V21)))</f>
        <v>274.79999999999995</v>
      </c>
      <c r="O22" s="14">
        <f>N22*VLOOKUP('Données projet'!$B$9,Paramètres!$A$1:$I$89,3,0)*VLOOKUP('Données projet'!$B$9,Paramètres!$A$1:$I$89,5,0)</f>
        <v>153.61319999999998</v>
      </c>
      <c r="P22" s="14">
        <f t="shared" si="33"/>
        <v>39.398557339898318</v>
      </c>
      <c r="Q22" s="22">
        <f t="shared" si="2"/>
        <v>336.16214403365615</v>
      </c>
      <c r="R22" s="62">
        <f t="shared" si="0"/>
        <v>629.49547736698946</v>
      </c>
      <c r="S22" s="62">
        <f ca="1">AVERAGE(OFFSET($R$3,0,0,'Données projet'!$E$9+1,1))-AVERAGE(OFFSET($H$3,0,0,'Données projet'!$E$9+1,1))</f>
        <v>490.96084572840579</v>
      </c>
      <c r="T22" s="62">
        <f t="shared" si="34"/>
        <v>597.91658789908263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45.79084160638493</v>
      </c>
      <c r="AJ22" s="14">
        <f>AI22*VLOOKUP('Données projet'!$B$10,Paramètres!$A$1:$I$89,3,0)*VLOOKUP('Données projet'!$B$10,Paramètres!$A$1:$I$89,5,0)</f>
        <v>39.28854209827827</v>
      </c>
      <c r="AK22" s="14">
        <f t="shared" si="35"/>
        <v>11.809878402817876</v>
      </c>
      <c r="AL22" s="22">
        <f t="shared" si="4"/>
        <v>88.99641570607578</v>
      </c>
      <c r="AM22" s="62">
        <f t="shared" si="5"/>
        <v>382.32974903940908</v>
      </c>
      <c r="AN22" s="62">
        <f ca="1">AVERAGE(OFFSET($AM$3,0,0,'Données projet'!$E$10+1,1))-AVERAGE(OFFSET($H$3,0,0,'Données projet'!$E$10+1,1))</f>
        <v>441.51026823173464</v>
      </c>
      <c r="AO22" s="62">
        <f t="shared" si="36"/>
        <v>241.85593029696236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0.9</v>
      </c>
      <c r="BD22" s="13">
        <f>IF('Données projet'!$A$88&gt;35,BD21+BC22-BL21,IF(A22&lt;'Données projet'!$A$88,$BA$205^A22,IF(A22='Données projet'!$A$88,'Données projet'!$B$88,BD21+BC22-BL21)))</f>
        <v>15.577898860219406</v>
      </c>
      <c r="BE22" s="14">
        <f>BD22*VLOOKUP('Données projet'!$B$11,Paramètres!$A$1:$I$89,3,0)*VLOOKUP('Données projet'!$B$11,Paramètres!$A$1:$I$89,5,0)</f>
        <v>12.39377633319056</v>
      </c>
      <c r="BF22" s="14">
        <f t="shared" si="37"/>
        <v>4.2609536870088114</v>
      </c>
      <c r="BG22" s="22">
        <f t="shared" si="7"/>
        <v>29.006988118513906</v>
      </c>
      <c r="BH22" s="62">
        <f t="shared" si="8"/>
        <v>322.34032145184722</v>
      </c>
      <c r="BI22" s="62">
        <f ca="1">AVERAGE(OFFSET($BH$3,0,0,'Données projet'!$E$11+1,1))-AVERAGE(OFFSET($H$3,0,0,'Données projet'!$E$11+1,1))</f>
        <v>106.9966389566718</v>
      </c>
      <c r="BJ22" s="62">
        <f t="shared" si="38"/>
        <v>101.79623421527413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303</v>
      </c>
      <c r="L23" s="13">
        <f>VLOOKUP(A23,'Données projet'!$A$35:$I$55,9,0)</f>
        <v>28.2</v>
      </c>
      <c r="M23" s="13">
        <f t="array" ref="M23">INDEX(L:L,MIN(IF(ISNUMBER(L23:L219),ROW(L23:L219),"")))</f>
        <v>28.2</v>
      </c>
      <c r="N23" s="14">
        <f>IF('Données projet'!$A$36&gt;35,N22+M23-V22,IF(A23&lt;'Données projet'!$A$36,$K$205^A23,IF(A23='Données projet'!$A$36,'Données projet'!$B$36,N22+M23-V22)))</f>
        <v>302.99999999999994</v>
      </c>
      <c r="O23" s="14">
        <f>N23*VLOOKUP('Données projet'!$B$9,Paramètres!$A$1:$I$89,3,0)*VLOOKUP('Données projet'!$B$9,Paramètres!$A$1:$I$89,5,0)</f>
        <v>169.37699999999995</v>
      </c>
      <c r="P23" s="14">
        <f t="shared" si="33"/>
        <v>42.950462509094685</v>
      </c>
      <c r="Q23" s="22">
        <f t="shared" si="2"/>
        <v>369.80366387000646</v>
      </c>
      <c r="R23" s="62">
        <f t="shared" si="0"/>
        <v>663.13699720333977</v>
      </c>
      <c r="S23" s="62">
        <f ca="1">AVERAGE(OFFSET($R$3,0,0,'Données projet'!$E$9+1,1))-AVERAGE(OFFSET($H$3,0,0,'Données projet'!$E$9+1,1))</f>
        <v>490.96084572840579</v>
      </c>
      <c r="T23" s="62">
        <f t="shared" si="34"/>
        <v>597.91658789908263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43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56</v>
      </c>
      <c r="AG23" s="13">
        <f>VLOOKUP(A23,'Données projet'!$A$61:$I$81,9,0)</f>
        <v>2.8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56</v>
      </c>
      <c r="AJ23" s="14">
        <f>AI23*VLOOKUP('Données projet'!$B$10,Paramètres!$A$1:$I$89,3,0)*VLOOKUP('Données projet'!$B$10,Paramètres!$A$1:$I$89,5,0)</f>
        <v>48.048000000000009</v>
      </c>
      <c r="AK23" s="14">
        <f t="shared" si="35"/>
        <v>14.108484750160622</v>
      </c>
      <c r="AL23" s="22">
        <f t="shared" si="4"/>
        <v>108.25587760652975</v>
      </c>
      <c r="AM23" s="62">
        <f t="shared" si="5"/>
        <v>401.58921093986305</v>
      </c>
      <c r="AN23" s="62">
        <f ca="1">AVERAGE(OFFSET($AM$3,0,0,'Données projet'!$E$10+1,1))-AVERAGE(OFFSET($H$3,0,0,'Données projet'!$E$10+1,1))</f>
        <v>441.51026823173464</v>
      </c>
      <c r="AO23" s="62">
        <f t="shared" si="36"/>
        <v>241.85593029696236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18</v>
      </c>
      <c r="BB23" s="13">
        <f>VLOOKUP(A23,'Données projet'!$A$87:$I$107,9,0)</f>
        <v>0.9</v>
      </c>
      <c r="BC23" s="13">
        <f t="array" ref="BC23">INDEX(BB:BB,MIN(IF(ISNUMBER(BB23:BB219),ROW(BB23:BB219),"")))</f>
        <v>0.9</v>
      </c>
      <c r="BD23" s="13">
        <f>IF('Données projet'!$A$88&gt;35,BD22+BC23-BL22,IF(A23&lt;'Données projet'!$A$88,$BA$205^A23,IF(A23='Données projet'!$A$88,'Données projet'!$B$88,BD22+BC23-BL22)))</f>
        <v>18</v>
      </c>
      <c r="BE23" s="14">
        <f>BD23*VLOOKUP('Données projet'!$B$11,Paramètres!$A$1:$I$89,3,0)*VLOOKUP('Données projet'!$B$11,Paramètres!$A$1:$I$89,5,0)</f>
        <v>14.3208</v>
      </c>
      <c r="BF23" s="14">
        <f t="shared" si="37"/>
        <v>4.8413307422321967</v>
      </c>
      <c r="BG23" s="22">
        <f t="shared" si="7"/>
        <v>33.374044376054407</v>
      </c>
      <c r="BH23" s="62">
        <f t="shared" si="8"/>
        <v>326.70737770938774</v>
      </c>
      <c r="BI23" s="62">
        <f ca="1">AVERAGE(OFFSET($BH$3,0,0,'Données projet'!$E$11+1,1))-AVERAGE(OFFSET($H$3,0,0,'Données projet'!$E$11+1,1))</f>
        <v>106.9966389566718</v>
      </c>
      <c r="BJ23" s="62">
        <f t="shared" si="38"/>
        <v>101.79623421527413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31.8</v>
      </c>
      <c r="N24" s="14">
        <f>IF('Données projet'!$A$36&gt;35,N23+M24-V23,IF(A24&lt;'Données projet'!$A$36,$K$205^A24,IF(A24='Données projet'!$A$36,'Données projet'!$B$36,N23+M24-V23)))</f>
        <v>291.79999999999995</v>
      </c>
      <c r="O24" s="14">
        <f>N24*VLOOKUP('Données projet'!$B$9,Paramètres!$A$1:$I$89,3,0)*VLOOKUP('Données projet'!$B$9,Paramètres!$A$1:$I$89,5,0)</f>
        <v>163.11619999999996</v>
      </c>
      <c r="P24" s="14">
        <f t="shared" si="33"/>
        <v>41.544592017733109</v>
      </c>
      <c r="Q24" s="22">
        <f t="shared" si="2"/>
        <v>356.4508794308851</v>
      </c>
      <c r="R24" s="62">
        <f t="shared" si="0"/>
        <v>649.78421276421841</v>
      </c>
      <c r="S24" s="62">
        <f ca="1">AVERAGE(OFFSET($R$3,0,0,'Données projet'!$E$9+1,1))-AVERAGE(OFFSET($H$3,0,0,'Données projet'!$E$9+1,1))</f>
        <v>490.96084572840579</v>
      </c>
      <c r="T24" s="62">
        <f t="shared" si="34"/>
        <v>597.91658789908263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11</v>
      </c>
      <c r="AI24" s="14">
        <f>IF('Données projet'!$A$62&gt;35,AI23+AH24-AQ23,IF(A24&lt;'Données projet'!$A$62,$AF$205^A24,IF(A24='Données projet'!$A$62,'Données projet'!$B$62,AI23+AH24-AQ23)))</f>
        <v>67</v>
      </c>
      <c r="AJ24" s="14">
        <f>AI24*VLOOKUP('Données projet'!$B$10,Paramètres!$A$1:$I$89,3,0)*VLOOKUP('Données projet'!$B$10,Paramètres!$A$1:$I$89,5,0)</f>
        <v>57.486000000000004</v>
      </c>
      <c r="AK24" s="14">
        <f t="shared" si="35"/>
        <v>16.531076211754396</v>
      </c>
      <c r="AL24" s="22">
        <f t="shared" si="4"/>
        <v>128.9130744021389</v>
      </c>
      <c r="AM24" s="62">
        <f t="shared" si="5"/>
        <v>422.24640773547219</v>
      </c>
      <c r="AN24" s="62">
        <f ca="1">AVERAGE(OFFSET($AM$3,0,0,'Données projet'!$E$10+1,1))-AVERAGE(OFFSET($H$3,0,0,'Données projet'!$E$10+1,1))</f>
        <v>441.51026823173464</v>
      </c>
      <c r="AO24" s="62">
        <f t="shared" si="36"/>
        <v>241.85593029696236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7.8</v>
      </c>
      <c r="BD24" s="13">
        <f>IF('Données projet'!$A$88&gt;35,BD23+BC24-BL23,IF(A24&lt;'Données projet'!$A$88,$BA$205^A24,IF(A24='Données projet'!$A$88,'Données projet'!$B$88,BD23+BC24-BL23)))</f>
        <v>22.8</v>
      </c>
      <c r="BE24" s="14">
        <f>BD24*VLOOKUP('Données projet'!$B$11,Paramètres!$A$1:$I$89,3,0)*VLOOKUP('Données projet'!$B$11,Paramètres!$A$1:$I$89,5,0)</f>
        <v>18.139680000000002</v>
      </c>
      <c r="BF24" s="14">
        <f t="shared" si="37"/>
        <v>5.9659168815797194</v>
      </c>
      <c r="BG24" s="22">
        <f t="shared" si="7"/>
        <v>41.983914568751345</v>
      </c>
      <c r="BH24" s="62">
        <f t="shared" si="8"/>
        <v>335.31724790208466</v>
      </c>
      <c r="BI24" s="62">
        <f ca="1">AVERAGE(OFFSET($BH$3,0,0,'Données projet'!$E$11+1,1))-AVERAGE(OFFSET($H$3,0,0,'Données projet'!$E$11+1,1))</f>
        <v>106.9966389566718</v>
      </c>
      <c r="BJ24" s="62">
        <f t="shared" si="38"/>
        <v>101.79623421527413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31.8</v>
      </c>
      <c r="N25" s="14">
        <f>IF('Données projet'!$A$36&gt;35,N24+M25-V24,IF(A25&lt;'Données projet'!$A$36,$K$205^A25,IF(A25='Données projet'!$A$36,'Données projet'!$B$36,N24+M25-V24)))</f>
        <v>323.59999999999997</v>
      </c>
      <c r="O25" s="14">
        <f>N25*VLOOKUP('Données projet'!$B$9,Paramètres!$A$1:$I$89,3,0)*VLOOKUP('Données projet'!$B$9,Paramètres!$A$1:$I$89,5,0)</f>
        <v>180.89240000000001</v>
      </c>
      <c r="P25" s="14">
        <f t="shared" si="33"/>
        <v>45.520671542487669</v>
      </c>
      <c r="Q25" s="22">
        <f t="shared" si="2"/>
        <v>394.33609960316602</v>
      </c>
      <c r="R25" s="62">
        <f t="shared" si="0"/>
        <v>687.66943293649933</v>
      </c>
      <c r="S25" s="62">
        <f ca="1">AVERAGE(OFFSET($R$3,0,0,'Données projet'!$E$9+1,1))-AVERAGE(OFFSET($H$3,0,0,'Données projet'!$E$9+1,1))</f>
        <v>490.96084572840579</v>
      </c>
      <c r="T25" s="62">
        <f t="shared" si="34"/>
        <v>597.91658789908263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11</v>
      </c>
      <c r="AI25" s="14">
        <f>IF('Données projet'!$A$62&gt;35,AI24+AH25-AQ24,IF(A25&lt;'Données projet'!$A$62,$AF$205^A25,IF(A25='Données projet'!$A$62,'Données projet'!$B$62,AI24+AH25-AQ24)))</f>
        <v>78</v>
      </c>
      <c r="AJ25" s="14">
        <f>AI25*VLOOKUP('Données projet'!$B$10,Paramètres!$A$1:$I$89,3,0)*VLOOKUP('Données projet'!$B$10,Paramètres!$A$1:$I$89,5,0)</f>
        <v>66.924000000000007</v>
      </c>
      <c r="AK25" s="14">
        <f t="shared" si="35"/>
        <v>18.90759204786767</v>
      </c>
      <c r="AL25" s="22">
        <f t="shared" si="4"/>
        <v>149.49002281670286</v>
      </c>
      <c r="AM25" s="62">
        <f t="shared" si="5"/>
        <v>442.82335615003615</v>
      </c>
      <c r="AN25" s="62">
        <f ca="1">AVERAGE(OFFSET($AM$3,0,0,'Données projet'!$E$10+1,1))-AVERAGE(OFFSET($H$3,0,0,'Données projet'!$E$10+1,1))</f>
        <v>441.51026823173464</v>
      </c>
      <c r="AO25" s="62">
        <f t="shared" si="36"/>
        <v>241.85593029696236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7.8</v>
      </c>
      <c r="BD25" s="13">
        <f>IF('Données projet'!$A$88&gt;35,BD24+BC25-BL24,IF(A25&lt;'Données projet'!$A$88,$BA$205^A25,IF(A25='Données projet'!$A$88,'Données projet'!$B$88,BD24+BC25-BL24)))</f>
        <v>30.6</v>
      </c>
      <c r="BE25" s="14">
        <f>BD25*VLOOKUP('Données projet'!$B$11,Paramètres!$A$1:$I$89,3,0)*VLOOKUP('Données projet'!$B$11,Paramètres!$A$1:$I$89,5,0)</f>
        <v>24.345360000000003</v>
      </c>
      <c r="BF25" s="14">
        <f t="shared" si="37"/>
        <v>7.7372997120475224</v>
      </c>
      <c r="BG25" s="22">
        <f t="shared" si="7"/>
        <v>55.877298998482765</v>
      </c>
      <c r="BH25" s="62">
        <f t="shared" si="8"/>
        <v>349.2106323318161</v>
      </c>
      <c r="BI25" s="62">
        <f ca="1">AVERAGE(OFFSET($BH$3,0,0,'Données projet'!$E$11+1,1))-AVERAGE(OFFSET($H$3,0,0,'Données projet'!$E$11+1,1))</f>
        <v>106.9966389566718</v>
      </c>
      <c r="BJ25" s="62">
        <f t="shared" si="38"/>
        <v>101.79623421527413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31.8</v>
      </c>
      <c r="N26" s="14">
        <f>IF('Données projet'!$A$36&gt;35,N25+M26-V25,IF(A26&lt;'Données projet'!$A$36,$K$205^A26,IF(A26='Données projet'!$A$36,'Données projet'!$B$36,N25+M26-V25)))</f>
        <v>355.4</v>
      </c>
      <c r="O26" s="14">
        <f>N26*VLOOKUP('Données projet'!$B$9,Paramètres!$A$1:$I$89,3,0)*VLOOKUP('Données projet'!$B$9,Paramètres!$A$1:$I$89,5,0)</f>
        <v>198.66859999999997</v>
      </c>
      <c r="P26" s="14">
        <f t="shared" si="33"/>
        <v>49.451452656287465</v>
      </c>
      <c r="Q26" s="22">
        <f t="shared" si="2"/>
        <v>432.14242504303394</v>
      </c>
      <c r="R26" s="62">
        <f t="shared" si="0"/>
        <v>725.47575837636725</v>
      </c>
      <c r="S26" s="62">
        <f ca="1">AVERAGE(OFFSET($R$3,0,0,'Données projet'!$E$9+1,1))-AVERAGE(OFFSET($H$3,0,0,'Données projet'!$E$9+1,1))</f>
        <v>490.96084572840579</v>
      </c>
      <c r="T26" s="62">
        <f t="shared" si="34"/>
        <v>597.91658789908263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11</v>
      </c>
      <c r="AI26" s="14">
        <f>IF('Données projet'!$A$62&gt;35,AI25+AH26-AQ25,IF(A26&lt;'Données projet'!$A$62,$AF$205^A26,IF(A26='Données projet'!$A$62,'Données projet'!$B$62,AI25+AH26-AQ25)))</f>
        <v>89</v>
      </c>
      <c r="AJ26" s="14">
        <f>AI26*VLOOKUP('Données projet'!$B$10,Paramètres!$A$1:$I$89,3,0)*VLOOKUP('Données projet'!$B$10,Paramètres!$A$1:$I$89,5,0)</f>
        <v>76.362000000000009</v>
      </c>
      <c r="AK26" s="14">
        <f t="shared" si="35"/>
        <v>21.245279172340783</v>
      </c>
      <c r="AL26" s="22">
        <f t="shared" si="4"/>
        <v>169.99934455849356</v>
      </c>
      <c r="AM26" s="62">
        <f t="shared" si="5"/>
        <v>463.33267789182685</v>
      </c>
      <c r="AN26" s="62">
        <f ca="1">AVERAGE(OFFSET($AM$3,0,0,'Données projet'!$E$10+1,1))-AVERAGE(OFFSET($H$3,0,0,'Données projet'!$E$10+1,1))</f>
        <v>441.51026823173464</v>
      </c>
      <c r="AO26" s="62">
        <f t="shared" si="36"/>
        <v>241.85593029696236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7.8</v>
      </c>
      <c r="BD26" s="13">
        <f>IF('Données projet'!$A$88&gt;35,BD25+BC26-BL25,IF(A26&lt;'Données projet'!$A$88,$BA$205^A26,IF(A26='Données projet'!$A$88,'Données projet'!$B$88,BD25+BC26-BL25)))</f>
        <v>38.4</v>
      </c>
      <c r="BE26" s="14">
        <f>BD26*VLOOKUP('Données projet'!$B$11,Paramètres!$A$1:$I$89,3,0)*VLOOKUP('Données projet'!$B$11,Paramètres!$A$1:$I$89,5,0)</f>
        <v>30.55104</v>
      </c>
      <c r="BF26" s="14">
        <f t="shared" si="37"/>
        <v>9.4562955522389913</v>
      </c>
      <c r="BG26" s="22">
        <f t="shared" si="7"/>
        <v>69.679442753482917</v>
      </c>
      <c r="BH26" s="62">
        <f t="shared" si="8"/>
        <v>363.01277608681625</v>
      </c>
      <c r="BI26" s="62">
        <f ca="1">AVERAGE(OFFSET($BH$3,0,0,'Données projet'!$E$11+1,1))-AVERAGE(OFFSET($H$3,0,0,'Données projet'!$E$11+1,1))</f>
        <v>106.9966389566718</v>
      </c>
      <c r="BJ26" s="62">
        <f t="shared" si="38"/>
        <v>101.79623421527413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31.8</v>
      </c>
      <c r="N27" s="14">
        <f>IF('Données projet'!$A$36&gt;35,N26+M27-V26,IF(A27&lt;'Données projet'!$A$36,$K$205^A27,IF(A27='Données projet'!$A$36,'Données projet'!$B$36,N26+M27-V26)))</f>
        <v>387.2</v>
      </c>
      <c r="O27" s="14">
        <f>N27*VLOOKUP('Données projet'!$B$9,Paramètres!$A$1:$I$89,3,0)*VLOOKUP('Données projet'!$B$9,Paramètres!$A$1:$I$89,5,0)</f>
        <v>216.44479999999999</v>
      </c>
      <c r="P27" s="14">
        <f t="shared" si="33"/>
        <v>53.341449419561528</v>
      </c>
      <c r="Q27" s="22">
        <f t="shared" si="2"/>
        <v>469.87771773906962</v>
      </c>
      <c r="R27" s="62">
        <f t="shared" si="0"/>
        <v>763.21105107240294</v>
      </c>
      <c r="S27" s="62">
        <f ca="1">AVERAGE(OFFSET($R$3,0,0,'Données projet'!$E$9+1,1))-AVERAGE(OFFSET($H$3,0,0,'Données projet'!$E$9+1,1))</f>
        <v>490.96084572840579</v>
      </c>
      <c r="T27" s="62">
        <f t="shared" si="34"/>
        <v>597.91658789908263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11</v>
      </c>
      <c r="AI27" s="14">
        <f>IF('Données projet'!$A$62&gt;35,AI26+AH27-AQ26,IF(A27&lt;'Données projet'!$A$62,$AF$205^A27,IF(A27='Données projet'!$A$62,'Données projet'!$B$62,AI26+AH27-AQ26)))</f>
        <v>100</v>
      </c>
      <c r="AJ27" s="14">
        <f>AI27*VLOOKUP('Données projet'!$B$10,Paramètres!$A$1:$I$89,3,0)*VLOOKUP('Données projet'!$B$10,Paramètres!$A$1:$I$89,5,0)</f>
        <v>85.800000000000011</v>
      </c>
      <c r="AK27" s="14">
        <f t="shared" si="35"/>
        <v>23.549485995669766</v>
      </c>
      <c r="AL27" s="22">
        <f t="shared" si="4"/>
        <v>190.45035477579154</v>
      </c>
      <c r="AM27" s="62">
        <f t="shared" si="5"/>
        <v>483.78368810912485</v>
      </c>
      <c r="AN27" s="62">
        <f ca="1">AVERAGE(OFFSET($AM$3,0,0,'Données projet'!$E$10+1,1))-AVERAGE(OFFSET($H$3,0,0,'Données projet'!$E$10+1,1))</f>
        <v>441.51026823173464</v>
      </c>
      <c r="AO27" s="62">
        <f t="shared" si="36"/>
        <v>241.85593029696236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7.8</v>
      </c>
      <c r="BD27" s="13">
        <f>IF('Données projet'!$A$88&gt;35,BD26+BC27-BL26,IF(A27&lt;'Données projet'!$A$88,$BA$205^A27,IF(A27='Données projet'!$A$88,'Données projet'!$B$88,BD26+BC27-BL26)))</f>
        <v>46.199999999999996</v>
      </c>
      <c r="BE27" s="14">
        <f>BD27*VLOOKUP('Données projet'!$B$11,Paramètres!$A$1:$I$89,3,0)*VLOOKUP('Données projet'!$B$11,Paramètres!$A$1:$I$89,5,0)</f>
        <v>36.756719999999994</v>
      </c>
      <c r="BF27" s="14">
        <f t="shared" si="37"/>
        <v>11.134830674501501</v>
      </c>
      <c r="BG27" s="22">
        <f t="shared" si="7"/>
        <v>83.411117424756767</v>
      </c>
      <c r="BH27" s="62">
        <f t="shared" si="8"/>
        <v>376.74445075809007</v>
      </c>
      <c r="BI27" s="62">
        <f ca="1">AVERAGE(OFFSET($BH$3,0,0,'Données projet'!$E$11+1,1))-AVERAGE(OFFSET($H$3,0,0,'Données projet'!$E$11+1,1))</f>
        <v>106.9966389566718</v>
      </c>
      <c r="BJ27" s="62">
        <f t="shared" si="38"/>
        <v>101.79623421527413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419</v>
      </c>
      <c r="L28" s="13">
        <f>VLOOKUP(A28,'Données projet'!$A$35:$I$55,9,0)</f>
        <v>31.8</v>
      </c>
      <c r="M28" s="13">
        <f t="array" ref="M28">INDEX(L:L,MIN(IF(ISNUMBER(L28:L224),ROW(L28:L224),"")))</f>
        <v>31.8</v>
      </c>
      <c r="N28" s="14">
        <f>IF('Données projet'!$A$36&gt;35,N27+M28-V27,IF(A28&lt;'Données projet'!$A$36,$K$205^A28,IF(A28='Données projet'!$A$36,'Données projet'!$B$36,N27+M28-V27)))</f>
        <v>419</v>
      </c>
      <c r="O28" s="14">
        <f>N28*VLOOKUP('Données projet'!$B$9,Paramètres!$A$1:$I$89,3,0)*VLOOKUP('Données projet'!$B$9,Paramètres!$A$1:$I$89,5,0)</f>
        <v>234.221</v>
      </c>
      <c r="P28" s="14">
        <f t="shared" si="33"/>
        <v>57.194392182630075</v>
      </c>
      <c r="Q28" s="22">
        <f t="shared" si="2"/>
        <v>507.54847471808063</v>
      </c>
      <c r="R28" s="62">
        <f t="shared" si="0"/>
        <v>800.88180805141394</v>
      </c>
      <c r="S28" s="62">
        <f ca="1">AVERAGE(OFFSET($R$3,0,0,'Données projet'!$E$9+1,1))-AVERAGE(OFFSET($H$3,0,0,'Données projet'!$E$9+1,1))</f>
        <v>490.96084572840579</v>
      </c>
      <c r="T28" s="62">
        <f t="shared" si="34"/>
        <v>597.91658789908263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60</v>
      </c>
      <c r="W28" s="17">
        <f>IF(ISNA(VLOOKUP(A28,'Données projet'!$A$35:$I$55,5,0)),0%,VLOOKUP(A28,'Données projet'!$A$35:$I$55,5,0)*VLOOKUP('Données projet'!$B$9,Paramètres!$A$1:$I$89,7,0))</f>
        <v>8.2500000000000004E-2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0.85</v>
      </c>
      <c r="Z28" s="23">
        <f>EXP(-LN(2)/35)*Z27+(1-EXP(-LN(2)/35))/(LN(2)/35)*V28*W28*VLOOKUP('Données projet'!$B$9,Paramètres!$A$1:$I$89,3,0)*0.475*44/12</f>
        <v>3.6706701764239802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32.27881057018201</v>
      </c>
      <c r="AC28" s="24">
        <f t="shared" si="3"/>
        <v>35.949480746605992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111</v>
      </c>
      <c r="AG28" s="13">
        <f>VLOOKUP(A28,'Données projet'!$A$61:$I$81,9,0)</f>
        <v>11</v>
      </c>
      <c r="AH28" s="13">
        <f t="array" ref="AH28">INDEX(AG:AG,MIN(IF(ISNUMBER(AG28:AG224),ROW(AG28:AG224),"")))</f>
        <v>11</v>
      </c>
      <c r="AI28" s="14">
        <f>IF('Données projet'!$A$62&gt;35,AI27+AH28-AQ27,IF(A28&lt;'Données projet'!$A$62,$AF$205^A28,IF(A28='Données projet'!$A$62,'Données projet'!$B$62,AI27+AH28-AQ27)))</f>
        <v>111</v>
      </c>
      <c r="AJ28" s="14">
        <f>AI28*VLOOKUP('Données projet'!$B$10,Paramètres!$A$1:$I$89,3,0)*VLOOKUP('Données projet'!$B$10,Paramètres!$A$1:$I$89,5,0)</f>
        <v>95.238000000000014</v>
      </c>
      <c r="AK28" s="14">
        <f t="shared" si="35"/>
        <v>25.824315354051141</v>
      </c>
      <c r="AL28" s="22">
        <f t="shared" si="4"/>
        <v>210.85019924163907</v>
      </c>
      <c r="AM28" s="62">
        <f t="shared" si="5"/>
        <v>504.18353257497239</v>
      </c>
      <c r="AN28" s="62">
        <f ca="1">AVERAGE(OFFSET($AM$3,0,0,'Données projet'!$E$10+1,1))-AVERAGE(OFFSET($H$3,0,0,'Données projet'!$E$10+1,1))</f>
        <v>441.51026823173464</v>
      </c>
      <c r="AO28" s="62">
        <f t="shared" si="36"/>
        <v>241.85593029696236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26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54</v>
      </c>
      <c r="BB28" s="13">
        <f>VLOOKUP(A28,'Données projet'!$A$87:$I$107,9,0)</f>
        <v>7.8</v>
      </c>
      <c r="BC28" s="13">
        <f t="array" ref="BC28">INDEX(BB:BB,MIN(IF(ISNUMBER(BB28:BB224),ROW(BB28:BB224),"")))</f>
        <v>7.8</v>
      </c>
      <c r="BD28" s="13">
        <f>IF('Données projet'!$A$88&gt;35,BD27+BC28-BL27,IF(A28&lt;'Données projet'!$A$88,$BA$205^A28,IF(A28='Données projet'!$A$88,'Données projet'!$B$88,BD27+BC28-BL27)))</f>
        <v>53.999999999999993</v>
      </c>
      <c r="BE28" s="14">
        <f>BD28*VLOOKUP('Données projet'!$B$11,Paramètres!$A$1:$I$89,3,0)*VLOOKUP('Données projet'!$B$11,Paramètres!$A$1:$I$89,5,0)</f>
        <v>42.962399999999995</v>
      </c>
      <c r="BF28" s="14">
        <f t="shared" si="37"/>
        <v>12.780536758460318</v>
      </c>
      <c r="BG28" s="22">
        <f t="shared" si="7"/>
        <v>97.085614854318393</v>
      </c>
      <c r="BH28" s="62">
        <f t="shared" si="8"/>
        <v>390.41894818765172</v>
      </c>
      <c r="BI28" s="62">
        <f ca="1">AVERAGE(OFFSET($BH$3,0,0,'Données projet'!$E$11+1,1))-AVERAGE(OFFSET($H$3,0,0,'Données projet'!$E$11+1,1))</f>
        <v>106.9966389566718</v>
      </c>
      <c r="BJ28" s="62">
        <f t="shared" si="38"/>
        <v>101.79623421527413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33</v>
      </c>
      <c r="N29" s="14">
        <f>IF('Données projet'!$A$36&gt;35,N28+M29-V28,IF(A29&lt;'Données projet'!$A$36,$K$205^A29,IF(A29='Données projet'!$A$36,'Données projet'!$B$36,N28+M29-V28)))</f>
        <v>392</v>
      </c>
      <c r="O29" s="14">
        <f>N29*VLOOKUP('Données projet'!$B$9,Paramètres!$A$1:$I$89,3,0)*VLOOKUP('Données projet'!$B$9,Paramètres!$A$1:$I$89,5,0)</f>
        <v>219.12800000000001</v>
      </c>
      <c r="P29" s="14">
        <f t="shared" si="33"/>
        <v>53.925317044064428</v>
      </c>
      <c r="Q29" s="22">
        <f t="shared" si="2"/>
        <v>475.56786051841215</v>
      </c>
      <c r="R29" s="62">
        <f t="shared" si="0"/>
        <v>768.90119385174546</v>
      </c>
      <c r="S29" s="62">
        <f ca="1">AVERAGE(OFFSET($R$3,0,0,'Données projet'!$E$9+1,1))-AVERAGE(OFFSET($H$3,0,0,'Données projet'!$E$9+1,1))</f>
        <v>490.96084572840579</v>
      </c>
      <c r="T29" s="62">
        <f t="shared" si="34"/>
        <v>597.91658789908263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3.5986905731520418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22.824565842811708</v>
      </c>
      <c r="AC29" s="24">
        <f t="shared" si="3"/>
        <v>26.423256415963749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12.2</v>
      </c>
      <c r="AI29" s="14">
        <f>IF('Données projet'!$A$62&gt;35,AI28+AH29-AQ28,IF(A29&lt;'Données projet'!$A$62,$AF$205^A29,IF(A29='Données projet'!$A$62,'Données projet'!$B$62,AI28+AH29-AQ28)))</f>
        <v>97.2</v>
      </c>
      <c r="AJ29" s="14">
        <f>AI29*VLOOKUP('Données projet'!$B$10,Paramètres!$A$1:$I$89,3,0)*VLOOKUP('Données projet'!$B$10,Paramètres!$A$1:$I$89,5,0)</f>
        <v>83.397600000000011</v>
      </c>
      <c r="AK29" s="14">
        <f t="shared" si="35"/>
        <v>22.965893371329315</v>
      </c>
      <c r="AL29" s="22">
        <f t="shared" si="4"/>
        <v>185.24975095506522</v>
      </c>
      <c r="AM29" s="62">
        <f t="shared" si="5"/>
        <v>478.58308428839854</v>
      </c>
      <c r="AN29" s="62">
        <f ca="1">AVERAGE(OFFSET($AM$3,0,0,'Données projet'!$E$10+1,1))-AVERAGE(OFFSET($H$3,0,0,'Données projet'!$E$10+1,1))</f>
        <v>441.51026823173464</v>
      </c>
      <c r="AO29" s="62">
        <f t="shared" si="36"/>
        <v>241.85593029696236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7.2</v>
      </c>
      <c r="BD29" s="13">
        <f>IF('Données projet'!$A$88&gt;35,BD28+BC29-BL28,IF(A29&lt;'Données projet'!$A$88,$BA$205^A29,IF(A29='Données projet'!$A$88,'Données projet'!$B$88,BD28+BC29-BL28)))</f>
        <v>47.199999999999996</v>
      </c>
      <c r="BE29" s="14">
        <f>BD29*VLOOKUP('Données projet'!$B$11,Paramètres!$A$1:$I$89,3,0)*VLOOKUP('Données projet'!$B$11,Paramètres!$A$1:$I$89,5,0)</f>
        <v>37.552320000000002</v>
      </c>
      <c r="BF29" s="14">
        <f t="shared" si="37"/>
        <v>11.347524199115643</v>
      </c>
      <c r="BG29" s="22">
        <f t="shared" si="7"/>
        <v>85.167228646793077</v>
      </c>
      <c r="BH29" s="62">
        <f t="shared" si="8"/>
        <v>378.50056198012641</v>
      </c>
      <c r="BI29" s="62">
        <f ca="1">AVERAGE(OFFSET($BH$3,0,0,'Données projet'!$E$11+1,1))-AVERAGE(OFFSET($H$3,0,0,'Données projet'!$E$11+1,1))</f>
        <v>106.9966389566718</v>
      </c>
      <c r="BJ29" s="62">
        <f t="shared" si="38"/>
        <v>101.79623421527413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33</v>
      </c>
      <c r="N30" s="14">
        <f>IF('Données projet'!$A$36&gt;35,N29+M30-V29,IF(A30&lt;'Données projet'!$A$36,$K$205^A30,IF(A30='Données projet'!$A$36,'Données projet'!$B$36,N29+M30-V29)))</f>
        <v>425</v>
      </c>
      <c r="O30" s="14">
        <f>N30*VLOOKUP('Données projet'!$B$9,Paramètres!$A$1:$I$89,3,0)*VLOOKUP('Données projet'!$B$9,Paramètres!$A$1:$I$89,5,0)</f>
        <v>237.57500000000002</v>
      </c>
      <c r="P30" s="14">
        <f t="shared" si="33"/>
        <v>57.917471937261162</v>
      </c>
      <c r="Q30" s="22">
        <f t="shared" si="2"/>
        <v>514.64938862406325</v>
      </c>
      <c r="R30" s="62">
        <f t="shared" si="0"/>
        <v>807.98272195739651</v>
      </c>
      <c r="S30" s="62">
        <f ca="1">AVERAGE(OFFSET($R$3,0,0,'Données projet'!$E$9+1,1))-AVERAGE(OFFSET($H$3,0,0,'Données projet'!$E$9+1,1))</f>
        <v>490.96084572840579</v>
      </c>
      <c r="T30" s="62">
        <f t="shared" si="34"/>
        <v>597.91658789908263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3.5281224459970431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16.139405285091005</v>
      </c>
      <c r="AC30" s="24">
        <f t="shared" si="3"/>
        <v>19.667527731088047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12.2</v>
      </c>
      <c r="AI30" s="14">
        <f>IF('Données projet'!$A$62&gt;35,AI29+AH30-AQ29,IF(A30&lt;'Données projet'!$A$62,$AF$205^A30,IF(A30='Données projet'!$A$62,'Données projet'!$B$62,AI29+AH30-AQ29)))</f>
        <v>109.4</v>
      </c>
      <c r="AJ30" s="14">
        <f>AI30*VLOOKUP('Données projet'!$B$10,Paramètres!$A$1:$I$89,3,0)*VLOOKUP('Données projet'!$B$10,Paramètres!$A$1:$I$89,5,0)</f>
        <v>93.865200000000016</v>
      </c>
      <c r="AK30" s="14">
        <f t="shared" si="35"/>
        <v>25.495124560846406</v>
      </c>
      <c r="AL30" s="22">
        <f t="shared" si="4"/>
        <v>207.88589861014086</v>
      </c>
      <c r="AM30" s="62">
        <f t="shared" si="5"/>
        <v>501.21923194347414</v>
      </c>
      <c r="AN30" s="62">
        <f ca="1">AVERAGE(OFFSET($AM$3,0,0,'Données projet'!$E$10+1,1))-AVERAGE(OFFSET($H$3,0,0,'Données projet'!$E$10+1,1))</f>
        <v>441.51026823173464</v>
      </c>
      <c r="AO30" s="62">
        <f t="shared" si="36"/>
        <v>241.85593029696236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7.2</v>
      </c>
      <c r="BD30" s="13">
        <f>IF('Données projet'!$A$88&gt;35,BD29+BC30-BL29,IF(A30&lt;'Données projet'!$A$88,$BA$205^A30,IF(A30='Données projet'!$A$88,'Données projet'!$B$88,BD29+BC30-BL29)))</f>
        <v>54.4</v>
      </c>
      <c r="BE30" s="14">
        <f>BD30*VLOOKUP('Données projet'!$B$11,Paramètres!$A$1:$I$89,3,0)*VLOOKUP('Données projet'!$B$11,Paramètres!$A$1:$I$89,5,0)</f>
        <v>43.280639999999998</v>
      </c>
      <c r="BF30" s="14">
        <f t="shared" si="37"/>
        <v>12.864151774464675</v>
      </c>
      <c r="BG30" s="22">
        <f t="shared" si="7"/>
        <v>97.785512340525955</v>
      </c>
      <c r="BH30" s="62">
        <f t="shared" si="8"/>
        <v>391.11884567385925</v>
      </c>
      <c r="BI30" s="62">
        <f ca="1">AVERAGE(OFFSET($BH$3,0,0,'Données projet'!$E$11+1,1))-AVERAGE(OFFSET($H$3,0,0,'Données projet'!$E$11+1,1))</f>
        <v>106.9966389566718</v>
      </c>
      <c r="BJ30" s="62">
        <f t="shared" si="38"/>
        <v>101.79623421527413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33</v>
      </c>
      <c r="N31" s="14">
        <f>IF('Données projet'!$A$36&gt;35,N30+M31-V30,IF(A31&lt;'Données projet'!$A$36,$K$205^A31,IF(A31='Données projet'!$A$36,'Données projet'!$B$36,N30+M31-V30)))</f>
        <v>458</v>
      </c>
      <c r="O31" s="14">
        <f>N31*VLOOKUP('Données projet'!$B$9,Paramètres!$A$1:$I$89,3,0)*VLOOKUP('Données projet'!$B$9,Paramètres!$A$1:$I$89,5,0)</f>
        <v>256.02199999999999</v>
      </c>
      <c r="P31" s="14">
        <f t="shared" si="33"/>
        <v>61.873669712051253</v>
      </c>
      <c r="Q31" s="22">
        <f t="shared" si="2"/>
        <v>553.66829141515586</v>
      </c>
      <c r="R31" s="62">
        <f t="shared" si="0"/>
        <v>847.00162474848912</v>
      </c>
      <c r="S31" s="62">
        <f ca="1">AVERAGE(OFFSET($R$3,0,0,'Données projet'!$E$9+1,1))-AVERAGE(OFFSET($H$3,0,0,'Données projet'!$E$9+1,1))</f>
        <v>490.96084572840579</v>
      </c>
      <c r="T31" s="62">
        <f t="shared" si="34"/>
        <v>597.91658789908263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3.4589381167732465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11.412282921405854</v>
      </c>
      <c r="AC31" s="24">
        <f t="shared" si="3"/>
        <v>14.871221038179101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12.2</v>
      </c>
      <c r="AI31" s="14">
        <f>IF('Données projet'!$A$62&gt;35,AI30+AH31-AQ30,IF(A31&lt;'Données projet'!$A$62,$AF$205^A31,IF(A31='Données projet'!$A$62,'Données projet'!$B$62,AI30+AH31-AQ30)))</f>
        <v>121.60000000000001</v>
      </c>
      <c r="AJ31" s="14">
        <f>AI31*VLOOKUP('Données projet'!$B$10,Paramètres!$A$1:$I$89,3,0)*VLOOKUP('Données projet'!$B$10,Paramètres!$A$1:$I$89,5,0)</f>
        <v>104.33280000000002</v>
      </c>
      <c r="AK31" s="14">
        <f t="shared" si="35"/>
        <v>27.991665469945552</v>
      </c>
      <c r="AL31" s="22">
        <f t="shared" si="4"/>
        <v>230.46511069348855</v>
      </c>
      <c r="AM31" s="62">
        <f t="shared" si="5"/>
        <v>523.79844402682193</v>
      </c>
      <c r="AN31" s="62">
        <f ca="1">AVERAGE(OFFSET($AM$3,0,0,'Données projet'!$E$10+1,1))-AVERAGE(OFFSET($H$3,0,0,'Données projet'!$E$10+1,1))</f>
        <v>441.51026823173464</v>
      </c>
      <c r="AO31" s="62">
        <f t="shared" si="36"/>
        <v>241.85593029696236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7.2</v>
      </c>
      <c r="BD31" s="13">
        <f>IF('Données projet'!$A$88&gt;35,BD30+BC31-BL30,IF(A31&lt;'Données projet'!$A$88,$BA$205^A31,IF(A31='Données projet'!$A$88,'Données projet'!$B$88,BD30+BC31-BL30)))</f>
        <v>61.6</v>
      </c>
      <c r="BE31" s="14">
        <f>BD31*VLOOKUP('Données projet'!$B$11,Paramètres!$A$1:$I$89,3,0)*VLOOKUP('Données projet'!$B$11,Paramètres!$A$1:$I$89,5,0)</f>
        <v>49.008960000000002</v>
      </c>
      <c r="BF31" s="14">
        <f t="shared" si="37"/>
        <v>14.357521815593385</v>
      </c>
      <c r="BG31" s="22">
        <f t="shared" si="7"/>
        <v>110.36328916215848</v>
      </c>
      <c r="BH31" s="62">
        <f t="shared" si="8"/>
        <v>403.69662249549179</v>
      </c>
      <c r="BI31" s="62">
        <f ca="1">AVERAGE(OFFSET($BH$3,0,0,'Données projet'!$E$11+1,1))-AVERAGE(OFFSET($H$3,0,0,'Données projet'!$E$11+1,1))</f>
        <v>106.9966389566718</v>
      </c>
      <c r="BJ31" s="62">
        <f t="shared" si="38"/>
        <v>101.79623421527413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33</v>
      </c>
      <c r="N32" s="14">
        <f>IF('Données projet'!$A$36&gt;35,N31+M32-V31,IF(A32&lt;'Données projet'!$A$36,$K$205^A32,IF(A32='Données projet'!$A$36,'Données projet'!$B$36,N31+M32-V31)))</f>
        <v>491</v>
      </c>
      <c r="O32" s="14">
        <f>N32*VLOOKUP('Données projet'!$B$9,Paramètres!$A$1:$I$89,3,0)*VLOOKUP('Données projet'!$B$9,Paramètres!$A$1:$I$89,5,0)</f>
        <v>274.46899999999999</v>
      </c>
      <c r="P32" s="14">
        <f t="shared" si="33"/>
        <v>65.796795812732981</v>
      </c>
      <c r="Q32" s="22">
        <f t="shared" si="2"/>
        <v>592.62959437384313</v>
      </c>
      <c r="R32" s="62">
        <f t="shared" si="0"/>
        <v>885.9629277071765</v>
      </c>
      <c r="S32" s="62">
        <f ca="1">AVERAGE(OFFSET($R$3,0,0,'Données projet'!$E$9+1,1))-AVERAGE(OFFSET($H$3,0,0,'Données projet'!$E$9+1,1))</f>
        <v>490.96084572840579</v>
      </c>
      <c r="T32" s="62">
        <f t="shared" si="34"/>
        <v>597.91658789908263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3.3911104500472544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8.0697026425455025</v>
      </c>
      <c r="AC32" s="24">
        <f t="shared" si="3"/>
        <v>11.460813092592756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12.2</v>
      </c>
      <c r="AI32" s="14">
        <f>IF('Données projet'!$A$62&gt;35,AI31+AH32-AQ31,IF(A32&lt;'Données projet'!$A$62,$AF$205^A32,IF(A32='Données projet'!$A$62,'Données projet'!$B$62,AI31+AH32-AQ31)))</f>
        <v>133.80000000000001</v>
      </c>
      <c r="AJ32" s="14">
        <f>AI32*VLOOKUP('Données projet'!$B$10,Paramètres!$A$1:$I$89,3,0)*VLOOKUP('Données projet'!$B$10,Paramètres!$A$1:$I$89,5,0)</f>
        <v>114.80040000000002</v>
      </c>
      <c r="AK32" s="14">
        <f t="shared" si="35"/>
        <v>30.459169258522444</v>
      </c>
      <c r="AL32" s="22">
        <f t="shared" si="4"/>
        <v>252.99374979192666</v>
      </c>
      <c r="AM32" s="62">
        <f t="shared" si="5"/>
        <v>546.32708312525995</v>
      </c>
      <c r="AN32" s="62">
        <f ca="1">AVERAGE(OFFSET($AM$3,0,0,'Données projet'!$E$10+1,1))-AVERAGE(OFFSET($H$3,0,0,'Données projet'!$E$10+1,1))</f>
        <v>441.51026823173464</v>
      </c>
      <c r="AO32" s="62">
        <f t="shared" si="36"/>
        <v>241.85593029696236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7.2</v>
      </c>
      <c r="BD32" s="13">
        <f>IF('Données projet'!$A$88&gt;35,BD31+BC32-BL31,IF(A32&lt;'Données projet'!$A$88,$BA$205^A32,IF(A32='Données projet'!$A$88,'Données projet'!$B$88,BD31+BC32-BL31)))</f>
        <v>68.8</v>
      </c>
      <c r="BE32" s="14">
        <f>BD32*VLOOKUP('Données projet'!$B$11,Paramètres!$A$1:$I$89,3,0)*VLOOKUP('Données projet'!$B$11,Paramètres!$A$1:$I$89,5,0)</f>
        <v>54.737280000000005</v>
      </c>
      <c r="BF32" s="14">
        <f t="shared" si="37"/>
        <v>15.830663283585141</v>
      </c>
      <c r="BG32" s="22">
        <f t="shared" si="7"/>
        <v>122.90583455224412</v>
      </c>
      <c r="BH32" s="62">
        <f t="shared" si="8"/>
        <v>416.23916788557744</v>
      </c>
      <c r="BI32" s="62">
        <f ca="1">AVERAGE(OFFSET($BH$3,0,0,'Données projet'!$E$11+1,1))-AVERAGE(OFFSET($H$3,0,0,'Données projet'!$E$11+1,1))</f>
        <v>106.9966389566718</v>
      </c>
      <c r="BJ32" s="62">
        <f t="shared" si="38"/>
        <v>101.79623421527413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524</v>
      </c>
      <c r="L33" s="13">
        <f>VLOOKUP(A33,'Données projet'!$A$35:$I$55,9,0)</f>
        <v>33</v>
      </c>
      <c r="M33" s="13">
        <f t="array" ref="M33">INDEX(L:L,MIN(IF(ISNUMBER(L33:L229),ROW(L33:L229),"")))</f>
        <v>33</v>
      </c>
      <c r="N33" s="14">
        <f>IF('Données projet'!$A$36&gt;35,N32+M33-V32,IF(A33&lt;'Données projet'!$A$36,$K$205^A33,IF(A33='Données projet'!$A$36,'Données projet'!$B$36,N32+M33-V32)))</f>
        <v>524</v>
      </c>
      <c r="O33" s="14">
        <f>N33*VLOOKUP('Données projet'!$B$9,Paramètres!$A$1:$I$89,3,0)*VLOOKUP('Données projet'!$B$9,Paramètres!$A$1:$I$89,5,0)</f>
        <v>292.916</v>
      </c>
      <c r="P33" s="14">
        <f t="shared" si="33"/>
        <v>69.68932587703776</v>
      </c>
      <c r="Q33" s="22">
        <f t="shared" si="2"/>
        <v>631.53760923584082</v>
      </c>
      <c r="R33" s="62">
        <f t="shared" si="0"/>
        <v>924.87094256917408</v>
      </c>
      <c r="S33" s="62">
        <f ca="1">AVERAGE(OFFSET($R$3,0,0,'Données projet'!$E$9+1,1))-AVERAGE(OFFSET($H$3,0,0,'Données projet'!$E$9+1,1))</f>
        <v>490.96084572840579</v>
      </c>
      <c r="T33" s="62">
        <f t="shared" si="34"/>
        <v>597.91658789908263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90</v>
      </c>
      <c r="W33" s="17">
        <f>IF(ISNA(VLOOKUP(A33,'Données projet'!$A$35:$I$55,5,0)),0%,VLOOKUP(A33,'Données projet'!$A$35:$I$55,5,0)*VLOOKUP('Données projet'!$B$9,Paramètres!$A$1:$I$89,7,0))</f>
        <v>0.13750000000000001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0.75</v>
      </c>
      <c r="Z33" s="23">
        <f>EXP(-LN(2)/35)*Z32+(1-EXP(-LN(2)/35))/(LN(2)/35)*V33*W33*VLOOKUP('Données projet'!$B$9,Paramètres!$A$1:$I$89,3,0)*0.475*44/12</f>
        <v>12.501288283554917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48.428096627120297</v>
      </c>
      <c r="AC33" s="24">
        <f t="shared" si="3"/>
        <v>60.929384910675211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146</v>
      </c>
      <c r="AG33" s="13">
        <f>VLOOKUP(A33,'Données projet'!$A$61:$I$81,9,0)</f>
        <v>12.2</v>
      </c>
      <c r="AH33" s="13">
        <f t="array" ref="AH33">INDEX(AG:AG,MIN(IF(ISNUMBER(AG33:AG229),ROW(AG33:AG229),"")))</f>
        <v>12.2</v>
      </c>
      <c r="AI33" s="14">
        <f>IF('Données projet'!$A$62&gt;35,AI32+AH33-AQ32,IF(A33&lt;'Données projet'!$A$62,$AF$205^A33,IF(A33='Données projet'!$A$62,'Données projet'!$B$62,AI32+AH33-AQ32)))</f>
        <v>146</v>
      </c>
      <c r="AJ33" s="14">
        <f>AI33*VLOOKUP('Données projet'!$B$10,Paramètres!$A$1:$I$89,3,0)*VLOOKUP('Données projet'!$B$10,Paramètres!$A$1:$I$89,5,0)</f>
        <v>125.26800000000003</v>
      </c>
      <c r="AK33" s="14">
        <f t="shared" si="35"/>
        <v>32.9005846700787</v>
      </c>
      <c r="AL33" s="22">
        <f t="shared" si="4"/>
        <v>275.47695163372049</v>
      </c>
      <c r="AM33" s="62">
        <f t="shared" si="5"/>
        <v>568.8102849670538</v>
      </c>
      <c r="AN33" s="62">
        <f ca="1">AVERAGE(OFFSET($AM$3,0,0,'Données projet'!$E$10+1,1))-AVERAGE(OFFSET($H$3,0,0,'Données projet'!$E$10+1,1))</f>
        <v>441.51026823173464</v>
      </c>
      <c r="AO33" s="62">
        <f t="shared" si="36"/>
        <v>241.85593029696236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35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76</v>
      </c>
      <c r="BB33" s="13">
        <f>VLOOKUP(A33,'Données projet'!$A$87:$I$107,9,0)</f>
        <v>7.2</v>
      </c>
      <c r="BC33" s="13">
        <f t="array" ref="BC33">INDEX(BB:BB,MIN(IF(ISNUMBER(BB33:BB229),ROW(BB33:BB229),"")))</f>
        <v>7.2</v>
      </c>
      <c r="BD33" s="13">
        <f>IF('Données projet'!$A$88&gt;35,BD32+BC33-BL32,IF(A33&lt;'Données projet'!$A$88,$BA$205^A33,IF(A33='Données projet'!$A$88,'Données projet'!$B$88,BD32+BC33-BL32)))</f>
        <v>76</v>
      </c>
      <c r="BE33" s="14">
        <f>BD33*VLOOKUP('Données projet'!$B$11,Paramètres!$A$1:$I$89,3,0)*VLOOKUP('Données projet'!$B$11,Paramètres!$A$1:$I$89,5,0)</f>
        <v>60.465600000000002</v>
      </c>
      <c r="BF33" s="14">
        <f t="shared" si="37"/>
        <v>17.28593428824821</v>
      </c>
      <c r="BG33" s="22">
        <f t="shared" si="7"/>
        <v>135.41725555203229</v>
      </c>
      <c r="BH33" s="62">
        <f t="shared" si="8"/>
        <v>428.75058888536557</v>
      </c>
      <c r="BI33" s="62">
        <f ca="1">AVERAGE(OFFSET($BH$3,0,0,'Données projet'!$E$11+1,1))-AVERAGE(OFFSET($H$3,0,0,'Données projet'!$E$11+1,1))</f>
        <v>106.9966389566718</v>
      </c>
      <c r="BJ33" s="62">
        <f t="shared" si="38"/>
        <v>101.79623421527413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14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28.4</v>
      </c>
      <c r="N34" s="14">
        <f>IF('Données projet'!$A$36&gt;35,N33+M34-V33,IF(A34&lt;'Données projet'!$A$36,$K$205^A34,IF(A34='Données projet'!$A$36,'Données projet'!$B$36,N33+M34-V33)))</f>
        <v>462.4</v>
      </c>
      <c r="O34" s="14">
        <f>N34*VLOOKUP('Données projet'!$B$9,Paramètres!$A$1:$I$89,3,0)*VLOOKUP('Données projet'!$B$9,Paramètres!$A$1:$I$89,5,0)</f>
        <v>258.48160000000001</v>
      </c>
      <c r="P34" s="14">
        <f t="shared" si="33"/>
        <v>62.398606187610767</v>
      </c>
      <c r="Q34" s="22">
        <f t="shared" si="2"/>
        <v>558.86635911008875</v>
      </c>
      <c r="R34" s="62">
        <f t="shared" si="0"/>
        <v>852.19969244342201</v>
      </c>
      <c r="S34" s="62">
        <f ca="1">AVERAGE(OFFSET($R$3,0,0,'Données projet'!$E$9+1,1))-AVERAGE(OFFSET($H$3,0,0,'Données projet'!$E$9+1,1))</f>
        <v>490.96084572840579</v>
      </c>
      <c r="T34" s="62">
        <f t="shared" si="34"/>
        <v>597.91658789908263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12.256145645347349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34.243835524994132</v>
      </c>
      <c r="AC34" s="24">
        <f t="shared" si="3"/>
        <v>46.499981170341485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12.8</v>
      </c>
      <c r="AI34" s="14">
        <f>IF('Données projet'!$A$62&gt;35,AI33+AH34-AQ33,IF(A34&lt;'Données projet'!$A$62,$AF$205^A34,IF(A34='Données projet'!$A$62,'Données projet'!$B$62,AI33+AH34-AQ33)))</f>
        <v>123.80000000000001</v>
      </c>
      <c r="AJ34" s="14">
        <f>AI34*VLOOKUP('Données projet'!$B$10,Paramètres!$A$1:$I$89,3,0)*VLOOKUP('Données projet'!$B$10,Paramètres!$A$1:$I$89,5,0)</f>
        <v>106.22040000000003</v>
      </c>
      <c r="AK34" s="14">
        <f t="shared" si="35"/>
        <v>28.438677354079406</v>
      </c>
      <c r="AL34" s="22">
        <f t="shared" si="4"/>
        <v>234.53122639168836</v>
      </c>
      <c r="AM34" s="62">
        <f t="shared" si="5"/>
        <v>527.86455972502165</v>
      </c>
      <c r="AN34" s="62">
        <f ca="1">AVERAGE(OFFSET($AM$3,0,0,'Données projet'!$E$10+1,1))-AVERAGE(OFFSET($H$3,0,0,'Données projet'!$E$10+1,1))</f>
        <v>441.51026823173464</v>
      </c>
      <c r="AO34" s="62">
        <f t="shared" si="36"/>
        <v>241.85593029696236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6.6</v>
      </c>
      <c r="BD34" s="13">
        <f>IF('Données projet'!$A$88&gt;35,BD33+BC34-BL33,IF(A34&lt;'Données projet'!$A$88,$BA$205^A34,IF(A34='Données projet'!$A$88,'Données projet'!$B$88,BD33+BC34-BL33)))</f>
        <v>68.599999999999994</v>
      </c>
      <c r="BE34" s="14">
        <f>BD34*VLOOKUP('Données projet'!$B$11,Paramètres!$A$1:$I$89,3,0)*VLOOKUP('Données projet'!$B$11,Paramètres!$A$1:$I$89,5,0)</f>
        <v>54.578159999999997</v>
      </c>
      <c r="BF34" s="14">
        <f t="shared" si="37"/>
        <v>15.789993681226214</v>
      </c>
      <c r="BG34" s="22">
        <f t="shared" si="7"/>
        <v>122.55786766146896</v>
      </c>
      <c r="BH34" s="62">
        <f t="shared" si="8"/>
        <v>415.89120099480226</v>
      </c>
      <c r="BI34" s="62">
        <f ca="1">AVERAGE(OFFSET($BH$3,0,0,'Données projet'!$E$11+1,1))-AVERAGE(OFFSET($H$3,0,0,'Données projet'!$E$11+1,1))</f>
        <v>106.9966389566718</v>
      </c>
      <c r="BJ34" s="62">
        <f t="shared" si="38"/>
        <v>101.79623421527413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28.4</v>
      </c>
      <c r="N35" s="14">
        <f>IF('Données projet'!$A$36&gt;35,N34+M35-V34,IF(A35&lt;'Données projet'!$A$36,$K$205^A35,IF(A35='Données projet'!$A$36,'Données projet'!$B$36,N34+M35-V34)))</f>
        <v>490.79999999999995</v>
      </c>
      <c r="O35" s="14">
        <f>N35*VLOOKUP('Données projet'!$B$9,Paramètres!$A$1:$I$89,3,0)*VLOOKUP('Données projet'!$B$9,Paramètres!$A$1:$I$89,5,0)</f>
        <v>274.35719999999998</v>
      </c>
      <c r="P35" s="14">
        <f t="shared" si="33"/>
        <v>65.773113764972635</v>
      </c>
      <c r="Q35" s="22">
        <f t="shared" ref="Q35:Q66" si="53">(O35+P35)*0.475*44/12</f>
        <v>592.39362980732722</v>
      </c>
      <c r="R35" s="62">
        <f t="shared" si="0"/>
        <v>885.72696314066047</v>
      </c>
      <c r="S35" s="62">
        <f ca="1">AVERAGE(OFFSET($R$3,0,0,'Données projet'!$E$9+1,1))-AVERAGE(OFFSET($H$3,0,0,'Données projet'!$E$9+1,1))</f>
        <v>490.96084572840579</v>
      </c>
      <c r="T35" s="62">
        <f t="shared" si="34"/>
        <v>597.91658789908263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12.015810104752786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24.214048313560152</v>
      </c>
      <c r="AC35" s="24">
        <f t="shared" si="3"/>
        <v>36.229858418312936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12.8</v>
      </c>
      <c r="AI35" s="14">
        <f>IF('Données projet'!$A$62&gt;35,AI34+AH35-AQ34,IF(A35&lt;'Données projet'!$A$62,$AF$205^A35,IF(A35='Données projet'!$A$62,'Données projet'!$B$62,AI34+AH35-AQ34)))</f>
        <v>136.60000000000002</v>
      </c>
      <c r="AJ35" s="14">
        <f>AI35*VLOOKUP('Données projet'!$B$10,Paramètres!$A$1:$I$89,3,0)*VLOOKUP('Données projet'!$B$10,Paramètres!$A$1:$I$89,5,0)</f>
        <v>117.20280000000004</v>
      </c>
      <c r="AK35" s="14">
        <f t="shared" si="35"/>
        <v>31.021705481209352</v>
      </c>
      <c r="AL35" s="22">
        <f t="shared" si="4"/>
        <v>258.15768037977301</v>
      </c>
      <c r="AM35" s="62">
        <f t="shared" si="5"/>
        <v>551.49101371310633</v>
      </c>
      <c r="AN35" s="62">
        <f ca="1">AVERAGE(OFFSET($AM$3,0,0,'Données projet'!$E$10+1,1))-AVERAGE(OFFSET($H$3,0,0,'Données projet'!$E$10+1,1))</f>
        <v>441.51026823173464</v>
      </c>
      <c r="AO35" s="62">
        <f t="shared" si="36"/>
        <v>241.85593029696236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6.6</v>
      </c>
      <c r="BD35" s="13">
        <f>IF('Données projet'!$A$88&gt;35,BD34+BC35-BL34,IF(A35&lt;'Données projet'!$A$88,$BA$205^A35,IF(A35='Données projet'!$A$88,'Données projet'!$B$88,BD34+BC35-BL34)))</f>
        <v>75.199999999999989</v>
      </c>
      <c r="BE35" s="14">
        <f>BD35*VLOOKUP('Données projet'!$B$11,Paramètres!$A$1:$I$89,3,0)*VLOOKUP('Données projet'!$B$11,Paramètres!$A$1:$I$89,5,0)</f>
        <v>59.829119999999996</v>
      </c>
      <c r="BF35" s="14">
        <f t="shared" si="37"/>
        <v>17.125058018348167</v>
      </c>
      <c r="BG35" s="22">
        <f t="shared" si="7"/>
        <v>134.0285267152897</v>
      </c>
      <c r="BH35" s="62">
        <f t="shared" si="8"/>
        <v>427.36186004862304</v>
      </c>
      <c r="BI35" s="62">
        <f ca="1">AVERAGE(OFFSET($BH$3,0,0,'Données projet'!$E$11+1,1))-AVERAGE(OFFSET($H$3,0,0,'Données projet'!$E$11+1,1))</f>
        <v>106.9966389566718</v>
      </c>
      <c r="BJ35" s="62">
        <f t="shared" si="38"/>
        <v>101.79623421527413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28.4</v>
      </c>
      <c r="N36" s="14">
        <f>IF('Données projet'!$A$36&gt;35,N35+M36-V35,IF(A36&lt;'Données projet'!$A$36,$K$205^A36,IF(A36='Données projet'!$A$36,'Données projet'!$B$36,N35+M36-V35)))</f>
        <v>519.19999999999993</v>
      </c>
      <c r="O36" s="14">
        <f>N36*VLOOKUP('Données projet'!$B$9,Paramètres!$A$1:$I$89,3,0)*VLOOKUP('Données projet'!$B$9,Paramètres!$A$1:$I$89,5,0)</f>
        <v>290.2328</v>
      </c>
      <c r="P36" s="14">
        <f t="shared" si="33"/>
        <v>69.124955529636495</v>
      </c>
      <c r="Q36" s="22">
        <f t="shared" si="53"/>
        <v>625.88142421411692</v>
      </c>
      <c r="R36" s="62">
        <f t="shared" si="0"/>
        <v>919.21475754745029</v>
      </c>
      <c r="S36" s="62">
        <f ca="1">AVERAGE(OFFSET($R$3,0,0,'Données projet'!$E$9+1,1))-AVERAGE(OFFSET($H$3,0,0,'Données projet'!$E$9+1,1))</f>
        <v>490.96084572840579</v>
      </c>
      <c r="T36" s="62">
        <f t="shared" si="34"/>
        <v>597.91658789908263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11.780187397519077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17.12191776249707</v>
      </c>
      <c r="AC36" s="24">
        <f t="shared" si="3"/>
        <v>28.902105160016148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12.8</v>
      </c>
      <c r="AI36" s="14">
        <f>IF('Données projet'!$A$62&gt;35,AI35+AH36-AQ35,IF(A36&lt;'Données projet'!$A$62,$AF$205^A36,IF(A36='Données projet'!$A$62,'Données projet'!$B$62,AI35+AH36-AQ35)))</f>
        <v>149.40000000000003</v>
      </c>
      <c r="AJ36" s="14">
        <f>AI36*VLOOKUP('Données projet'!$B$10,Paramètres!$A$1:$I$89,3,0)*VLOOKUP('Données projet'!$B$10,Paramètres!$A$1:$I$89,5,0)</f>
        <v>128.18520000000004</v>
      </c>
      <c r="AK36" s="14">
        <f t="shared" si="35"/>
        <v>33.57666984533806</v>
      </c>
      <c r="AL36" s="22">
        <f t="shared" si="4"/>
        <v>281.73525664729715</v>
      </c>
      <c r="AM36" s="62">
        <f t="shared" si="5"/>
        <v>575.06858998063046</v>
      </c>
      <c r="AN36" s="62">
        <f ca="1">AVERAGE(OFFSET($AM$3,0,0,'Données projet'!$E$10+1,1))-AVERAGE(OFFSET($H$3,0,0,'Données projet'!$E$10+1,1))</f>
        <v>441.51026823173464</v>
      </c>
      <c r="AO36" s="62">
        <f t="shared" si="36"/>
        <v>241.85593029696236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6.6</v>
      </c>
      <c r="BD36" s="13">
        <f>IF('Données projet'!$A$88&gt;35,BD35+BC36-BL35,IF(A36&lt;'Données projet'!$A$88,$BA$205^A36,IF(A36='Données projet'!$A$88,'Données projet'!$B$88,BD35+BC36-BL35)))</f>
        <v>81.799999999999983</v>
      </c>
      <c r="BE36" s="14">
        <f>BD36*VLOOKUP('Données projet'!$B$11,Paramètres!$A$1:$I$89,3,0)*VLOOKUP('Données projet'!$B$11,Paramètres!$A$1:$I$89,5,0)</f>
        <v>65.080079999999981</v>
      </c>
      <c r="BF36" s="14">
        <f t="shared" si="37"/>
        <v>18.44653442602603</v>
      </c>
      <c r="BG36" s="22">
        <f t="shared" si="7"/>
        <v>145.47552012532864</v>
      </c>
      <c r="BH36" s="62">
        <f t="shared" si="8"/>
        <v>438.80885345866193</v>
      </c>
      <c r="BI36" s="62">
        <f ca="1">AVERAGE(OFFSET($BH$3,0,0,'Données projet'!$E$11+1,1))-AVERAGE(OFFSET($H$3,0,0,'Données projet'!$E$11+1,1))</f>
        <v>106.9966389566718</v>
      </c>
      <c r="BJ36" s="62">
        <f t="shared" si="38"/>
        <v>101.79623421527413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28.4</v>
      </c>
      <c r="N37" s="14">
        <f>IF('Données projet'!$A$36&gt;35,N36+M37-V36,IF(A37&lt;'Données projet'!$A$36,$K$205^A37,IF(A37='Données projet'!$A$36,'Données projet'!$B$36,N36+M37-V36)))</f>
        <v>547.59999999999991</v>
      </c>
      <c r="O37" s="14">
        <f>N37*VLOOKUP('Données projet'!$B$9,Paramètres!$A$1:$I$89,3,0)*VLOOKUP('Données projet'!$B$9,Paramètres!$A$1:$I$89,5,0)</f>
        <v>306.10839999999996</v>
      </c>
      <c r="P37" s="14">
        <f t="shared" si="33"/>
        <v>72.455512621968097</v>
      </c>
      <c r="Q37" s="22">
        <f t="shared" si="53"/>
        <v>659.33214781659433</v>
      </c>
      <c r="R37" s="62">
        <f t="shared" si="0"/>
        <v>952.6654811499277</v>
      </c>
      <c r="S37" s="62">
        <f ca="1">AVERAGE(OFFSET($R$3,0,0,'Données projet'!$E$9+1,1))-AVERAGE(OFFSET($H$3,0,0,'Données projet'!$E$9+1,1))</f>
        <v>490.96084572840579</v>
      </c>
      <c r="T37" s="62">
        <f t="shared" si="34"/>
        <v>597.91658789908263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11.549185107858561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12.107024156780078</v>
      </c>
      <c r="AC37" s="24">
        <f t="shared" si="3"/>
        <v>23.65620926463864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12.8</v>
      </c>
      <c r="AI37" s="14">
        <f>IF('Données projet'!$A$62&gt;35,AI36+AH37-AQ36,IF(A37&lt;'Données projet'!$A$62,$AF$205^A37,IF(A37='Données projet'!$A$62,'Données projet'!$B$62,AI36+AH37-AQ36)))</f>
        <v>162.20000000000005</v>
      </c>
      <c r="AJ37" s="14">
        <f>AI37*VLOOKUP('Données projet'!$B$10,Paramètres!$A$1:$I$89,3,0)*VLOOKUP('Données projet'!$B$10,Paramètres!$A$1:$I$89,5,0)</f>
        <v>139.16760000000005</v>
      </c>
      <c r="AK37" s="14">
        <f t="shared" si="35"/>
        <v>36.106248210614609</v>
      </c>
      <c r="AL37" s="22">
        <f t="shared" si="4"/>
        <v>305.2686189668205</v>
      </c>
      <c r="AM37" s="62">
        <f t="shared" si="5"/>
        <v>598.60195230015381</v>
      </c>
      <c r="AN37" s="62">
        <f ca="1">AVERAGE(OFFSET($AM$3,0,0,'Données projet'!$E$10+1,1))-AVERAGE(OFFSET($H$3,0,0,'Données projet'!$E$10+1,1))</f>
        <v>441.51026823173464</v>
      </c>
      <c r="AO37" s="62">
        <f t="shared" si="36"/>
        <v>241.85593029696236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6.6</v>
      </c>
      <c r="BD37" s="13">
        <f>IF('Données projet'!$A$88&gt;35,BD36+BC37-BL36,IF(A37&lt;'Données projet'!$A$88,$BA$205^A37,IF(A37='Données projet'!$A$88,'Données projet'!$B$88,BD36+BC37-BL36)))</f>
        <v>88.399999999999977</v>
      </c>
      <c r="BE37" s="14">
        <f>BD37*VLOOKUP('Données projet'!$B$11,Paramètres!$A$1:$I$89,3,0)*VLOOKUP('Données projet'!$B$11,Paramètres!$A$1:$I$89,5,0)</f>
        <v>70.331039999999987</v>
      </c>
      <c r="BF37" s="14">
        <f t="shared" si="37"/>
        <v>19.755643883558012</v>
      </c>
      <c r="BG37" s="22">
        <f t="shared" si="7"/>
        <v>156.90097443053017</v>
      </c>
      <c r="BH37" s="62">
        <f t="shared" si="8"/>
        <v>450.23430776386351</v>
      </c>
      <c r="BI37" s="62">
        <f ca="1">AVERAGE(OFFSET($BH$3,0,0,'Données projet'!$E$11+1,1))-AVERAGE(OFFSET($H$3,0,0,'Données projet'!$E$11+1,1))</f>
        <v>106.9966389566718</v>
      </c>
      <c r="BJ37" s="62">
        <f t="shared" si="38"/>
        <v>101.79623421527413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576</v>
      </c>
      <c r="L38" s="13">
        <f>VLOOKUP(A38,'Données projet'!$A$35:$I$55,9,0)</f>
        <v>28.4</v>
      </c>
      <c r="M38" s="13">
        <f t="array" ref="M38">INDEX(L:L,MIN(IF(ISNUMBER(L38:L234),ROW(L38:L234),"")))</f>
        <v>28.4</v>
      </c>
      <c r="N38" s="14">
        <f>IF('Données projet'!$A$36&gt;35,N37+M38-V37,IF(A38&lt;'Données projet'!$A$36,$K$205^A38,IF(A38='Données projet'!$A$36,'Données projet'!$B$36,N37+M38-V37)))</f>
        <v>575.99999999999989</v>
      </c>
      <c r="O38" s="14">
        <f>N38*VLOOKUP('Données projet'!$B$9,Paramètres!$A$1:$I$89,3,0)*VLOOKUP('Données projet'!$B$9,Paramètres!$A$1:$I$89,5,0)</f>
        <v>321.98399999999992</v>
      </c>
      <c r="P38" s="14">
        <f t="shared" si="33"/>
        <v>75.76601483154208</v>
      </c>
      <c r="Q38" s="22">
        <f t="shared" si="53"/>
        <v>692.74794249826891</v>
      </c>
      <c r="R38" s="62">
        <f t="shared" si="0"/>
        <v>986.08127583160217</v>
      </c>
      <c r="S38" s="62">
        <f ca="1">AVERAGE(OFFSET($R$3,0,0,'Données projet'!$E$9+1,1))-AVERAGE(OFFSET($H$3,0,0,'Données projet'!$E$9+1,1))</f>
        <v>490.96084572840579</v>
      </c>
      <c r="T38" s="62">
        <f t="shared" si="34"/>
        <v>597.91658789908263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72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11.322712632200803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8.5609588812485367</v>
      </c>
      <c r="AC38" s="24">
        <f t="shared" si="3"/>
        <v>19.88367151344934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175</v>
      </c>
      <c r="AG38" s="13">
        <f>VLOOKUP(A38,'Données projet'!$A$61:$I$81,9,0)</f>
        <v>12.8</v>
      </c>
      <c r="AH38" s="13">
        <f t="array" ref="AH38">INDEX(AG:AG,MIN(IF(ISNUMBER(AG38:AG234),ROW(AG38:AG234),"")))</f>
        <v>12.8</v>
      </c>
      <c r="AI38" s="14">
        <f>IF('Données projet'!$A$62&gt;35,AI37+AH38-AQ37,IF(A38&lt;'Données projet'!$A$62,$AF$205^A38,IF(A38='Données projet'!$A$62,'Données projet'!$B$62,AI37+AH38-AQ37)))</f>
        <v>175.00000000000006</v>
      </c>
      <c r="AJ38" s="14">
        <f>AI38*VLOOKUP('Données projet'!$B$10,Paramètres!$A$1:$I$89,3,0)*VLOOKUP('Données projet'!$B$10,Paramètres!$A$1:$I$89,5,0)</f>
        <v>150.15000000000006</v>
      </c>
      <c r="AK38" s="14">
        <f t="shared" si="35"/>
        <v>38.612671675922371</v>
      </c>
      <c r="AL38" s="22">
        <f t="shared" si="4"/>
        <v>328.76165316889825</v>
      </c>
      <c r="AM38" s="62">
        <f t="shared" si="5"/>
        <v>622.09498650223156</v>
      </c>
      <c r="AN38" s="62">
        <f ca="1">AVERAGE(OFFSET($AM$3,0,0,'Données projet'!$E$10+1,1))-AVERAGE(OFFSET($H$3,0,0,'Données projet'!$E$10+1,1))</f>
        <v>441.51026823173464</v>
      </c>
      <c r="AO38" s="62">
        <f t="shared" si="36"/>
        <v>241.85593029696236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35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95</v>
      </c>
      <c r="BB38" s="13">
        <f>VLOOKUP(A38,'Données projet'!$A$87:$I$107,9,0)</f>
        <v>6.6</v>
      </c>
      <c r="BC38" s="13">
        <f t="array" ref="BC38">INDEX(BB:BB,MIN(IF(ISNUMBER(BB38:BB234),ROW(BB38:BB234),"")))</f>
        <v>6.6</v>
      </c>
      <c r="BD38" s="13">
        <f>IF('Données projet'!$A$88&gt;35,BD37+BC38-BL37,IF(A38&lt;'Données projet'!$A$88,$BA$205^A38,IF(A38='Données projet'!$A$88,'Données projet'!$B$88,BD37+BC38-BL37)))</f>
        <v>94.999999999999972</v>
      </c>
      <c r="BE38" s="14">
        <f>BD38*VLOOKUP('Données projet'!$B$11,Paramètres!$A$1:$I$89,3,0)*VLOOKUP('Données projet'!$B$11,Paramètres!$A$1:$I$89,5,0)</f>
        <v>75.581999999999979</v>
      </c>
      <c r="BF38" s="14">
        <f t="shared" si="37"/>
        <v>21.053414706764119</v>
      </c>
      <c r="BG38" s="22">
        <f t="shared" si="7"/>
        <v>168.30668061428079</v>
      </c>
      <c r="BH38" s="62">
        <f t="shared" si="8"/>
        <v>461.64001394761408</v>
      </c>
      <c r="BI38" s="62">
        <f ca="1">AVERAGE(OFFSET($BH$3,0,0,'Données projet'!$E$11+1,1))-AVERAGE(OFFSET($H$3,0,0,'Données projet'!$E$11+1,1))</f>
        <v>106.9966389566718</v>
      </c>
      <c r="BJ38" s="62">
        <f t="shared" si="38"/>
        <v>101.79623421527413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14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27</v>
      </c>
      <c r="N39" s="14">
        <f>IF('Données projet'!$A$36&gt;35,N38+M39-V38,IF(A39&lt;'Données projet'!$A$36,$K$205^A39,IF(A39='Données projet'!$A$36,'Données projet'!$B$36,N38+M39-V38)))</f>
        <v>530.99999999999989</v>
      </c>
      <c r="O39" s="14">
        <f>N39*VLOOKUP('Données projet'!$B$9,Paramètres!$A$1:$I$89,3,0)*VLOOKUP('Données projet'!$B$9,Paramètres!$A$1:$I$89,5,0)</f>
        <v>296.82899999999995</v>
      </c>
      <c r="P39" s="14">
        <f t="shared" si="33"/>
        <v>70.511289513454344</v>
      </c>
      <c r="Q39" s="22">
        <f t="shared" si="53"/>
        <v>639.78433756926631</v>
      </c>
      <c r="R39" s="62">
        <f t="shared" si="0"/>
        <v>933.11767090259968</v>
      </c>
      <c r="S39" s="62">
        <f ca="1">AVERAGE(OFFSET($R$3,0,0,'Données projet'!$E$9+1,1))-AVERAGE(OFFSET($H$3,0,0,'Données projet'!$E$9+1,1))</f>
        <v>490.96084572840579</v>
      </c>
      <c r="T39" s="62">
        <f t="shared" si="34"/>
        <v>597.91658789908263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11.100681143656123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6.0535120783900398</v>
      </c>
      <c r="AC39" s="24">
        <f t="shared" si="3"/>
        <v>17.154193222046164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13.4</v>
      </c>
      <c r="AI39" s="14">
        <f>IF('Données projet'!$A$62&gt;35,AI38+AH39-AQ38,IF(A39&lt;'Données projet'!$A$62,$AF$205^A39,IF(A39='Données projet'!$A$62,'Données projet'!$B$62,AI38+AH39-AQ38)))</f>
        <v>153.40000000000006</v>
      </c>
      <c r="AJ39" s="14">
        <f>AI39*VLOOKUP('Données projet'!$B$10,Paramètres!$A$1:$I$89,3,0)*VLOOKUP('Données projet'!$B$10,Paramètres!$A$1:$I$89,5,0)</f>
        <v>131.61720000000008</v>
      </c>
      <c r="AK39" s="14">
        <f t="shared" si="35"/>
        <v>34.369777461794328</v>
      </c>
      <c r="AL39" s="22">
        <f t="shared" si="4"/>
        <v>289.09398574595861</v>
      </c>
      <c r="AM39" s="62">
        <f t="shared" si="5"/>
        <v>582.42731907929192</v>
      </c>
      <c r="AN39" s="62">
        <f ca="1">AVERAGE(OFFSET($AM$3,0,0,'Données projet'!$E$10+1,1))-AVERAGE(OFFSET($H$3,0,0,'Données projet'!$E$10+1,1))</f>
        <v>441.51026823173464</v>
      </c>
      <c r="AO39" s="62">
        <f t="shared" si="36"/>
        <v>241.85593029696236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5.8</v>
      </c>
      <c r="BD39" s="13">
        <f>IF('Données projet'!$A$88&gt;35,BD38+BC39-BL38,IF(A39&lt;'Données projet'!$A$88,$BA$205^A39,IF(A39='Données projet'!$A$88,'Données projet'!$B$88,BD38+BC39-BL38)))</f>
        <v>86.799999999999969</v>
      </c>
      <c r="BE39" s="14">
        <f>BD39*VLOOKUP('Données projet'!$B$11,Paramètres!$A$1:$I$89,3,0)*VLOOKUP('Données projet'!$B$11,Paramètres!$A$1:$I$89,5,0)</f>
        <v>69.058079999999975</v>
      </c>
      <c r="BF39" s="14">
        <f t="shared" si="37"/>
        <v>19.439361528467131</v>
      </c>
      <c r="BG39" s="22">
        <f t="shared" si="7"/>
        <v>154.13304399541354</v>
      </c>
      <c r="BH39" s="62">
        <f t="shared" si="8"/>
        <v>447.46637732874683</v>
      </c>
      <c r="BI39" s="62">
        <f ca="1">AVERAGE(OFFSET($BH$3,0,0,'Données projet'!$E$11+1,1))-AVERAGE(OFFSET($H$3,0,0,'Données projet'!$E$11+1,1))</f>
        <v>106.9966389566718</v>
      </c>
      <c r="BJ39" s="62">
        <f t="shared" si="38"/>
        <v>101.79623421527413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27</v>
      </c>
      <c r="N40" s="14">
        <f>IF('Données projet'!$A$36&gt;35,N39+M40-V39,IF(A40&lt;'Données projet'!$A$36,$K$205^A40,IF(A40='Données projet'!$A$36,'Données projet'!$B$36,N39+M40-V39)))</f>
        <v>557.99999999999989</v>
      </c>
      <c r="O40" s="14">
        <f>N40*VLOOKUP('Données projet'!$B$9,Paramètres!$A$1:$I$89,3,0)*VLOOKUP('Données projet'!$B$9,Paramètres!$A$1:$I$89,5,0)</f>
        <v>311.92199999999991</v>
      </c>
      <c r="P40" s="14">
        <f t="shared" si="33"/>
        <v>73.670075764965745</v>
      </c>
      <c r="Q40" s="22">
        <f t="shared" si="53"/>
        <v>671.57286529064845</v>
      </c>
      <c r="R40" s="62">
        <f t="shared" si="0"/>
        <v>964.90619862398171</v>
      </c>
      <c r="S40" s="62">
        <f ca="1">AVERAGE(OFFSET($R$3,0,0,'Données projet'!$E$9+1,1))-AVERAGE(OFFSET($H$3,0,0,'Données projet'!$E$9+1,1))</f>
        <v>490.96084572840579</v>
      </c>
      <c r="T40" s="62">
        <f t="shared" si="34"/>
        <v>597.91658789908263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10.883003557175968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4.2804794406242683</v>
      </c>
      <c r="AC40" s="24">
        <f t="shared" si="3"/>
        <v>15.163482997800237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13.4</v>
      </c>
      <c r="AI40" s="14">
        <f>IF('Données projet'!$A$62&gt;35,AI39+AH40-AQ39,IF(A40&lt;'Données projet'!$A$62,$AF$205^A40,IF(A40='Données projet'!$A$62,'Données projet'!$B$62,AI39+AH40-AQ39)))</f>
        <v>166.80000000000007</v>
      </c>
      <c r="AJ40" s="14">
        <f>AI40*VLOOKUP('Données projet'!$B$10,Paramètres!$A$1:$I$89,3,0)*VLOOKUP('Données projet'!$B$10,Paramètres!$A$1:$I$89,5,0)</f>
        <v>143.11440000000007</v>
      </c>
      <c r="AK40" s="14">
        <f t="shared" si="35"/>
        <v>37.009554635379814</v>
      </c>
      <c r="AL40" s="22">
        <f t="shared" si="4"/>
        <v>313.71588765662</v>
      </c>
      <c r="AM40" s="62">
        <f t="shared" si="5"/>
        <v>607.04922098995326</v>
      </c>
      <c r="AN40" s="62">
        <f ca="1">AVERAGE(OFFSET($AM$3,0,0,'Données projet'!$E$10+1,1))-AVERAGE(OFFSET($H$3,0,0,'Données projet'!$E$10+1,1))</f>
        <v>441.51026823173464</v>
      </c>
      <c r="AO40" s="62">
        <f t="shared" si="36"/>
        <v>241.85593029696236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5.8</v>
      </c>
      <c r="BD40" s="13">
        <f>IF('Données projet'!$A$88&gt;35,BD39+BC40-BL39,IF(A40&lt;'Données projet'!$A$88,$BA$205^A40,IF(A40='Données projet'!$A$88,'Données projet'!$B$88,BD39+BC40-BL39)))</f>
        <v>92.599999999999966</v>
      </c>
      <c r="BE40" s="14">
        <f>BD40*VLOOKUP('Données projet'!$B$11,Paramètres!$A$1:$I$89,3,0)*VLOOKUP('Données projet'!$B$11,Paramètres!$A$1:$I$89,5,0)</f>
        <v>73.672559999999976</v>
      </c>
      <c r="BF40" s="14">
        <f t="shared" si="37"/>
        <v>20.582751720906458</v>
      </c>
      <c r="BG40" s="22">
        <f t="shared" si="7"/>
        <v>164.16133458057871</v>
      </c>
      <c r="BH40" s="62">
        <f t="shared" si="8"/>
        <v>457.49466791391205</v>
      </c>
      <c r="BI40" s="62">
        <f ca="1">AVERAGE(OFFSET($BH$3,0,0,'Données projet'!$E$11+1,1))-AVERAGE(OFFSET($H$3,0,0,'Données projet'!$E$11+1,1))</f>
        <v>106.9966389566718</v>
      </c>
      <c r="BJ40" s="62">
        <f t="shared" si="38"/>
        <v>101.79623421527413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27</v>
      </c>
      <c r="N41" s="14">
        <f>IF('Données projet'!$A$36&gt;35,N40+M41-V40,IF(A41&lt;'Données projet'!$A$36,$K$205^A41,IF(A41='Données projet'!$A$36,'Données projet'!$B$36,N40+M41-V40)))</f>
        <v>584.99999999999989</v>
      </c>
      <c r="O41" s="14">
        <f>N41*VLOOKUP('Données projet'!$B$9,Paramètres!$A$1:$I$89,3,0)*VLOOKUP('Données projet'!$B$9,Paramètres!$A$1:$I$89,5,0)</f>
        <v>327.01499999999993</v>
      </c>
      <c r="P41" s="14">
        <f t="shared" si="33"/>
        <v>76.811113612871907</v>
      </c>
      <c r="Q41" s="22">
        <f t="shared" si="53"/>
        <v>703.33048120908506</v>
      </c>
      <c r="R41" s="62">
        <f t="shared" si="0"/>
        <v>996.66381454241832</v>
      </c>
      <c r="S41" s="62">
        <f ca="1">AVERAGE(OFFSET($R$3,0,0,'Données projet'!$E$9+1,1))-AVERAGE(OFFSET($H$3,0,0,'Données projet'!$E$9+1,1))</f>
        <v>490.96084572840579</v>
      </c>
      <c r="T41" s="62">
        <f t="shared" si="34"/>
        <v>597.91658789908263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10.669594495396471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3.0267560391950199</v>
      </c>
      <c r="AC41" s="24">
        <f t="shared" si="3"/>
        <v>13.69635053459149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13.4</v>
      </c>
      <c r="AI41" s="14">
        <f>IF('Données projet'!$A$62&gt;35,AI40+AH41-AQ40,IF(A41&lt;'Données projet'!$A$62,$AF$205^A41,IF(A41='Données projet'!$A$62,'Données projet'!$B$62,AI40+AH41-AQ40)))</f>
        <v>180.20000000000007</v>
      </c>
      <c r="AJ41" s="14">
        <f>AI41*VLOOKUP('Données projet'!$B$10,Paramètres!$A$1:$I$89,3,0)*VLOOKUP('Données projet'!$B$10,Paramètres!$A$1:$I$89,5,0)</f>
        <v>154.61160000000007</v>
      </c>
      <c r="AK41" s="14">
        <f t="shared" si="35"/>
        <v>39.624734188365885</v>
      </c>
      <c r="AL41" s="22">
        <f t="shared" si="4"/>
        <v>338.294948711404</v>
      </c>
      <c r="AM41" s="62">
        <f t="shared" si="5"/>
        <v>631.62828204473726</v>
      </c>
      <c r="AN41" s="62">
        <f ca="1">AVERAGE(OFFSET($AM$3,0,0,'Données projet'!$E$10+1,1))-AVERAGE(OFFSET($H$3,0,0,'Données projet'!$E$10+1,1))</f>
        <v>441.51026823173464</v>
      </c>
      <c r="AO41" s="62">
        <f t="shared" si="36"/>
        <v>241.85593029696236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5.8</v>
      </c>
      <c r="BD41" s="13">
        <f>IF('Données projet'!$A$88&gt;35,BD40+BC41-BL40,IF(A41&lt;'Données projet'!$A$88,$BA$205^A41,IF(A41='Données projet'!$A$88,'Données projet'!$B$88,BD40+BC41-BL40)))</f>
        <v>98.399999999999963</v>
      </c>
      <c r="BE41" s="14">
        <f>BD41*VLOOKUP('Données projet'!$B$11,Paramètres!$A$1:$I$89,3,0)*VLOOKUP('Données projet'!$B$11,Paramètres!$A$1:$I$89,5,0)</f>
        <v>78.287039999999976</v>
      </c>
      <c r="BF41" s="14">
        <f t="shared" si="37"/>
        <v>21.717830362968904</v>
      </c>
      <c r="BG41" s="22">
        <f t="shared" si="7"/>
        <v>174.17514921550412</v>
      </c>
      <c r="BH41" s="62">
        <f t="shared" si="8"/>
        <v>467.50848254883743</v>
      </c>
      <c r="BI41" s="62">
        <f ca="1">AVERAGE(OFFSET($BH$3,0,0,'Données projet'!$E$11+1,1))-AVERAGE(OFFSET($H$3,0,0,'Données projet'!$E$11+1,1))</f>
        <v>106.9966389566718</v>
      </c>
      <c r="BJ41" s="62">
        <f t="shared" si="38"/>
        <v>101.79623421527413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27</v>
      </c>
      <c r="N42" s="14">
        <f>IF('Données projet'!$A$36&gt;35,N41+M42-V41,IF(A42&lt;'Données projet'!$A$36,$K$205^A42,IF(A42='Données projet'!$A$36,'Données projet'!$B$36,N41+M42-V41)))</f>
        <v>611.99999999999989</v>
      </c>
      <c r="O42" s="14">
        <f>N42*VLOOKUP('Données projet'!$B$9,Paramètres!$A$1:$I$89,3,0)*VLOOKUP('Données projet'!$B$9,Paramètres!$A$1:$I$89,5,0)</f>
        <v>342.10799999999995</v>
      </c>
      <c r="P42" s="14">
        <f t="shared" si="33"/>
        <v>79.935315774430151</v>
      </c>
      <c r="Q42" s="22">
        <f t="shared" si="53"/>
        <v>735.0587749737989</v>
      </c>
      <c r="R42" s="62">
        <f t="shared" si="0"/>
        <v>1028.3921083071323</v>
      </c>
      <c r="S42" s="62">
        <f ca="1">AVERAGE(OFFSET($R$3,0,0,'Données projet'!$E$9+1,1))-AVERAGE(OFFSET($H$3,0,0,'Données projet'!$E$9+1,1))</f>
        <v>490.96084572840579</v>
      </c>
      <c r="T42" s="62">
        <f t="shared" si="34"/>
        <v>597.91658789908263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10.460370255151796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2.1402397203121342</v>
      </c>
      <c r="AC42" s="24">
        <f t="shared" si="3"/>
        <v>12.60060997546393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13.4</v>
      </c>
      <c r="AI42" s="14">
        <f>IF('Données projet'!$A$62&gt;35,AI41+AH42-AQ41,IF(A42&lt;'Données projet'!$A$62,$AF$205^A42,IF(A42='Données projet'!$A$62,'Données projet'!$B$62,AI41+AH42-AQ41)))</f>
        <v>193.60000000000008</v>
      </c>
      <c r="AJ42" s="14">
        <f>AI42*VLOOKUP('Données projet'!$B$10,Paramètres!$A$1:$I$89,3,0)*VLOOKUP('Données projet'!$B$10,Paramètres!$A$1:$I$89,5,0)</f>
        <v>166.10880000000009</v>
      </c>
      <c r="AK42" s="14">
        <f t="shared" si="35"/>
        <v>42.217353238107833</v>
      </c>
      <c r="AL42" s="22">
        <f t="shared" si="4"/>
        <v>362.83471688970462</v>
      </c>
      <c r="AM42" s="62">
        <f t="shared" si="5"/>
        <v>656.16805022303788</v>
      </c>
      <c r="AN42" s="62">
        <f ca="1">AVERAGE(OFFSET($AM$3,0,0,'Données projet'!$E$10+1,1))-AVERAGE(OFFSET($H$3,0,0,'Données projet'!$E$10+1,1))</f>
        <v>441.51026823173464</v>
      </c>
      <c r="AO42" s="62">
        <f t="shared" si="36"/>
        <v>241.85593029696236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5.8</v>
      </c>
      <c r="BD42" s="13">
        <f>IF('Données projet'!$A$88&gt;35,BD41+BC42-BL41,IF(A42&lt;'Données projet'!$A$88,$BA$205^A42,IF(A42='Données projet'!$A$88,'Données projet'!$B$88,BD41+BC42-BL41)))</f>
        <v>104.19999999999996</v>
      </c>
      <c r="BE42" s="14">
        <f>BD42*VLOOKUP('Données projet'!$B$11,Paramètres!$A$1:$I$89,3,0)*VLOOKUP('Données projet'!$B$11,Paramètres!$A$1:$I$89,5,0)</f>
        <v>82.901519999999977</v>
      </c>
      <c r="BF42" s="14">
        <f t="shared" si="37"/>
        <v>22.845143166728665</v>
      </c>
      <c r="BG42" s="22">
        <f t="shared" si="7"/>
        <v>184.17543834871904</v>
      </c>
      <c r="BH42" s="62">
        <f t="shared" si="8"/>
        <v>477.50877168205238</v>
      </c>
      <c r="BI42" s="62">
        <f ca="1">AVERAGE(OFFSET($BH$3,0,0,'Données projet'!$E$11+1,1))-AVERAGE(OFFSET($H$3,0,0,'Données projet'!$E$11+1,1))</f>
        <v>106.9966389566718</v>
      </c>
      <c r="BJ42" s="62">
        <f t="shared" si="38"/>
        <v>101.79623421527413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639</v>
      </c>
      <c r="L43" s="13">
        <f>VLOOKUP(A43,'Données projet'!$A$35:$I$55,9,0)</f>
        <v>27</v>
      </c>
      <c r="M43" s="13">
        <f t="array" ref="M43">INDEX(L:L,MIN(IF(ISNUMBER(L43:L239),ROW(L43:L239),"")))</f>
        <v>27</v>
      </c>
      <c r="N43" s="14">
        <f>IF('Données projet'!$A$36&gt;35,N42+M43-V42,IF(A43&lt;'Données projet'!$A$36,$K$205^A43,IF(A43='Données projet'!$A$36,'Données projet'!$B$36,N42+M43-V42)))</f>
        <v>638.99999999999989</v>
      </c>
      <c r="O43" s="14">
        <f>N43*VLOOKUP('Données projet'!$B$9,Paramètres!$A$1:$I$89,3,0)*VLOOKUP('Données projet'!$B$9,Paramètres!$A$1:$I$89,5,0)</f>
        <v>357.20099999999991</v>
      </c>
      <c r="P43" s="14">
        <f t="shared" si="33"/>
        <v>83.043509879488369</v>
      </c>
      <c r="Q43" s="22">
        <f t="shared" si="53"/>
        <v>766.75918804010871</v>
      </c>
      <c r="R43" s="62">
        <f t="shared" si="0"/>
        <v>1060.092521373442</v>
      </c>
      <c r="S43" s="62">
        <f ca="1">AVERAGE(OFFSET($R$3,0,0,'Données projet'!$E$9+1,1))-AVERAGE(OFFSET($H$3,0,0,'Données projet'!$E$9+1,1))</f>
        <v>490.96084572840579</v>
      </c>
      <c r="T43" s="62">
        <f t="shared" si="34"/>
        <v>597.91658789908263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77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10.255248774644134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1.5133780195975099</v>
      </c>
      <c r="AC43" s="24">
        <f t="shared" si="3"/>
        <v>11.768626794241644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207</v>
      </c>
      <c r="AG43" s="13">
        <f>VLOOKUP(A43,'Données projet'!$A$61:$I$81,9,0)</f>
        <v>13.4</v>
      </c>
      <c r="AH43" s="13">
        <f t="array" ref="AH43">INDEX(AG:AG,MIN(IF(ISNUMBER(AG43:AG239),ROW(AG43:AG239),"")))</f>
        <v>13.4</v>
      </c>
      <c r="AI43" s="14">
        <f>IF('Données projet'!$A$62&gt;35,AI42+AH43-AQ42,IF(A43&lt;'Données projet'!$A$62,$AF$205^A43,IF(A43='Données projet'!$A$62,'Données projet'!$B$62,AI42+AH43-AQ42)))</f>
        <v>207.00000000000009</v>
      </c>
      <c r="AJ43" s="14">
        <f>AI43*VLOOKUP('Données projet'!$B$10,Paramètres!$A$1:$I$89,3,0)*VLOOKUP('Données projet'!$B$10,Paramètres!$A$1:$I$89,5,0)</f>
        <v>177.60600000000008</v>
      </c>
      <c r="AK43" s="14">
        <f t="shared" si="35"/>
        <v>44.789150937858665</v>
      </c>
      <c r="AL43" s="22">
        <f t="shared" si="4"/>
        <v>387.33822121677059</v>
      </c>
      <c r="AM43" s="62">
        <f t="shared" si="5"/>
        <v>680.67155455010391</v>
      </c>
      <c r="AN43" s="62">
        <f ca="1">AVERAGE(OFFSET($AM$3,0,0,'Données projet'!$E$10+1,1))-AVERAGE(OFFSET($H$3,0,0,'Données projet'!$E$10+1,1))</f>
        <v>441.51026823173464</v>
      </c>
      <c r="AO43" s="62">
        <f t="shared" si="36"/>
        <v>241.85593029696236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35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110</v>
      </c>
      <c r="BB43" s="13">
        <f>VLOOKUP(A43,'Données projet'!$A$87:$I$107,9,0)</f>
        <v>5.8</v>
      </c>
      <c r="BC43" s="13">
        <f t="array" ref="BC43">INDEX(BB:BB,MIN(IF(ISNUMBER(BB43:BB239),ROW(BB43:BB239),"")))</f>
        <v>5.8</v>
      </c>
      <c r="BD43" s="13">
        <f>IF('Données projet'!$A$88&gt;35,BD42+BC43-BL42,IF(A43&lt;'Données projet'!$A$88,$BA$205^A43,IF(A43='Données projet'!$A$88,'Données projet'!$B$88,BD42+BC43-BL42)))</f>
        <v>109.99999999999996</v>
      </c>
      <c r="BE43" s="14">
        <f>BD43*VLOOKUP('Données projet'!$B$11,Paramètres!$A$1:$I$89,3,0)*VLOOKUP('Données projet'!$B$11,Paramètres!$A$1:$I$89,5,0)</f>
        <v>87.515999999999977</v>
      </c>
      <c r="BF43" s="14">
        <f t="shared" si="37"/>
        <v>23.965171662037644</v>
      </c>
      <c r="BG43" s="22">
        <f t="shared" si="7"/>
        <v>194.16304064471549</v>
      </c>
      <c r="BH43" s="62">
        <f t="shared" si="8"/>
        <v>487.49637397804884</v>
      </c>
      <c r="BI43" s="62">
        <f ca="1">AVERAGE(OFFSET($BH$3,0,0,'Données projet'!$E$11+1,1))-AVERAGE(OFFSET($H$3,0,0,'Données projet'!$E$11+1,1))</f>
        <v>106.9966389566718</v>
      </c>
      <c r="BJ43" s="62">
        <f t="shared" si="38"/>
        <v>101.79623421527413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24.8</v>
      </c>
      <c r="N44" s="14">
        <f>IF('Données projet'!$A$36&gt;35,N43+M44-V43,IF(A44&lt;'Données projet'!$A$36,$K$205^A44,IF(A44='Données projet'!$A$36,'Données projet'!$B$36,N43+M44-V43)))</f>
        <v>586.79999999999984</v>
      </c>
      <c r="O44" s="14">
        <f>N44*VLOOKUP('Données projet'!$B$9,Paramètres!$A$1:$I$89,3,0)*VLOOKUP('Données projet'!$B$9,Paramètres!$A$1:$I$89,5,0)</f>
        <v>328.02119999999991</v>
      </c>
      <c r="P44" s="14">
        <f t="shared" si="33"/>
        <v>77.019907950957702</v>
      </c>
      <c r="Q44" s="22">
        <f t="shared" si="53"/>
        <v>705.44659634791776</v>
      </c>
      <c r="R44" s="62">
        <f t="shared" si="0"/>
        <v>998.77992968125113</v>
      </c>
      <c r="S44" s="62">
        <f ca="1">AVERAGE(OFFSET($R$3,0,0,'Données projet'!$E$9+1,1))-AVERAGE(OFFSET($H$3,0,0,'Données projet'!$E$9+1,1))</f>
        <v>490.96084572840579</v>
      </c>
      <c r="T44" s="62">
        <f t="shared" si="34"/>
        <v>597.91658789908263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10.054149601257476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1.0701198601560671</v>
      </c>
      <c r="AC44" s="24">
        <f t="shared" si="3"/>
        <v>11.124269461413544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13.8</v>
      </c>
      <c r="AI44" s="14">
        <f>IF('Données projet'!$A$62&gt;35,AI43+AH44-AQ43,IF(A44&lt;'Données projet'!$A$62,$AF$205^A44,IF(A44='Données projet'!$A$62,'Données projet'!$B$62,AI43+AH44-AQ43)))</f>
        <v>185.8000000000001</v>
      </c>
      <c r="AJ44" s="14">
        <f>AI44*VLOOKUP('Données projet'!$B$10,Paramètres!$A$1:$I$89,3,0)*VLOOKUP('Données projet'!$B$10,Paramètres!$A$1:$I$89,5,0)</f>
        <v>159.4164000000001</v>
      </c>
      <c r="AK44" s="14">
        <f t="shared" si="35"/>
        <v>40.710854816108295</v>
      </c>
      <c r="AL44" s="22">
        <f t="shared" si="4"/>
        <v>348.55496880472214</v>
      </c>
      <c r="AM44" s="62">
        <f t="shared" si="5"/>
        <v>641.88830213805545</v>
      </c>
      <c r="AN44" s="62">
        <f ca="1">AVERAGE(OFFSET($AM$3,0,0,'Données projet'!$E$10+1,1))-AVERAGE(OFFSET($H$3,0,0,'Données projet'!$E$10+1,1))</f>
        <v>441.51026823173464</v>
      </c>
      <c r="AO44" s="62">
        <f t="shared" si="36"/>
        <v>241.85593029696236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4.8</v>
      </c>
      <c r="BD44" s="13">
        <f>IF('Données projet'!$A$88&gt;35,BD43+BC44-BL43,IF(A44&lt;'Données projet'!$A$88,$BA$205^A44,IF(A44='Données projet'!$A$88,'Données projet'!$B$88,BD43+BC44-BL43)))</f>
        <v>100.79999999999995</v>
      </c>
      <c r="BE44" s="14">
        <f>BD44*VLOOKUP('Données projet'!$B$11,Paramètres!$A$1:$I$89,3,0)*VLOOKUP('Données projet'!$B$11,Paramètres!$A$1:$I$89,5,0)</f>
        <v>80.196479999999966</v>
      </c>
      <c r="BF44" s="14">
        <f t="shared" si="37"/>
        <v>22.185217649516314</v>
      </c>
      <c r="BG44" s="22">
        <f t="shared" si="7"/>
        <v>178.31479007290753</v>
      </c>
      <c r="BH44" s="62">
        <f t="shared" si="8"/>
        <v>471.64812340624087</v>
      </c>
      <c r="BI44" s="62">
        <f ca="1">AVERAGE(OFFSET($BH$3,0,0,'Données projet'!$E$11+1,1))-AVERAGE(OFFSET($H$3,0,0,'Données projet'!$E$11+1,1))</f>
        <v>106.9966389566718</v>
      </c>
      <c r="BJ44" s="62">
        <f t="shared" si="38"/>
        <v>101.79623421527413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24.8</v>
      </c>
      <c r="N45" s="14">
        <f>IF('Données projet'!$A$36&gt;35,N44+M45-V44,IF(A45&lt;'Données projet'!$A$36,$K$205^A45,IF(A45='Données projet'!$A$36,'Données projet'!$B$36,N44+M45-V44)))</f>
        <v>611.5999999999998</v>
      </c>
      <c r="O45" s="14">
        <f>N45*VLOOKUP('Données projet'!$B$9,Paramètres!$A$1:$I$89,3,0)*VLOOKUP('Données projet'!$B$9,Paramètres!$A$1:$I$89,5,0)</f>
        <v>341.88439999999986</v>
      </c>
      <c r="P45" s="14">
        <f t="shared" si="33"/>
        <v>79.889150066970018</v>
      </c>
      <c r="Q45" s="22">
        <f t="shared" si="53"/>
        <v>734.58893303330581</v>
      </c>
      <c r="R45" s="62">
        <f t="shared" si="0"/>
        <v>1027.9222663666392</v>
      </c>
      <c r="S45" s="62">
        <f ca="1">AVERAGE(OFFSET($R$3,0,0,'Données projet'!$E$9+1,1))-AVERAGE(OFFSET($H$3,0,0,'Données projet'!$E$9+1,1))</f>
        <v>490.96084572840579</v>
      </c>
      <c r="T45" s="62">
        <f t="shared" si="34"/>
        <v>597.91658789908263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9.8569938600025466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0.75668900979875497</v>
      </c>
      <c r="AC45" s="24">
        <f t="shared" si="3"/>
        <v>10.613682869801302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13.8</v>
      </c>
      <c r="AI45" s="14">
        <f>IF('Données projet'!$A$62&gt;35,AI44+AH45-AQ44,IF(A45&lt;'Données projet'!$A$62,$AF$205^A45,IF(A45='Données projet'!$A$62,'Données projet'!$B$62,AI44+AH45-AQ44)))</f>
        <v>199.60000000000011</v>
      </c>
      <c r="AJ45" s="14">
        <f>AI45*VLOOKUP('Données projet'!$B$10,Paramètres!$A$1:$I$89,3,0)*VLOOKUP('Données projet'!$B$10,Paramètres!$A$1:$I$89,5,0)</f>
        <v>171.25680000000011</v>
      </c>
      <c r="AK45" s="14">
        <f t="shared" si="35"/>
        <v>43.371384196183378</v>
      </c>
      <c r="AL45" s="22">
        <f t="shared" si="4"/>
        <v>373.81075414168623</v>
      </c>
      <c r="AM45" s="62">
        <f t="shared" si="5"/>
        <v>667.14408747501955</v>
      </c>
      <c r="AN45" s="62">
        <f ca="1">AVERAGE(OFFSET($AM$3,0,0,'Données projet'!$E$10+1,1))-AVERAGE(OFFSET($H$3,0,0,'Données projet'!$E$10+1,1))</f>
        <v>441.51026823173464</v>
      </c>
      <c r="AO45" s="62">
        <f t="shared" si="36"/>
        <v>241.85593029696236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4.8</v>
      </c>
      <c r="BD45" s="13">
        <f>IF('Données projet'!$A$88&gt;35,BD44+BC45-BL44,IF(A45&lt;'Données projet'!$A$88,$BA$205^A45,IF(A45='Données projet'!$A$88,'Données projet'!$B$88,BD44+BC45-BL44)))</f>
        <v>105.59999999999995</v>
      </c>
      <c r="BE45" s="14">
        <f>BD45*VLOOKUP('Données projet'!$B$11,Paramètres!$A$1:$I$89,3,0)*VLOOKUP('Données projet'!$B$11,Paramètres!$A$1:$I$89,5,0)</f>
        <v>84.015359999999959</v>
      </c>
      <c r="BF45" s="14">
        <f t="shared" si="37"/>
        <v>23.116144771414408</v>
      </c>
      <c r="BG45" s="22">
        <f t="shared" si="7"/>
        <v>186.58737081021334</v>
      </c>
      <c r="BH45" s="62">
        <f t="shared" si="8"/>
        <v>479.92070414354669</v>
      </c>
      <c r="BI45" s="62">
        <f ca="1">AVERAGE(OFFSET($BH$3,0,0,'Données projet'!$E$11+1,1))-AVERAGE(OFFSET($H$3,0,0,'Données projet'!$E$11+1,1))</f>
        <v>106.9966389566718</v>
      </c>
      <c r="BJ45" s="62">
        <f t="shared" si="38"/>
        <v>101.79623421527413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24.8</v>
      </c>
      <c r="N46" s="14">
        <f>IF('Données projet'!$A$36&gt;35,N45+M46-V45,IF(A46&lt;'Données projet'!$A$36,$K$205^A46,IF(A46='Données projet'!$A$36,'Données projet'!$B$36,N45+M46-V45)))</f>
        <v>636.39999999999975</v>
      </c>
      <c r="O46" s="14">
        <f>N46*VLOOKUP('Données projet'!$B$9,Paramètres!$A$1:$I$89,3,0)*VLOOKUP('Données projet'!$B$9,Paramètres!$A$1:$I$89,5,0)</f>
        <v>355.74759999999986</v>
      </c>
      <c r="P46" s="14">
        <f t="shared" si="33"/>
        <v>82.744877508992289</v>
      </c>
      <c r="Q46" s="22">
        <f t="shared" si="53"/>
        <v>763.70773166149456</v>
      </c>
      <c r="R46" s="62">
        <f t="shared" si="0"/>
        <v>1057.0410649948278</v>
      </c>
      <c r="S46" s="62">
        <f ca="1">AVERAGE(OFFSET($R$3,0,0,'Données projet'!$E$9+1,1))-AVERAGE(OFFSET($H$3,0,0,'Données projet'!$E$9+1,1))</f>
        <v>490.96084572840579</v>
      </c>
      <c r="T46" s="62">
        <f t="shared" si="34"/>
        <v>597.91658789908263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9.663704222580499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0.53505993007803354</v>
      </c>
      <c r="AC46" s="24">
        <f t="shared" si="3"/>
        <v>10.198764152658532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13.8</v>
      </c>
      <c r="AI46" s="14">
        <f>IF('Données projet'!$A$62&gt;35,AI45+AH46-AQ45,IF(A46&lt;'Données projet'!$A$62,$AF$205^A46,IF(A46='Données projet'!$A$62,'Données projet'!$B$62,AI45+AH46-AQ45)))</f>
        <v>213.40000000000012</v>
      </c>
      <c r="AJ46" s="14">
        <f>AI46*VLOOKUP('Données projet'!$B$10,Paramètres!$A$1:$I$89,3,0)*VLOOKUP('Données projet'!$B$10,Paramètres!$A$1:$I$89,5,0)</f>
        <v>183.09720000000013</v>
      </c>
      <c r="AK46" s="14">
        <f t="shared" si="35"/>
        <v>46.010570428845895</v>
      </c>
      <c r="AL46" s="22">
        <f t="shared" si="4"/>
        <v>399.02936683024018</v>
      </c>
      <c r="AM46" s="62">
        <f t="shared" si="5"/>
        <v>692.36270016357344</v>
      </c>
      <c r="AN46" s="62">
        <f ca="1">AVERAGE(OFFSET($AM$3,0,0,'Données projet'!$E$10+1,1))-AVERAGE(OFFSET($H$3,0,0,'Données projet'!$E$10+1,1))</f>
        <v>441.51026823173464</v>
      </c>
      <c r="AO46" s="62">
        <f t="shared" si="36"/>
        <v>241.85593029696236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4.8</v>
      </c>
      <c r="BD46" s="13">
        <f>IF('Données projet'!$A$88&gt;35,BD45+BC46-BL45,IF(A46&lt;'Données projet'!$A$88,$BA$205^A46,IF(A46='Données projet'!$A$88,'Données projet'!$B$88,BD45+BC46-BL45)))</f>
        <v>110.39999999999995</v>
      </c>
      <c r="BE46" s="14">
        <f>BD46*VLOOKUP('Données projet'!$B$11,Paramètres!$A$1:$I$89,3,0)*VLOOKUP('Données projet'!$B$11,Paramètres!$A$1:$I$89,5,0)</f>
        <v>87.834239999999966</v>
      </c>
      <c r="BF46" s="14">
        <f t="shared" si="37"/>
        <v>24.042157662768496</v>
      </c>
      <c r="BG46" s="22">
        <f t="shared" si="7"/>
        <v>194.85139259598839</v>
      </c>
      <c r="BH46" s="62">
        <f t="shared" si="8"/>
        <v>488.1847259293217</v>
      </c>
      <c r="BI46" s="62">
        <f ca="1">AVERAGE(OFFSET($BH$3,0,0,'Données projet'!$E$11+1,1))-AVERAGE(OFFSET($H$3,0,0,'Données projet'!$E$11+1,1))</f>
        <v>106.9966389566718</v>
      </c>
      <c r="BJ46" s="62">
        <f t="shared" si="38"/>
        <v>101.79623421527413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24.8</v>
      </c>
      <c r="N47" s="14">
        <f>IF('Données projet'!$A$36&gt;35,N46+M47-V46,IF(A47&lt;'Données projet'!$A$36,$K$205^A47,IF(A47='Données projet'!$A$36,'Données projet'!$B$36,N46+M47-V46)))</f>
        <v>661.1999999999997</v>
      </c>
      <c r="O47" s="14">
        <f>N47*VLOOKUP('Données projet'!$B$9,Paramètres!$A$1:$I$89,3,0)*VLOOKUP('Données projet'!$B$9,Paramètres!$A$1:$I$89,5,0)</f>
        <v>369.61079999999981</v>
      </c>
      <c r="P47" s="14">
        <f t="shared" si="33"/>
        <v>85.587677206936931</v>
      </c>
      <c r="Q47" s="22">
        <f t="shared" si="53"/>
        <v>792.80401446874805</v>
      </c>
      <c r="R47" s="62">
        <f t="shared" si="0"/>
        <v>1086.1373478020814</v>
      </c>
      <c r="S47" s="62">
        <f ca="1">AVERAGE(OFFSET($R$3,0,0,'Données projet'!$E$9+1,1))-AVERAGE(OFFSET($H$3,0,0,'Données projet'!$E$9+1,1))</f>
        <v>490.96084572840579</v>
      </c>
      <c r="T47" s="62">
        <f t="shared" si="34"/>
        <v>597.91658789908263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9.4742048770532588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0.37834450489937749</v>
      </c>
      <c r="AC47" s="24">
        <f t="shared" si="3"/>
        <v>9.8525493819526364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13.8</v>
      </c>
      <c r="AI47" s="14">
        <f>IF('Données projet'!$A$62&gt;35,AI46+AH47-AQ46,IF(A47&lt;'Données projet'!$A$62,$AF$205^A47,IF(A47='Données projet'!$A$62,'Données projet'!$B$62,AI46+AH47-AQ46)))</f>
        <v>227.20000000000013</v>
      </c>
      <c r="AJ47" s="14">
        <f>AI47*VLOOKUP('Données projet'!$B$10,Paramètres!$A$1:$I$89,3,0)*VLOOKUP('Données projet'!$B$10,Paramètres!$A$1:$I$89,5,0)</f>
        <v>194.93760000000012</v>
      </c>
      <c r="AK47" s="14">
        <f t="shared" si="35"/>
        <v>48.629950800142524</v>
      </c>
      <c r="AL47" s="22">
        <f t="shared" si="4"/>
        <v>424.21348431024836</v>
      </c>
      <c r="AM47" s="62">
        <f t="shared" si="5"/>
        <v>717.54681764358168</v>
      </c>
      <c r="AN47" s="62">
        <f ca="1">AVERAGE(OFFSET($AM$3,0,0,'Données projet'!$E$10+1,1))-AVERAGE(OFFSET($H$3,0,0,'Données projet'!$E$10+1,1))</f>
        <v>441.51026823173464</v>
      </c>
      <c r="AO47" s="62">
        <f t="shared" si="36"/>
        <v>241.85593029696236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4.8</v>
      </c>
      <c r="BD47" s="13">
        <f>IF('Données projet'!$A$88&gt;35,BD46+BC47-BL46,IF(A47&lt;'Données projet'!$A$88,$BA$205^A47,IF(A47='Données projet'!$A$88,'Données projet'!$B$88,BD46+BC47-BL46)))</f>
        <v>115.19999999999995</v>
      </c>
      <c r="BE47" s="14">
        <f>BD47*VLOOKUP('Données projet'!$B$11,Paramètres!$A$1:$I$89,3,0)*VLOOKUP('Données projet'!$B$11,Paramètres!$A$1:$I$89,5,0)</f>
        <v>91.653119999999959</v>
      </c>
      <c r="BF47" s="14">
        <f t="shared" si="37"/>
        <v>24.963494406608504</v>
      </c>
      <c r="BG47" s="22">
        <f t="shared" si="7"/>
        <v>203.10727009150972</v>
      </c>
      <c r="BH47" s="62">
        <f t="shared" si="8"/>
        <v>496.44060342484306</v>
      </c>
      <c r="BI47" s="62">
        <f ca="1">AVERAGE(OFFSET($BH$3,0,0,'Données projet'!$E$11+1,1))-AVERAGE(OFFSET($H$3,0,0,'Données projet'!$E$11+1,1))</f>
        <v>106.9966389566718</v>
      </c>
      <c r="BJ47" s="62">
        <f t="shared" si="38"/>
        <v>101.79623421527413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686</v>
      </c>
      <c r="L48" s="13">
        <f>VLOOKUP(A48,'Données projet'!$A$35:$I$55,9,0)</f>
        <v>24.8</v>
      </c>
      <c r="M48" s="13">
        <f t="array" ref="M48">INDEX(L:L,MIN(IF(ISNUMBER(L48:L244),ROW(L48:L244),"")))</f>
        <v>24.8</v>
      </c>
      <c r="N48" s="14">
        <f>IF('Données projet'!$A$36&gt;35,N47+M48-V47,IF(A48&lt;'Données projet'!$A$36,$K$205^A48,IF(A48='Données projet'!$A$36,'Données projet'!$B$36,N47+M48-V47)))</f>
        <v>685.99999999999966</v>
      </c>
      <c r="O48" s="14">
        <f>N48*VLOOKUP('Données projet'!$B$9,Paramètres!$A$1:$I$89,3,0)*VLOOKUP('Données projet'!$B$9,Paramètres!$A$1:$I$89,5,0)</f>
        <v>383.47399999999982</v>
      </c>
      <c r="P48" s="14">
        <f t="shared" si="33"/>
        <v>88.418089567872116</v>
      </c>
      <c r="Q48" s="22">
        <f t="shared" si="53"/>
        <v>821.87872266404372</v>
      </c>
      <c r="R48" s="62">
        <f t="shared" si="0"/>
        <v>1115.2120559973771</v>
      </c>
      <c r="S48" s="62">
        <f ca="1">AVERAGE(OFFSET($R$3,0,0,'Données projet'!$E$9+1,1))-AVERAGE(OFFSET($H$3,0,0,'Données projet'!$E$9+1,1))</f>
        <v>490.96084572840579</v>
      </c>
      <c r="T48" s="62">
        <f t="shared" si="34"/>
        <v>597.91658789908263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64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9.2884214981086206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0.26752996503901677</v>
      </c>
      <c r="AC48" s="24">
        <f t="shared" si="3"/>
        <v>9.5559514631476379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241</v>
      </c>
      <c r="AG48" s="13">
        <f>VLOOKUP(A48,'Données projet'!$A$61:$I$81,9,0)</f>
        <v>13.8</v>
      </c>
      <c r="AH48" s="13">
        <f t="array" ref="AH48">INDEX(AG:AG,MIN(IF(ISNUMBER(AG48:AG244),ROW(AG48:AG244),"")))</f>
        <v>13.8</v>
      </c>
      <c r="AI48" s="14">
        <f>IF('Données projet'!$A$62&gt;35,AI47+AH48-AQ47,IF(A48&lt;'Données projet'!$A$62,$AF$205^A48,IF(A48='Données projet'!$A$62,'Données projet'!$B$62,AI47+AH48-AQ47)))</f>
        <v>241.00000000000014</v>
      </c>
      <c r="AJ48" s="14">
        <f>AI48*VLOOKUP('Données projet'!$B$10,Paramètres!$A$1:$I$89,3,0)*VLOOKUP('Données projet'!$B$10,Paramètres!$A$1:$I$89,5,0)</f>
        <v>206.77800000000016</v>
      </c>
      <c r="AK48" s="14">
        <f t="shared" si="35"/>
        <v>51.230865296361145</v>
      </c>
      <c r="AL48" s="22">
        <f t="shared" si="4"/>
        <v>449.36544039116256</v>
      </c>
      <c r="AM48" s="62">
        <f t="shared" si="5"/>
        <v>742.69877372449582</v>
      </c>
      <c r="AN48" s="62">
        <f ca="1">AVERAGE(OFFSET($AM$3,0,0,'Données projet'!$E$10+1,1))-AVERAGE(OFFSET($H$3,0,0,'Données projet'!$E$10+1,1))</f>
        <v>441.51026823173464</v>
      </c>
      <c r="AO48" s="62">
        <f t="shared" si="36"/>
        <v>241.85593029696236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35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120</v>
      </c>
      <c r="BB48" s="13">
        <f>VLOOKUP(A48,'Données projet'!$A$87:$I$107,9,0)</f>
        <v>4.8</v>
      </c>
      <c r="BC48" s="13">
        <f t="array" ref="BC48">INDEX(BB:BB,MIN(IF(ISNUMBER(BB48:BB244),ROW(BB48:BB244),"")))</f>
        <v>4.8</v>
      </c>
      <c r="BD48" s="13">
        <f>IF('Données projet'!$A$88&gt;35,BD47+BC48-BL47,IF(A48&lt;'Données projet'!$A$88,$BA$205^A48,IF(A48='Données projet'!$A$88,'Données projet'!$B$88,BD47+BC48-BL47)))</f>
        <v>119.99999999999994</v>
      </c>
      <c r="BE48" s="14">
        <f>BD48*VLOOKUP('Données projet'!$B$11,Paramètres!$A$1:$I$89,3,0)*VLOOKUP('Données projet'!$B$11,Paramètres!$A$1:$I$89,5,0)</f>
        <v>95.471999999999966</v>
      </c>
      <c r="BF48" s="14">
        <f t="shared" si="37"/>
        <v>25.880372123231144</v>
      </c>
      <c r="BG48" s="22">
        <f t="shared" si="7"/>
        <v>211.35538144796081</v>
      </c>
      <c r="BH48" s="62">
        <f t="shared" si="8"/>
        <v>504.68871478129415</v>
      </c>
      <c r="BI48" s="62">
        <f ca="1">AVERAGE(OFFSET($BH$3,0,0,'Données projet'!$E$11+1,1))-AVERAGE(OFFSET($H$3,0,0,'Données projet'!$E$11+1,1))</f>
        <v>106.9966389566718</v>
      </c>
      <c r="BJ48" s="62">
        <f t="shared" si="38"/>
        <v>101.79623421527413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20.399999999999999</v>
      </c>
      <c r="N49" s="14">
        <f>IF('Données projet'!$A$36&gt;35,N48+M49-V48,IF(A49&lt;'Données projet'!$A$36,$K$205^A49,IF(A49='Données projet'!$A$36,'Données projet'!$B$36,N48+M49-V48)))</f>
        <v>642.39999999999964</v>
      </c>
      <c r="O49" s="14">
        <f>N49*VLOOKUP('Données projet'!$B$9,Paramètres!$A$1:$I$89,3,0)*VLOOKUP('Données projet'!$B$9,Paramètres!$A$1:$I$89,5,0)</f>
        <v>359.10159999999985</v>
      </c>
      <c r="P49" s="14">
        <f t="shared" si="33"/>
        <v>83.433815871723468</v>
      </c>
      <c r="Q49" s="22">
        <f t="shared" si="53"/>
        <v>770.74918264325152</v>
      </c>
      <c r="R49" s="62">
        <f t="shared" si="0"/>
        <v>1064.0825159765848</v>
      </c>
      <c r="S49" s="62">
        <f ca="1">AVERAGE(OFFSET($R$3,0,0,'Données projet'!$E$9+1,1))-AVERAGE(OFFSET($H$3,0,0,'Données projet'!$E$9+1,1))</f>
        <v>490.96084572840579</v>
      </c>
      <c r="T49" s="62">
        <f t="shared" si="34"/>
        <v>597.91658789908263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9.106281217908414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0.18917225244968874</v>
      </c>
      <c r="AC49" s="24">
        <f t="shared" si="3"/>
        <v>9.2954534703581029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13.6</v>
      </c>
      <c r="AI49" s="14">
        <f>IF('Données projet'!$A$62&gt;35,AI48+AH49-AQ48,IF(A49&lt;'Données projet'!$A$62,$AF$205^A49,IF(A49='Données projet'!$A$62,'Données projet'!$B$62,AI48+AH49-AQ48)))</f>
        <v>219.60000000000014</v>
      </c>
      <c r="AJ49" s="14">
        <f>AI49*VLOOKUP('Données projet'!$B$10,Paramètres!$A$1:$I$89,3,0)*VLOOKUP('Données projet'!$B$10,Paramètres!$A$1:$I$89,5,0)</f>
        <v>188.41680000000014</v>
      </c>
      <c r="AK49" s="14">
        <f t="shared" si="35"/>
        <v>47.189759534268717</v>
      </c>
      <c r="AL49" s="22">
        <f t="shared" si="4"/>
        <v>410.34809118885158</v>
      </c>
      <c r="AM49" s="62">
        <f t="shared" si="5"/>
        <v>703.6814245221849</v>
      </c>
      <c r="AN49" s="62">
        <f ca="1">AVERAGE(OFFSET($AM$3,0,0,'Données projet'!$E$10+1,1))-AVERAGE(OFFSET($H$3,0,0,'Données projet'!$E$10+1,1))</f>
        <v>441.51026823173464</v>
      </c>
      <c r="AO49" s="62">
        <f t="shared" si="36"/>
        <v>241.85593029696236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4.2</v>
      </c>
      <c r="BD49" s="13">
        <f>IF('Données projet'!$A$88&gt;35,BD48+BC49-BL48,IF(A49&lt;'Données projet'!$A$88,$BA$205^A49,IF(A49='Données projet'!$A$88,'Données projet'!$B$88,BD48+BC49-BL48)))</f>
        <v>110.19999999999995</v>
      </c>
      <c r="BE49" s="14">
        <f>BD49*VLOOKUP('Données projet'!$B$11,Paramètres!$A$1:$I$89,3,0)*VLOOKUP('Données projet'!$B$11,Paramètres!$A$1:$I$89,5,0)</f>
        <v>87.675119999999964</v>
      </c>
      <c r="BF49" s="14">
        <f t="shared" si="37"/>
        <v>24.003668728272238</v>
      </c>
      <c r="BG49" s="22">
        <f t="shared" si="7"/>
        <v>194.50722370174071</v>
      </c>
      <c r="BH49" s="62">
        <f t="shared" si="8"/>
        <v>487.84055703507403</v>
      </c>
      <c r="BI49" s="62">
        <f ca="1">AVERAGE(OFFSET($BH$3,0,0,'Données projet'!$E$11+1,1))-AVERAGE(OFFSET($H$3,0,0,'Données projet'!$E$11+1,1))</f>
        <v>106.9966389566718</v>
      </c>
      <c r="BJ49" s="62">
        <f t="shared" si="38"/>
        <v>101.79623421527413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20.399999999999999</v>
      </c>
      <c r="N50" s="14">
        <f>IF('Données projet'!$A$36&gt;35,N49+M50-V49,IF(A50&lt;'Données projet'!$A$36,$K$205^A50,IF(A50='Données projet'!$A$36,'Données projet'!$B$36,N49+M50-V49)))</f>
        <v>662.79999999999961</v>
      </c>
      <c r="O50" s="14">
        <f>N50*VLOOKUP('Données projet'!$B$9,Paramètres!$A$1:$I$89,3,0)*VLOOKUP('Données projet'!$B$9,Paramètres!$A$1:$I$89,5,0)</f>
        <v>370.50519999999983</v>
      </c>
      <c r="P50" s="14">
        <f t="shared" si="33"/>
        <v>85.770652719303072</v>
      </c>
      <c r="Q50" s="22">
        <f t="shared" si="53"/>
        <v>794.6804434861192</v>
      </c>
      <c r="R50" s="62">
        <f t="shared" si="0"/>
        <v>1088.0137768194525</v>
      </c>
      <c r="S50" s="62">
        <f ca="1">AVERAGE(OFFSET($R$3,0,0,'Données projet'!$E$9+1,1))-AVERAGE(OFFSET($H$3,0,0,'Données projet'!$E$9+1,1))</f>
        <v>490.96084572840579</v>
      </c>
      <c r="T50" s="62">
        <f t="shared" si="34"/>
        <v>597.91658789908263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8.9277125975083322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0.13376498251950839</v>
      </c>
      <c r="AC50" s="24">
        <f t="shared" si="3"/>
        <v>9.0614775800278409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13.6</v>
      </c>
      <c r="AI50" s="14">
        <f>IF('Données projet'!$A$62&gt;35,AI49+AH50-AQ49,IF(A50&lt;'Données projet'!$A$62,$AF$205^A50,IF(A50='Données projet'!$A$62,'Données projet'!$B$62,AI49+AH50-AQ49)))</f>
        <v>233.20000000000013</v>
      </c>
      <c r="AJ50" s="14">
        <f>AI50*VLOOKUP('Données projet'!$B$10,Paramètres!$A$1:$I$89,3,0)*VLOOKUP('Données projet'!$B$10,Paramètres!$A$1:$I$89,5,0)</f>
        <v>200.08560000000011</v>
      </c>
      <c r="AK50" s="14">
        <f t="shared" si="35"/>
        <v>49.762979545996977</v>
      </c>
      <c r="AL50" s="22">
        <f t="shared" si="4"/>
        <v>435.15294270927825</v>
      </c>
      <c r="AM50" s="62">
        <f t="shared" si="5"/>
        <v>728.48627604261151</v>
      </c>
      <c r="AN50" s="62">
        <f ca="1">AVERAGE(OFFSET($AM$3,0,0,'Données projet'!$E$10+1,1))-AVERAGE(OFFSET($H$3,0,0,'Données projet'!$E$10+1,1))</f>
        <v>441.51026823173464</v>
      </c>
      <c r="AO50" s="62">
        <f t="shared" si="36"/>
        <v>241.85593029696236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4.2</v>
      </c>
      <c r="BD50" s="13">
        <f>IF('Données projet'!$A$88&gt;35,BD49+BC50-BL49,IF(A50&lt;'Données projet'!$A$88,$BA$205^A50,IF(A50='Données projet'!$A$88,'Données projet'!$B$88,BD49+BC50-BL49)))</f>
        <v>114.39999999999995</v>
      </c>
      <c r="BE50" s="14">
        <f>BD50*VLOOKUP('Données projet'!$B$11,Paramètres!$A$1:$I$89,3,0)*VLOOKUP('Données projet'!$B$11,Paramètres!$A$1:$I$89,5,0)</f>
        <v>91.016639999999967</v>
      </c>
      <c r="BF50" s="14">
        <f t="shared" si="37"/>
        <v>24.810253560871615</v>
      </c>
      <c r="BG50" s="22">
        <f t="shared" si="7"/>
        <v>201.73183961851797</v>
      </c>
      <c r="BH50" s="62">
        <f t="shared" si="8"/>
        <v>495.06517295185131</v>
      </c>
      <c r="BI50" s="62">
        <f ca="1">AVERAGE(OFFSET($BH$3,0,0,'Données projet'!$E$11+1,1))-AVERAGE(OFFSET($H$3,0,0,'Données projet'!$E$11+1,1))</f>
        <v>106.9966389566718</v>
      </c>
      <c r="BJ50" s="62">
        <f t="shared" si="38"/>
        <v>101.79623421527413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20.399999999999999</v>
      </c>
      <c r="N51" s="14">
        <f>IF('Données projet'!$A$36&gt;35,N50+M51-V50,IF(A51&lt;'Données projet'!$A$36,$K$205^A51,IF(A51='Données projet'!$A$36,'Données projet'!$B$36,N50+M51-V50)))</f>
        <v>683.19999999999959</v>
      </c>
      <c r="O51" s="14">
        <f>N51*VLOOKUP('Données projet'!$B$9,Paramètres!$A$1:$I$89,3,0)*VLOOKUP('Données projet'!$B$9,Paramètres!$A$1:$I$89,5,0)</f>
        <v>381.90879999999981</v>
      </c>
      <c r="P51" s="14">
        <f t="shared" si="33"/>
        <v>88.099131154986978</v>
      </c>
      <c r="Q51" s="22">
        <f t="shared" si="53"/>
        <v>818.59714676160195</v>
      </c>
      <c r="R51" s="62">
        <f t="shared" si="0"/>
        <v>1111.9304800949353</v>
      </c>
      <c r="S51" s="62">
        <f ca="1">AVERAGE(OFFSET($R$3,0,0,'Données projet'!$E$9+1,1))-AVERAGE(OFFSET($H$3,0,0,'Données projet'!$E$9+1,1))</f>
        <v>490.96084572840579</v>
      </c>
      <c r="T51" s="62">
        <f t="shared" si="34"/>
        <v>597.91658789908263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8.7526455988381926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9.4586126224844372E-2</v>
      </c>
      <c r="AC51" s="24">
        <f t="shared" si="3"/>
        <v>8.8472317250630361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13.6</v>
      </c>
      <c r="AI51" s="14">
        <f>IF('Données projet'!$A$62&gt;35,AI50+AH51-AQ50,IF(A51&lt;'Données projet'!$A$62,$AF$205^A51,IF(A51='Données projet'!$A$62,'Données projet'!$B$62,AI50+AH51-AQ50)))</f>
        <v>246.80000000000013</v>
      </c>
      <c r="AJ51" s="14">
        <f>AI51*VLOOKUP('Données projet'!$B$10,Paramètres!$A$1:$I$89,3,0)*VLOOKUP('Données projet'!$B$10,Paramètres!$A$1:$I$89,5,0)</f>
        <v>211.75440000000012</v>
      </c>
      <c r="AK51" s="14">
        <f t="shared" si="35"/>
        <v>52.318780408268793</v>
      </c>
      <c r="AL51" s="22">
        <f t="shared" si="4"/>
        <v>459.92745587773499</v>
      </c>
      <c r="AM51" s="62">
        <f t="shared" si="5"/>
        <v>753.2607892110683</v>
      </c>
      <c r="AN51" s="62">
        <f ca="1">AVERAGE(OFFSET($AM$3,0,0,'Données projet'!$E$10+1,1))-AVERAGE(OFFSET($H$3,0,0,'Données projet'!$E$10+1,1))</f>
        <v>441.51026823173464</v>
      </c>
      <c r="AO51" s="62">
        <f t="shared" si="36"/>
        <v>241.85593029696236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4.2</v>
      </c>
      <c r="BD51" s="13">
        <f>IF('Données projet'!$A$88&gt;35,BD50+BC51-BL50,IF(A51&lt;'Données projet'!$A$88,$BA$205^A51,IF(A51='Données projet'!$A$88,'Données projet'!$B$88,BD50+BC51-BL50)))</f>
        <v>118.59999999999995</v>
      </c>
      <c r="BE51" s="14">
        <f>BD51*VLOOKUP('Données projet'!$B$11,Paramètres!$A$1:$I$89,3,0)*VLOOKUP('Données projet'!$B$11,Paramètres!$A$1:$I$89,5,0)</f>
        <v>94.35815999999997</v>
      </c>
      <c r="BF51" s="14">
        <f t="shared" si="37"/>
        <v>25.613398050576336</v>
      </c>
      <c r="BG51" s="22">
        <f t="shared" si="7"/>
        <v>208.95046360475374</v>
      </c>
      <c r="BH51" s="62">
        <f t="shared" si="8"/>
        <v>502.28379693808705</v>
      </c>
      <c r="BI51" s="62">
        <f ca="1">AVERAGE(OFFSET($BH$3,0,0,'Données projet'!$E$11+1,1))-AVERAGE(OFFSET($H$3,0,0,'Données projet'!$E$11+1,1))</f>
        <v>106.9966389566718</v>
      </c>
      <c r="BJ51" s="62">
        <f t="shared" si="38"/>
        <v>101.79623421527413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20.399999999999999</v>
      </c>
      <c r="N52" s="14">
        <f>IF('Données projet'!$A$36&gt;35,N51+M52-V51,IF(A52&lt;'Données projet'!$A$36,$K$205^A52,IF(A52='Données projet'!$A$36,'Données projet'!$B$36,N51+M52-V51)))</f>
        <v>703.59999999999957</v>
      </c>
      <c r="O52" s="14">
        <f>N52*VLOOKUP('Données projet'!$B$9,Paramètres!$A$1:$I$89,3,0)*VLOOKUP('Données projet'!$B$9,Paramètres!$A$1:$I$89,5,0)</f>
        <v>393.3123999999998</v>
      </c>
      <c r="P52" s="14">
        <f t="shared" si="33"/>
        <v>90.419529407700907</v>
      </c>
      <c r="Q52" s="22">
        <f t="shared" si="53"/>
        <v>842.49977705174535</v>
      </c>
      <c r="R52" s="62">
        <f t="shared" si="0"/>
        <v>1135.8331103850787</v>
      </c>
      <c r="S52" s="62">
        <f ca="1">AVERAGE(OFFSET($R$3,0,0,'Données projet'!$E$9+1,1))-AVERAGE(OFFSET($H$3,0,0,'Données projet'!$E$9+1,1))</f>
        <v>490.96084572840579</v>
      </c>
      <c r="T52" s="62">
        <f t="shared" si="34"/>
        <v>597.91658789908263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8.5810115572316494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6.6882491259754193E-2</v>
      </c>
      <c r="AC52" s="24">
        <f t="shared" si="3"/>
        <v>8.6478940484914038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13.6</v>
      </c>
      <c r="AI52" s="14">
        <f>IF('Données projet'!$A$62&gt;35,AI51+AH52-AQ51,IF(A52&lt;'Données projet'!$A$62,$AF$205^A52,IF(A52='Données projet'!$A$62,'Données projet'!$B$62,AI51+AH52-AQ51)))</f>
        <v>260.40000000000015</v>
      </c>
      <c r="AJ52" s="14">
        <f>AI52*VLOOKUP('Données projet'!$B$10,Paramètres!$A$1:$I$89,3,0)*VLOOKUP('Données projet'!$B$10,Paramètres!$A$1:$I$89,5,0)</f>
        <v>223.42320000000015</v>
      </c>
      <c r="AK52" s="14">
        <f t="shared" si="35"/>
        <v>54.858231422257631</v>
      </c>
      <c r="AL52" s="22">
        <f t="shared" si="4"/>
        <v>484.67349306043229</v>
      </c>
      <c r="AM52" s="62">
        <f t="shared" si="5"/>
        <v>778.00682639376555</v>
      </c>
      <c r="AN52" s="62">
        <f ca="1">AVERAGE(OFFSET($AM$3,0,0,'Données projet'!$E$10+1,1))-AVERAGE(OFFSET($H$3,0,0,'Données projet'!$E$10+1,1))</f>
        <v>441.51026823173464</v>
      </c>
      <c r="AO52" s="62">
        <f t="shared" si="36"/>
        <v>241.85593029696236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4.2</v>
      </c>
      <c r="BD52" s="13">
        <f>IF('Données projet'!$A$88&gt;35,BD51+BC52-BL51,IF(A52&lt;'Données projet'!$A$88,$BA$205^A52,IF(A52='Données projet'!$A$88,'Données projet'!$B$88,BD51+BC52-BL51)))</f>
        <v>122.79999999999995</v>
      </c>
      <c r="BE52" s="14">
        <f>BD52*VLOOKUP('Données projet'!$B$11,Paramètres!$A$1:$I$89,3,0)*VLOOKUP('Données projet'!$B$11,Paramètres!$A$1:$I$89,5,0)</f>
        <v>97.699679999999972</v>
      </c>
      <c r="BF52" s="14">
        <f t="shared" si="37"/>
        <v>26.413237989944633</v>
      </c>
      <c r="BG52" s="22">
        <f t="shared" si="7"/>
        <v>216.16333216582018</v>
      </c>
      <c r="BH52" s="62">
        <f t="shared" si="8"/>
        <v>509.49666549915349</v>
      </c>
      <c r="BI52" s="62">
        <f ca="1">AVERAGE(OFFSET($BH$3,0,0,'Données projet'!$E$11+1,1))-AVERAGE(OFFSET($H$3,0,0,'Données projet'!$E$11+1,1))</f>
        <v>106.9966389566718</v>
      </c>
      <c r="BJ52" s="62">
        <f t="shared" si="38"/>
        <v>101.79623421527413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724</v>
      </c>
      <c r="L53" s="13">
        <f>VLOOKUP(A53,'Données projet'!$A$35:$I$55,9,0)</f>
        <v>20.399999999999999</v>
      </c>
      <c r="M53" s="13">
        <f t="array" ref="M53">INDEX(L:L,MIN(IF(ISNUMBER(L53:L249),ROW(L53:L249),"")))</f>
        <v>20.399999999999999</v>
      </c>
      <c r="N53" s="14">
        <f>IF('Données projet'!$A$36&gt;35,N52+M53-V52,IF(A53&lt;'Données projet'!$A$36,$K$205^A53,IF(A53='Données projet'!$A$36,'Données projet'!$B$36,N52+M53-V52)))</f>
        <v>723.99999999999955</v>
      </c>
      <c r="O53" s="14">
        <f>N53*VLOOKUP('Données projet'!$B$9,Paramètres!$A$1:$I$89,3,0)*VLOOKUP('Données projet'!$B$9,Paramètres!$A$1:$I$89,5,0)</f>
        <v>404.71599999999978</v>
      </c>
      <c r="P53" s="14">
        <f t="shared" si="33"/>
        <v>92.732108655131142</v>
      </c>
      <c r="Q53" s="22">
        <f t="shared" si="53"/>
        <v>866.38878924101971</v>
      </c>
      <c r="R53" s="62">
        <f t="shared" si="0"/>
        <v>1159.7221225743531</v>
      </c>
      <c r="S53" s="62">
        <f ca="1">AVERAGE(OFFSET($R$3,0,0,'Données projet'!$E$9+1,1))-AVERAGE(OFFSET($H$3,0,0,'Données projet'!$E$9+1,1))</f>
        <v>490.96084572840579</v>
      </c>
      <c r="T53" s="62">
        <f t="shared" si="34"/>
        <v>597.91658789908263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62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8.4127431544945814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4.7293063112422186E-2</v>
      </c>
      <c r="AC53" s="24">
        <f t="shared" si="3"/>
        <v>8.4600362176070032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274</v>
      </c>
      <c r="AG53" s="13">
        <f>VLOOKUP(A53,'Données projet'!$A$61:$I$81,9,0)</f>
        <v>13.6</v>
      </c>
      <c r="AH53" s="13">
        <f t="array" ref="AH53">INDEX(AG:AG,MIN(IF(ISNUMBER(AG53:AG249),ROW(AG53:AG249),"")))</f>
        <v>13.6</v>
      </c>
      <c r="AI53" s="14">
        <f>IF('Données projet'!$A$62&gt;35,AI52+AH53-AQ52,IF(A53&lt;'Données projet'!$A$62,$AF$205^A53,IF(A53='Données projet'!$A$62,'Données projet'!$B$62,AI52+AH53-AQ52)))</f>
        <v>274.00000000000017</v>
      </c>
      <c r="AJ53" s="14">
        <f>AI53*VLOOKUP('Données projet'!$B$10,Paramètres!$A$1:$I$89,3,0)*VLOOKUP('Données projet'!$B$10,Paramètres!$A$1:$I$89,5,0)</f>
        <v>235.09200000000016</v>
      </c>
      <c r="AK53" s="14">
        <f t="shared" si="35"/>
        <v>57.38228388709345</v>
      </c>
      <c r="AL53" s="22">
        <f t="shared" si="4"/>
        <v>509.39271110335471</v>
      </c>
      <c r="AM53" s="62">
        <f t="shared" si="5"/>
        <v>802.72604443668797</v>
      </c>
      <c r="AN53" s="62">
        <f ca="1">AVERAGE(OFFSET($AM$3,0,0,'Données projet'!$E$10+1,1))-AVERAGE(OFFSET($H$3,0,0,'Données projet'!$E$10+1,1))</f>
        <v>441.51026823173464</v>
      </c>
      <c r="AO53" s="62">
        <f t="shared" si="36"/>
        <v>241.85593029696236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35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127</v>
      </c>
      <c r="BB53" s="13">
        <f>VLOOKUP(A53,'Données projet'!$A$87:$I$107,9,0)</f>
        <v>4.2</v>
      </c>
      <c r="BC53" s="13">
        <f t="array" ref="BC53">INDEX(BB:BB,MIN(IF(ISNUMBER(BB53:BB249),ROW(BB53:BB249),"")))</f>
        <v>4.2</v>
      </c>
      <c r="BD53" s="13">
        <f>IF('Données projet'!$A$88&gt;35,BD52+BC53-BL52,IF(A53&lt;'Données projet'!$A$88,$BA$205^A53,IF(A53='Données projet'!$A$88,'Données projet'!$B$88,BD52+BC53-BL52)))</f>
        <v>126.99999999999996</v>
      </c>
      <c r="BE53" s="14">
        <f>BD53*VLOOKUP('Données projet'!$B$11,Paramètres!$A$1:$I$89,3,0)*VLOOKUP('Données projet'!$B$11,Paramètres!$A$1:$I$89,5,0)</f>
        <v>101.04119999999998</v>
      </c>
      <c r="BF53" s="14">
        <f t="shared" si="37"/>
        <v>27.209899355903595</v>
      </c>
      <c r="BG53" s="22">
        <f t="shared" si="7"/>
        <v>223.37066471153204</v>
      </c>
      <c r="BH53" s="62">
        <f t="shared" si="8"/>
        <v>516.70399804486533</v>
      </c>
      <c r="BI53" s="62">
        <f ca="1">AVERAGE(OFFSET($BH$3,0,0,'Données projet'!$E$11+1,1))-AVERAGE(OFFSET($H$3,0,0,'Données projet'!$E$11+1,1))</f>
        <v>106.9966389566718</v>
      </c>
      <c r="BJ53" s="62">
        <f t="shared" si="38"/>
        <v>101.79623421527413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11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15.4</v>
      </c>
      <c r="N54" s="14">
        <f>IF('Données projet'!$A$36&gt;35,N53+M54-V53,IF(A54&lt;'Données projet'!$A$36,$K$205^A54,IF(A54='Données projet'!$A$36,'Données projet'!$B$36,N53+M54-V53)))</f>
        <v>677.39999999999952</v>
      </c>
      <c r="O54" s="14">
        <f>N54*VLOOKUP('Données projet'!$B$9,Paramètres!$A$1:$I$89,3,0)*VLOOKUP('Données projet'!$B$9,Paramètres!$A$1:$I$89,5,0)</f>
        <v>378.66659999999979</v>
      </c>
      <c r="P54" s="14">
        <f t="shared" si="33"/>
        <v>87.437946637883755</v>
      </c>
      <c r="Q54" s="22">
        <f t="shared" si="53"/>
        <v>811.79875206098052</v>
      </c>
      <c r="R54" s="62">
        <f t="shared" si="0"/>
        <v>1105.1320853943139</v>
      </c>
      <c r="S54" s="62">
        <f ca="1">AVERAGE(OFFSET($R$3,0,0,'Données projet'!$E$9+1,1))-AVERAGE(OFFSET($H$3,0,0,'Données projet'!$E$9+1,1))</f>
        <v>490.96084572840579</v>
      </c>
      <c r="T54" s="62">
        <f t="shared" si="34"/>
        <v>597.91658789908263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8.2477743925015972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3.3441245629877096E-2</v>
      </c>
      <c r="AC54" s="24">
        <f t="shared" si="3"/>
        <v>8.2812156381314743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13.4</v>
      </c>
      <c r="AI54" s="14">
        <f>IF('Données projet'!$A$62&gt;35,AI53+AH54-AQ53,IF(A54&lt;'Données projet'!$A$62,$AF$205^A54,IF(A54='Données projet'!$A$62,'Données projet'!$B$62,AI53+AH54-AQ53)))</f>
        <v>252.40000000000015</v>
      </c>
      <c r="AJ54" s="14">
        <f>AI54*VLOOKUP('Données projet'!$B$10,Paramètres!$A$1:$I$89,3,0)*VLOOKUP('Données projet'!$B$10,Paramètres!$A$1:$I$89,5,0)</f>
        <v>216.55920000000012</v>
      </c>
      <c r="AK54" s="14">
        <f t="shared" si="35"/>
        <v>53.366360125240526</v>
      </c>
      <c r="AL54" s="22">
        <f t="shared" si="4"/>
        <v>470.12035055146072</v>
      </c>
      <c r="AM54" s="62">
        <f t="shared" si="5"/>
        <v>763.45368388479403</v>
      </c>
      <c r="AN54" s="62">
        <f ca="1">AVERAGE(OFFSET($AM$3,0,0,'Données projet'!$E$10+1,1))-AVERAGE(OFFSET($H$3,0,0,'Données projet'!$E$10+1,1))</f>
        <v>441.51026823173464</v>
      </c>
      <c r="AO54" s="62">
        <f t="shared" si="36"/>
        <v>241.85593029696236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3.6</v>
      </c>
      <c r="BD54" s="13">
        <f>IF('Données projet'!$A$88&gt;35,BD53+BC54-BL53,IF(A54&lt;'Données projet'!$A$88,$BA$205^A54,IF(A54='Données projet'!$A$88,'Données projet'!$B$88,BD53+BC54-BL53)))</f>
        <v>119.59999999999997</v>
      </c>
      <c r="BE54" s="14">
        <f>BD54*VLOOKUP('Données projet'!$B$11,Paramètres!$A$1:$I$89,3,0)*VLOOKUP('Données projet'!$B$11,Paramètres!$A$1:$I$89,5,0)</f>
        <v>95.153759999999977</v>
      </c>
      <c r="BF54" s="14">
        <f t="shared" si="37"/>
        <v>25.804130994254955</v>
      </c>
      <c r="BG54" s="22">
        <f t="shared" si="7"/>
        <v>210.668326814994</v>
      </c>
      <c r="BH54" s="62">
        <f t="shared" si="8"/>
        <v>504.00166014832735</v>
      </c>
      <c r="BI54" s="62">
        <f ca="1">AVERAGE(OFFSET($BH$3,0,0,'Données projet'!$E$11+1,1))-AVERAGE(OFFSET($H$3,0,0,'Données projet'!$E$11+1,1))</f>
        <v>106.9966389566718</v>
      </c>
      <c r="BJ54" s="62">
        <f t="shared" si="38"/>
        <v>101.79623421527413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15.4</v>
      </c>
      <c r="N55" s="14">
        <f>IF('Données projet'!$A$36&gt;35,N54+M55-V54,IF(A55&lt;'Données projet'!$A$36,$K$205^A55,IF(A55='Données projet'!$A$36,'Données projet'!$B$36,N54+M55-V54)))</f>
        <v>692.7999999999995</v>
      </c>
      <c r="O55" s="14">
        <f>N55*VLOOKUP('Données projet'!$B$9,Paramètres!$A$1:$I$89,3,0)*VLOOKUP('Données projet'!$B$9,Paramètres!$A$1:$I$89,5,0)</f>
        <v>387.2751999999997</v>
      </c>
      <c r="P55" s="14">
        <f t="shared" si="33"/>
        <v>89.192073473767834</v>
      </c>
      <c r="Q55" s="22">
        <f t="shared" si="53"/>
        <v>829.84716796681175</v>
      </c>
      <c r="R55" s="62">
        <f t="shared" si="0"/>
        <v>1123.1805013001451</v>
      </c>
      <c r="S55" s="62">
        <f ca="1">AVERAGE(OFFSET($R$3,0,0,'Données projet'!$E$9+1,1))-AVERAGE(OFFSET($H$3,0,0,'Données projet'!$E$9+1,1))</f>
        <v>490.96084572840579</v>
      </c>
      <c r="T55" s="62">
        <f t="shared" si="34"/>
        <v>597.91658789908263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8.0860405673102846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2.3646531556211093E-2</v>
      </c>
      <c r="AC55" s="24">
        <f t="shared" si="3"/>
        <v>8.1096870988664964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13.4</v>
      </c>
      <c r="AI55" s="14">
        <f>IF('Données projet'!$A$62&gt;35,AI54+AH55-AQ54,IF(A55&lt;'Données projet'!$A$62,$AF$205^A55,IF(A55='Données projet'!$A$62,'Données projet'!$B$62,AI54+AH55-AQ54)))</f>
        <v>265.80000000000013</v>
      </c>
      <c r="AJ55" s="14">
        <f>AI55*VLOOKUP('Données projet'!$B$10,Paramètres!$A$1:$I$89,3,0)*VLOOKUP('Données projet'!$B$10,Paramètres!$A$1:$I$89,5,0)</f>
        <v>228.05640000000014</v>
      </c>
      <c r="AK55" s="14">
        <f t="shared" si="35"/>
        <v>55.862222430632038</v>
      </c>
      <c r="AL55" s="22">
        <f t="shared" si="4"/>
        <v>494.49160073335105</v>
      </c>
      <c r="AM55" s="62">
        <f t="shared" si="5"/>
        <v>787.82493406668436</v>
      </c>
      <c r="AN55" s="62">
        <f ca="1">AVERAGE(OFFSET($AM$3,0,0,'Données projet'!$E$10+1,1))-AVERAGE(OFFSET($H$3,0,0,'Données projet'!$E$10+1,1))</f>
        <v>441.51026823173464</v>
      </c>
      <c r="AO55" s="62">
        <f t="shared" si="36"/>
        <v>241.85593029696236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3.6</v>
      </c>
      <c r="BD55" s="13">
        <f>IF('Données projet'!$A$88&gt;35,BD54+BC55-BL54,IF(A55&lt;'Données projet'!$A$88,$BA$205^A55,IF(A55='Données projet'!$A$88,'Données projet'!$B$88,BD54+BC55-BL54)))</f>
        <v>123.19999999999996</v>
      </c>
      <c r="BE55" s="14">
        <f>BD55*VLOOKUP('Données projet'!$B$11,Paramètres!$A$1:$I$89,3,0)*VLOOKUP('Données projet'!$B$11,Paramètres!$A$1:$I$89,5,0)</f>
        <v>98.017919999999975</v>
      </c>
      <c r="BF55" s="14">
        <f t="shared" si="37"/>
        <v>26.489245540318151</v>
      </c>
      <c r="BG55" s="22">
        <f t="shared" si="7"/>
        <v>216.84997998272073</v>
      </c>
      <c r="BH55" s="62">
        <f t="shared" si="8"/>
        <v>510.18331331605407</v>
      </c>
      <c r="BI55" s="62">
        <f ca="1">AVERAGE(OFFSET($BH$3,0,0,'Données projet'!$E$11+1,1))-AVERAGE(OFFSET($H$3,0,0,'Données projet'!$E$11+1,1))</f>
        <v>106.9966389566718</v>
      </c>
      <c r="BJ55" s="62">
        <f t="shared" si="38"/>
        <v>101.79623421527413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15.4</v>
      </c>
      <c r="N56" s="14">
        <f>IF('Données projet'!$A$36&gt;35,N55+M56-V55,IF(A56&lt;'Données projet'!$A$36,$K$205^A56,IF(A56='Données projet'!$A$36,'Données projet'!$B$36,N55+M56-V55)))</f>
        <v>708.19999999999948</v>
      </c>
      <c r="O56" s="14">
        <f>N56*VLOOKUP('Données projet'!$B$9,Paramètres!$A$1:$I$89,3,0)*VLOOKUP('Données projet'!$B$9,Paramètres!$A$1:$I$89,5,0)</f>
        <v>395.88379999999972</v>
      </c>
      <c r="P56" s="14">
        <f t="shared" si="33"/>
        <v>90.941667130422957</v>
      </c>
      <c r="Q56" s="22">
        <f t="shared" si="53"/>
        <v>847.8876885854861</v>
      </c>
      <c r="R56" s="62">
        <f t="shared" si="0"/>
        <v>1141.2210219188194</v>
      </c>
      <c r="S56" s="62">
        <f ca="1">AVERAGE(OFFSET($R$3,0,0,'Données projet'!$E$9+1,1))-AVERAGE(OFFSET($H$3,0,0,'Données projet'!$E$9+1,1))</f>
        <v>490.96084572840579</v>
      </c>
      <c r="T56" s="62">
        <f t="shared" si="34"/>
        <v>597.91658789908263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7.9274782437830815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1.6720622814938548E-2</v>
      </c>
      <c r="AC56" s="24">
        <f t="shared" si="3"/>
        <v>7.9441988665980201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13.4</v>
      </c>
      <c r="AI56" s="14">
        <f>IF('Données projet'!$A$62&gt;35,AI55+AH56-AQ55,IF(A56&lt;'Données projet'!$A$62,$AF$205^A56,IF(A56='Données projet'!$A$62,'Données projet'!$B$62,AI55+AH56-AQ55)))</f>
        <v>279.2000000000001</v>
      </c>
      <c r="AJ56" s="14">
        <f>AI56*VLOOKUP('Données projet'!$B$10,Paramètres!$A$1:$I$89,3,0)*VLOOKUP('Données projet'!$B$10,Paramètres!$A$1:$I$89,5,0)</f>
        <v>239.5536000000001</v>
      </c>
      <c r="AK56" s="14">
        <f t="shared" si="35"/>
        <v>58.343474943343601</v>
      </c>
      <c r="AL56" s="22">
        <f t="shared" si="4"/>
        <v>518.83740552632355</v>
      </c>
      <c r="AM56" s="62">
        <f t="shared" si="5"/>
        <v>812.17073885965692</v>
      </c>
      <c r="AN56" s="62">
        <f ca="1">AVERAGE(OFFSET($AM$3,0,0,'Données projet'!$E$10+1,1))-AVERAGE(OFFSET($H$3,0,0,'Données projet'!$E$10+1,1))</f>
        <v>441.51026823173464</v>
      </c>
      <c r="AO56" s="62">
        <f t="shared" si="36"/>
        <v>241.85593029696236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3.6</v>
      </c>
      <c r="BD56" s="13">
        <f>IF('Données projet'!$A$88&gt;35,BD55+BC56-BL55,IF(A56&lt;'Données projet'!$A$88,$BA$205^A56,IF(A56='Données projet'!$A$88,'Données projet'!$B$88,BD55+BC56-BL55)))</f>
        <v>126.79999999999995</v>
      </c>
      <c r="BE56" s="14">
        <f>BD56*VLOOKUP('Données projet'!$B$11,Paramètres!$A$1:$I$89,3,0)*VLOOKUP('Données projet'!$B$11,Paramètres!$A$1:$I$89,5,0)</f>
        <v>100.88207999999997</v>
      </c>
      <c r="BF56" s="14">
        <f t="shared" si="37"/>
        <v>27.172033415810759</v>
      </c>
      <c r="BG56" s="22">
        <f t="shared" si="7"/>
        <v>223.02758086587031</v>
      </c>
      <c r="BH56" s="62">
        <f t="shared" si="8"/>
        <v>516.36091419920365</v>
      </c>
      <c r="BI56" s="62">
        <f ca="1">AVERAGE(OFFSET($BH$3,0,0,'Données projet'!$E$11+1,1))-AVERAGE(OFFSET($H$3,0,0,'Données projet'!$E$11+1,1))</f>
        <v>106.9966389566718</v>
      </c>
      <c r="BJ56" s="62">
        <f t="shared" si="38"/>
        <v>101.79623421527413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15.4</v>
      </c>
      <c r="N57" s="14">
        <f>IF('Données projet'!$A$36&gt;35,N56+M57-V56,IF(A57&lt;'Données projet'!$A$36,$K$205^A57,IF(A57='Données projet'!$A$36,'Données projet'!$B$36,N56+M57-V56)))</f>
        <v>723.59999999999945</v>
      </c>
      <c r="O57" s="14">
        <f>N57*VLOOKUP('Données projet'!$B$9,Paramètres!$A$1:$I$89,3,0)*VLOOKUP('Données projet'!$B$9,Paramètres!$A$1:$I$89,5,0)</f>
        <v>404.49239999999969</v>
      </c>
      <c r="P57" s="14">
        <f t="shared" si="33"/>
        <v>92.686837535548761</v>
      </c>
      <c r="Q57" s="22">
        <f t="shared" si="53"/>
        <v>865.92050537441344</v>
      </c>
      <c r="R57" s="62">
        <f t="shared" si="0"/>
        <v>1159.2538387077468</v>
      </c>
      <c r="S57" s="62">
        <f ca="1">AVERAGE(OFFSET($R$3,0,0,'Données projet'!$E$9+1,1))-AVERAGE(OFFSET($H$3,0,0,'Données projet'!$E$9+1,1))</f>
        <v>490.96084572840579</v>
      </c>
      <c r="T57" s="62">
        <f t="shared" si="34"/>
        <v>597.91658789908263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7.7720252307067792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1.1823265778105546E-2</v>
      </c>
      <c r="AC57" s="24">
        <f t="shared" si="3"/>
        <v>7.7838484964848851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13.4</v>
      </c>
      <c r="AI57" s="14">
        <f>IF('Données projet'!$A$62&gt;35,AI56+AH57-AQ56,IF(A57&lt;'Données projet'!$A$62,$AF$205^A57,IF(A57='Données projet'!$A$62,'Données projet'!$B$62,AI56+AH57-AQ56)))</f>
        <v>292.60000000000008</v>
      </c>
      <c r="AJ57" s="14">
        <f>AI57*VLOOKUP('Données projet'!$B$10,Paramètres!$A$1:$I$89,3,0)*VLOOKUP('Données projet'!$B$10,Paramètres!$A$1:$I$89,5,0)</f>
        <v>251.05080000000009</v>
      </c>
      <c r="AK57" s="14">
        <f t="shared" si="35"/>
        <v>60.810898898941176</v>
      </c>
      <c r="AL57" s="22">
        <f t="shared" si="4"/>
        <v>543.15912558232264</v>
      </c>
      <c r="AM57" s="62">
        <f t="shared" si="5"/>
        <v>836.49245891565602</v>
      </c>
      <c r="AN57" s="62">
        <f ca="1">AVERAGE(OFFSET($AM$3,0,0,'Données projet'!$E$10+1,1))-AVERAGE(OFFSET($H$3,0,0,'Données projet'!$E$10+1,1))</f>
        <v>441.51026823173464</v>
      </c>
      <c r="AO57" s="62">
        <f t="shared" si="36"/>
        <v>241.85593029696236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3.6</v>
      </c>
      <c r="BD57" s="13">
        <f>IF('Données projet'!$A$88&gt;35,BD56+BC57-BL56,IF(A57&lt;'Données projet'!$A$88,$BA$205^A57,IF(A57='Données projet'!$A$88,'Données projet'!$B$88,BD56+BC57-BL56)))</f>
        <v>130.39999999999995</v>
      </c>
      <c r="BE57" s="14">
        <f>BD57*VLOOKUP('Données projet'!$B$11,Paramètres!$A$1:$I$89,3,0)*VLOOKUP('Données projet'!$B$11,Paramètres!$A$1:$I$89,5,0)</f>
        <v>103.74623999999997</v>
      </c>
      <c r="BF57" s="14">
        <f t="shared" si="37"/>
        <v>27.852568264974543</v>
      </c>
      <c r="BG57" s="22">
        <f t="shared" si="7"/>
        <v>229.20125772816391</v>
      </c>
      <c r="BH57" s="62">
        <f t="shared" si="8"/>
        <v>522.53459106149717</v>
      </c>
      <c r="BI57" s="62">
        <f ca="1">AVERAGE(OFFSET($BH$3,0,0,'Données projet'!$E$11+1,1))-AVERAGE(OFFSET($H$3,0,0,'Données projet'!$E$11+1,1))</f>
        <v>106.9966389566718</v>
      </c>
      <c r="BJ57" s="62">
        <f t="shared" si="38"/>
        <v>101.79623421527413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739</v>
      </c>
      <c r="L58" s="13">
        <f>VLOOKUP(A58,'Données projet'!$A$35:$I$55,9,0)</f>
        <v>15.4</v>
      </c>
      <c r="M58" s="13">
        <f t="array" ref="M58">INDEX(L:L,MIN(IF(ISNUMBER(L58:L254),ROW(L58:L254),"")))</f>
        <v>15.4</v>
      </c>
      <c r="N58" s="14">
        <f>IF('Données projet'!$A$36&gt;35,N57+M58-V57,IF(A58&lt;'Données projet'!$A$36,$K$205^A58,IF(A58='Données projet'!$A$36,'Données projet'!$B$36,N57+M58-V57)))</f>
        <v>738.99999999999943</v>
      </c>
      <c r="O58" s="14">
        <f>N58*VLOOKUP('Données projet'!$B$9,Paramètres!$A$1:$I$89,3,0)*VLOOKUP('Données projet'!$B$9,Paramètres!$A$1:$I$89,5,0)</f>
        <v>413.10099999999971</v>
      </c>
      <c r="P58" s="14">
        <f t="shared" si="33"/>
        <v>94.427689670462271</v>
      </c>
      <c r="Q58" s="22">
        <f t="shared" si="53"/>
        <v>883.94580117605472</v>
      </c>
      <c r="R58" s="62">
        <f t="shared" si="0"/>
        <v>1177.2791345093881</v>
      </c>
      <c r="S58" s="62">
        <f ca="1">AVERAGE(OFFSET($R$3,0,0,'Données projet'!$E$9+1,1))-AVERAGE(OFFSET($H$3,0,0,'Données projet'!$E$9+1,1))</f>
        <v>490.96084572840579</v>
      </c>
      <c r="T58" s="62">
        <f t="shared" si="34"/>
        <v>597.91658789908263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46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7.6196205563999273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8.3603114074692741E-3</v>
      </c>
      <c r="AC58" s="24">
        <f t="shared" si="3"/>
        <v>7.6279808678073966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306</v>
      </c>
      <c r="AG58" s="13">
        <f>VLOOKUP(A58,'Données projet'!$A$61:$I$81,9,0)</f>
        <v>13.4</v>
      </c>
      <c r="AH58" s="13">
        <f t="array" ref="AH58">INDEX(AG:AG,MIN(IF(ISNUMBER(AG58:AG254),ROW(AG58:AG254),"")))</f>
        <v>13.4</v>
      </c>
      <c r="AI58" s="14">
        <f>IF('Données projet'!$A$62&gt;35,AI57+AH58-AQ57,IF(A58&lt;'Données projet'!$A$62,$AF$205^A58,IF(A58='Données projet'!$A$62,'Données projet'!$B$62,AI57+AH58-AQ57)))</f>
        <v>306.00000000000006</v>
      </c>
      <c r="AJ58" s="14">
        <f>AI58*VLOOKUP('Données projet'!$B$10,Paramètres!$A$1:$I$89,3,0)*VLOOKUP('Données projet'!$B$10,Paramètres!$A$1:$I$89,5,0)</f>
        <v>262.54800000000006</v>
      </c>
      <c r="AK58" s="14">
        <f t="shared" si="35"/>
        <v>63.265199933079444</v>
      </c>
      <c r="AL58" s="22">
        <f t="shared" si="4"/>
        <v>567.45798988344677</v>
      </c>
      <c r="AM58" s="62">
        <f t="shared" si="5"/>
        <v>860.79132321678003</v>
      </c>
      <c r="AN58" s="62">
        <f ca="1">AVERAGE(OFFSET($AM$3,0,0,'Données projet'!$E$10+1,1))-AVERAGE(OFFSET($H$3,0,0,'Données projet'!$E$10+1,1))</f>
        <v>441.51026823173464</v>
      </c>
      <c r="AO58" s="62">
        <f t="shared" si="36"/>
        <v>241.85593029696236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35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134</v>
      </c>
      <c r="BB58" s="13">
        <f>VLOOKUP(A58,'Données projet'!$A$87:$I$107,9,0)</f>
        <v>3.6</v>
      </c>
      <c r="BC58" s="13">
        <f t="array" ref="BC58">INDEX(BB:BB,MIN(IF(ISNUMBER(BB58:BB254),ROW(BB58:BB254),"")))</f>
        <v>3.6</v>
      </c>
      <c r="BD58" s="13">
        <f>IF('Données projet'!$A$88&gt;35,BD57+BC58-BL57,IF(A58&lt;'Données projet'!$A$88,$BA$205^A58,IF(A58='Données projet'!$A$88,'Données projet'!$B$88,BD57+BC58-BL57)))</f>
        <v>133.99999999999994</v>
      </c>
      <c r="BE58" s="14">
        <f>BD58*VLOOKUP('Données projet'!$B$11,Paramètres!$A$1:$I$89,3,0)*VLOOKUP('Données projet'!$B$11,Paramètres!$A$1:$I$89,5,0)</f>
        <v>106.61039999999997</v>
      </c>
      <c r="BF58" s="14">
        <f t="shared" si="37"/>
        <v>28.530919434405426</v>
      </c>
      <c r="BG58" s="22">
        <f t="shared" si="7"/>
        <v>235.37113134825609</v>
      </c>
      <c r="BH58" s="62">
        <f t="shared" si="8"/>
        <v>528.70446468158934</v>
      </c>
      <c r="BI58" s="62">
        <f ca="1">AVERAGE(OFFSET($BH$3,0,0,'Données projet'!$E$11+1,1))-AVERAGE(OFFSET($H$3,0,0,'Données projet'!$E$11+1,1))</f>
        <v>106.9966389566718</v>
      </c>
      <c r="BJ58" s="62">
        <f t="shared" si="38"/>
        <v>101.79623421527413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9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12.2</v>
      </c>
      <c r="N59" s="14">
        <f>IF('Données projet'!$A$36&gt;35,N58+M59-V58,IF(A59&lt;'Données projet'!$A$36,$K$205^A59,IF(A59='Données projet'!$A$36,'Données projet'!$B$36,N58+M59-V58)))</f>
        <v>705.19999999999948</v>
      </c>
      <c r="O59" s="14">
        <f>N59*VLOOKUP('Données projet'!$B$9,Paramètres!$A$1:$I$89,3,0)*VLOOKUP('Données projet'!$B$9,Paramètres!$A$1:$I$89,5,0)</f>
        <v>394.2067999999997</v>
      </c>
      <c r="P59" s="14">
        <f t="shared" si="33"/>
        <v>90.601187466199292</v>
      </c>
      <c r="Q59" s="22">
        <f t="shared" si="53"/>
        <v>844.37391150362998</v>
      </c>
      <c r="R59" s="62">
        <f t="shared" si="0"/>
        <v>1137.7072448369634</v>
      </c>
      <c r="S59" s="62">
        <f ca="1">AVERAGE(OFFSET($R$3,0,0,'Données projet'!$E$9+1,1))-AVERAGE(OFFSET($H$3,0,0,'Données projet'!$E$9+1,1))</f>
        <v>490.96084572840579</v>
      </c>
      <c r="T59" s="62">
        <f t="shared" si="34"/>
        <v>597.91658789908263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7.4702044447985605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5.9116328890527732E-3</v>
      </c>
      <c r="AC59" s="24">
        <f t="shared" si="3"/>
        <v>7.476116077687613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</v>
      </c>
      <c r="AI59" s="14">
        <f>IF('Données projet'!$A$62&gt;35,AI58+AH59-AQ58,IF(A59&lt;'Données projet'!$A$62,$AF$205^A59,IF(A59='Données projet'!$A$62,'Données projet'!$B$62,AI58+AH59-AQ58)))</f>
        <v>284.00000000000006</v>
      </c>
      <c r="AJ59" s="14">
        <f>AI59*VLOOKUP('Données projet'!$B$10,Paramètres!$A$1:$I$89,3,0)*VLOOKUP('Données projet'!$B$10,Paramètres!$A$1:$I$89,5,0)</f>
        <v>243.67200000000008</v>
      </c>
      <c r="AK59" s="14">
        <f t="shared" si="35"/>
        <v>59.228879636606202</v>
      </c>
      <c r="AL59" s="22">
        <f t="shared" si="4"/>
        <v>527.55236536708924</v>
      </c>
      <c r="AM59" s="62">
        <f t="shared" si="5"/>
        <v>820.88569870042261</v>
      </c>
      <c r="AN59" s="62">
        <f ca="1">AVERAGE(OFFSET($AM$3,0,0,'Données projet'!$E$10+1,1))-AVERAGE(OFFSET($H$3,0,0,'Données projet'!$E$10+1,1))</f>
        <v>441.51026823173464</v>
      </c>
      <c r="AO59" s="62">
        <f t="shared" si="36"/>
        <v>241.85593029696236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3</v>
      </c>
      <c r="BD59" s="13">
        <f>IF('Données projet'!$A$88&gt;35,BD58+BC59-BL58,IF(A59&lt;'Données projet'!$A$88,$BA$205^A59,IF(A59='Données projet'!$A$88,'Données projet'!$B$88,BD58+BC59-BL58)))</f>
        <v>127.99999999999994</v>
      </c>
      <c r="BE59" s="14">
        <f>BD59*VLOOKUP('Données projet'!$B$11,Paramètres!$A$1:$I$89,3,0)*VLOOKUP('Données projet'!$B$11,Paramètres!$A$1:$I$89,5,0)</f>
        <v>101.83679999999995</v>
      </c>
      <c r="BF59" s="14">
        <f t="shared" si="37"/>
        <v>27.399125192467324</v>
      </c>
      <c r="BG59" s="22">
        <f t="shared" si="7"/>
        <v>225.08590304354718</v>
      </c>
      <c r="BH59" s="62">
        <f t="shared" si="8"/>
        <v>518.41923637688046</v>
      </c>
      <c r="BI59" s="62">
        <f ca="1">AVERAGE(OFFSET($BH$3,0,0,'Données projet'!$E$11+1,1))-AVERAGE(OFFSET($H$3,0,0,'Données projet'!$E$11+1,1))</f>
        <v>106.9966389566718</v>
      </c>
      <c r="BJ59" s="62">
        <f t="shared" si="38"/>
        <v>101.79623421527413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12.2</v>
      </c>
      <c r="N60" s="14">
        <f>IF('Données projet'!$A$36&gt;35,N59+M60-V59,IF(A60&lt;'Données projet'!$A$36,$K$205^A60,IF(A60='Données projet'!$A$36,'Données projet'!$B$36,N59+M60-V59)))</f>
        <v>717.39999999999952</v>
      </c>
      <c r="O60" s="14">
        <f>N60*VLOOKUP('Données projet'!$B$9,Paramètres!$A$1:$I$89,3,0)*VLOOKUP('Données projet'!$B$9,Paramètres!$A$1:$I$89,5,0)</f>
        <v>401.02659999999975</v>
      </c>
      <c r="P60" s="14">
        <f t="shared" si="33"/>
        <v>91.984761558101539</v>
      </c>
      <c r="Q60" s="22">
        <f t="shared" si="53"/>
        <v>858.66145471369293</v>
      </c>
      <c r="R60" s="62">
        <f t="shared" si="0"/>
        <v>1151.9947880470263</v>
      </c>
      <c r="S60" s="62">
        <f ca="1">AVERAGE(OFFSET($R$3,0,0,'Données projet'!$E$9+1,1))-AVERAGE(OFFSET($H$3,0,0,'Données projet'!$E$9+1,1))</f>
        <v>490.96084572840579</v>
      </c>
      <c r="T60" s="62">
        <f t="shared" si="34"/>
        <v>597.91658789908263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7.3237182920108674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4.180155703734637E-3</v>
      </c>
      <c r="AC60" s="24">
        <f t="shared" si="3"/>
        <v>7.3278984477146016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</v>
      </c>
      <c r="AI60" s="14">
        <f>IF('Données projet'!$A$62&gt;35,AI59+AH60-AQ59,IF(A60&lt;'Données projet'!$A$62,$AF$205^A60,IF(A60='Données projet'!$A$62,'Données projet'!$B$62,AI59+AH60-AQ59)))</f>
        <v>297.00000000000006</v>
      </c>
      <c r="AJ60" s="14">
        <f>AI60*VLOOKUP('Données projet'!$B$10,Paramètres!$A$1:$I$89,3,0)*VLOOKUP('Données projet'!$B$10,Paramètres!$A$1:$I$89,5,0)</f>
        <v>254.82600000000008</v>
      </c>
      <c r="AK60" s="14">
        <f t="shared" si="35"/>
        <v>61.618203339594587</v>
      </c>
      <c r="AL60" s="22">
        <f t="shared" si="4"/>
        <v>551.14032081646064</v>
      </c>
      <c r="AM60" s="62">
        <f t="shared" si="5"/>
        <v>844.4736541497939</v>
      </c>
      <c r="AN60" s="62">
        <f ca="1">AVERAGE(OFFSET($AM$3,0,0,'Données projet'!$E$10+1,1))-AVERAGE(OFFSET($H$3,0,0,'Données projet'!$E$10+1,1))</f>
        <v>441.51026823173464</v>
      </c>
      <c r="AO60" s="62">
        <f t="shared" si="36"/>
        <v>241.85593029696236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3</v>
      </c>
      <c r="BD60" s="13">
        <f>IF('Données projet'!$A$88&gt;35,BD59+BC60-BL59,IF(A60&lt;'Données projet'!$A$88,$BA$205^A60,IF(A60='Données projet'!$A$88,'Données projet'!$B$88,BD59+BC60-BL59)))</f>
        <v>130.99999999999994</v>
      </c>
      <c r="BE60" s="14">
        <f>BD60*VLOOKUP('Données projet'!$B$11,Paramètres!$A$1:$I$89,3,0)*VLOOKUP('Données projet'!$B$11,Paramètres!$A$1:$I$89,5,0)</f>
        <v>104.22359999999996</v>
      </c>
      <c r="BF60" s="14">
        <f t="shared" si="37"/>
        <v>27.965776624274493</v>
      </c>
      <c r="BG60" s="22">
        <f t="shared" si="7"/>
        <v>230.22983095394466</v>
      </c>
      <c r="BH60" s="62">
        <f t="shared" si="8"/>
        <v>523.56316428727791</v>
      </c>
      <c r="BI60" s="62">
        <f ca="1">AVERAGE(OFFSET($BH$3,0,0,'Données projet'!$E$11+1,1))-AVERAGE(OFFSET($H$3,0,0,'Données projet'!$E$11+1,1))</f>
        <v>106.9966389566718</v>
      </c>
      <c r="BJ60" s="62">
        <f t="shared" si="38"/>
        <v>101.79623421527413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12.2</v>
      </c>
      <c r="N61" s="14">
        <f>IF('Données projet'!$A$36&gt;35,N60+M61-V60,IF(A61&lt;'Données projet'!$A$36,$K$205^A61,IF(A61='Données projet'!$A$36,'Données projet'!$B$36,N60+M61-V60)))</f>
        <v>729.59999999999957</v>
      </c>
      <c r="O61" s="14">
        <f>N61*VLOOKUP('Données projet'!$B$9,Paramètres!$A$1:$I$89,3,0)*VLOOKUP('Données projet'!$B$9,Paramètres!$A$1:$I$89,5,0)</f>
        <v>407.84639999999973</v>
      </c>
      <c r="P61" s="14">
        <f t="shared" si="33"/>
        <v>93.365599460181741</v>
      </c>
      <c r="Q61" s="22">
        <f t="shared" si="53"/>
        <v>872.94423239314926</v>
      </c>
      <c r="R61" s="62">
        <f t="shared" si="0"/>
        <v>1166.2775657264826</v>
      </c>
      <c r="S61" s="62">
        <f ca="1">AVERAGE(OFFSET($R$3,0,0,'Données projet'!$E$9+1,1))-AVERAGE(OFFSET($H$3,0,0,'Données projet'!$E$9+1,1))</f>
        <v>490.96084572840579</v>
      </c>
      <c r="T61" s="62">
        <f t="shared" si="34"/>
        <v>597.91658789908263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7.1801046433316102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2.9558164445263866E-3</v>
      </c>
      <c r="AC61" s="24">
        <f t="shared" si="3"/>
        <v>7.1830604597761365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</v>
      </c>
      <c r="AI61" s="14">
        <f>IF('Données projet'!$A$62&gt;35,AI60+AH61-AQ60,IF(A61&lt;'Données projet'!$A$62,$AF$205^A61,IF(A61='Données projet'!$A$62,'Données projet'!$B$62,AI60+AH61-AQ60)))</f>
        <v>310.00000000000006</v>
      </c>
      <c r="AJ61" s="14">
        <f>AI61*VLOOKUP('Données projet'!$B$10,Paramètres!$A$1:$I$89,3,0)*VLOOKUP('Données projet'!$B$10,Paramètres!$A$1:$I$89,5,0)</f>
        <v>265.98000000000008</v>
      </c>
      <c r="AK61" s="14">
        <f t="shared" si="35"/>
        <v>63.995380422211646</v>
      </c>
      <c r="AL61" s="22">
        <f t="shared" si="4"/>
        <v>574.7071209020188</v>
      </c>
      <c r="AM61" s="62">
        <f t="shared" si="5"/>
        <v>868.04045423535217</v>
      </c>
      <c r="AN61" s="62">
        <f ca="1">AVERAGE(OFFSET($AM$3,0,0,'Données projet'!$E$10+1,1))-AVERAGE(OFFSET($H$3,0,0,'Données projet'!$E$10+1,1))</f>
        <v>441.51026823173464</v>
      </c>
      <c r="AO61" s="62">
        <f t="shared" si="36"/>
        <v>241.85593029696236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3</v>
      </c>
      <c r="BD61" s="13">
        <f>IF('Données projet'!$A$88&gt;35,BD60+BC61-BL60,IF(A61&lt;'Données projet'!$A$88,$BA$205^A61,IF(A61='Données projet'!$A$88,'Données projet'!$B$88,BD60+BC61-BL60)))</f>
        <v>133.99999999999994</v>
      </c>
      <c r="BE61" s="14">
        <f>BD61*VLOOKUP('Données projet'!$B$11,Paramètres!$A$1:$I$89,3,0)*VLOOKUP('Données projet'!$B$11,Paramètres!$A$1:$I$89,5,0)</f>
        <v>106.61039999999997</v>
      </c>
      <c r="BF61" s="14">
        <f t="shared" si="37"/>
        <v>28.530919434405426</v>
      </c>
      <c r="BG61" s="22">
        <f t="shared" si="7"/>
        <v>235.37113134825609</v>
      </c>
      <c r="BH61" s="62">
        <f t="shared" si="8"/>
        <v>528.70446468158934</v>
      </c>
      <c r="BI61" s="62">
        <f ca="1">AVERAGE(OFFSET($BH$3,0,0,'Données projet'!$E$11+1,1))-AVERAGE(OFFSET($H$3,0,0,'Données projet'!$E$11+1,1))</f>
        <v>106.9966389566718</v>
      </c>
      <c r="BJ61" s="62">
        <f t="shared" si="38"/>
        <v>101.79623421527413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12.2</v>
      </c>
      <c r="N62" s="14">
        <f>IF('Données projet'!$A$36&gt;35,N61+M62-V61,IF(A62&lt;'Données projet'!$A$36,$K$205^A62,IF(A62='Données projet'!$A$36,'Données projet'!$B$36,N61+M62-V61)))</f>
        <v>741.79999999999961</v>
      </c>
      <c r="O62" s="14">
        <f>N62*VLOOKUP('Données projet'!$B$9,Paramètres!$A$1:$I$89,3,0)*VLOOKUP('Données projet'!$B$9,Paramètres!$A$1:$I$89,5,0)</f>
        <v>414.66619999999978</v>
      </c>
      <c r="P62" s="14">
        <f t="shared" si="33"/>
        <v>94.743752206399009</v>
      </c>
      <c r="Q62" s="22">
        <f t="shared" si="53"/>
        <v>887.22233342614447</v>
      </c>
      <c r="R62" s="62">
        <f t="shared" si="0"/>
        <v>1180.5556667594778</v>
      </c>
      <c r="S62" s="62">
        <f ca="1">AVERAGE(OFFSET($R$3,0,0,'Données projet'!$E$9+1,1))-AVERAGE(OFFSET($H$3,0,0,'Données projet'!$E$9+1,1))</f>
        <v>490.96084572840579</v>
      </c>
      <c r="T62" s="62">
        <f t="shared" si="34"/>
        <v>597.91658789908263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7.0393071707072767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2.0900778518673185E-3</v>
      </c>
      <c r="AC62" s="24">
        <f t="shared" si="3"/>
        <v>7.0413972485591438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</v>
      </c>
      <c r="AI62" s="14">
        <f>IF('Données projet'!$A$62&gt;35,AI61+AH62-AQ61,IF(A62&lt;'Données projet'!$A$62,$AF$205^A62,IF(A62='Données projet'!$A$62,'Données projet'!$B$62,AI61+AH62-AQ61)))</f>
        <v>323.00000000000006</v>
      </c>
      <c r="AJ62" s="14">
        <f>AI62*VLOOKUP('Données projet'!$B$10,Paramètres!$A$1:$I$89,3,0)*VLOOKUP('Données projet'!$B$10,Paramètres!$A$1:$I$89,5,0)</f>
        <v>277.13400000000007</v>
      </c>
      <c r="AK62" s="14">
        <f t="shared" si="35"/>
        <v>66.360978503745613</v>
      </c>
      <c r="AL62" s="22">
        <f t="shared" si="4"/>
        <v>598.25375422735704</v>
      </c>
      <c r="AM62" s="62">
        <f t="shared" si="5"/>
        <v>891.58708756069041</v>
      </c>
      <c r="AN62" s="62">
        <f ca="1">AVERAGE(OFFSET($AM$3,0,0,'Données projet'!$E$10+1,1))-AVERAGE(OFFSET($H$3,0,0,'Données projet'!$E$10+1,1))</f>
        <v>441.51026823173464</v>
      </c>
      <c r="AO62" s="62">
        <f t="shared" si="36"/>
        <v>241.85593029696236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3</v>
      </c>
      <c r="BD62" s="13">
        <f>IF('Données projet'!$A$88&gt;35,BD61+BC62-BL61,IF(A62&lt;'Données projet'!$A$88,$BA$205^A62,IF(A62='Données projet'!$A$88,'Données projet'!$B$88,BD61+BC62-BL61)))</f>
        <v>136.99999999999994</v>
      </c>
      <c r="BE62" s="14">
        <f>BD62*VLOOKUP('Données projet'!$B$11,Paramètres!$A$1:$I$89,3,0)*VLOOKUP('Données projet'!$B$11,Paramètres!$A$1:$I$89,5,0)</f>
        <v>108.99719999999996</v>
      </c>
      <c r="BF62" s="14">
        <f t="shared" si="37"/>
        <v>29.094591286664123</v>
      </c>
      <c r="BG62" s="22">
        <f t="shared" si="7"/>
        <v>240.5098698242733</v>
      </c>
      <c r="BH62" s="62">
        <f t="shared" si="8"/>
        <v>533.84320315760658</v>
      </c>
      <c r="BI62" s="62">
        <f ca="1">AVERAGE(OFFSET($BH$3,0,0,'Données projet'!$E$11+1,1))-AVERAGE(OFFSET($H$3,0,0,'Données projet'!$E$11+1,1))</f>
        <v>106.9966389566718</v>
      </c>
      <c r="BJ62" s="62">
        <f t="shared" si="38"/>
        <v>101.79623421527413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754</v>
      </c>
      <c r="L63" s="13">
        <f>VLOOKUP(A63,'Données projet'!$A$35:$I$55,9,0)</f>
        <v>12.2</v>
      </c>
      <c r="M63" s="13">
        <f t="array" ref="M63">INDEX(L:L,MIN(IF(ISNUMBER(L63:L259),ROW(L63:L259),"")))</f>
        <v>12.2</v>
      </c>
      <c r="N63" s="14">
        <f>IF('Données projet'!$A$36&gt;35,N62+M63-V62,IF(A63&lt;'Données projet'!$A$36,$K$205^A63,IF(A63='Données projet'!$A$36,'Données projet'!$B$36,N62+M63-V62)))</f>
        <v>753.99999999999966</v>
      </c>
      <c r="O63" s="14">
        <f>N63*VLOOKUP('Données projet'!$B$9,Paramètres!$A$1:$I$89,3,0)*VLOOKUP('Données projet'!$B$9,Paramètres!$A$1:$I$89,5,0)</f>
        <v>421.48599999999982</v>
      </c>
      <c r="P63" s="14">
        <f t="shared" si="33"/>
        <v>96.119269055816147</v>
      </c>
      <c r="Q63" s="22">
        <f t="shared" si="53"/>
        <v>901.49584360554616</v>
      </c>
      <c r="R63" s="62">
        <f t="shared" si="0"/>
        <v>1194.8291769388795</v>
      </c>
      <c r="S63" s="62">
        <f ca="1">AVERAGE(OFFSET($R$3,0,0,'Données projet'!$E$9+1,1))-AVERAGE(OFFSET($H$3,0,0,'Données projet'!$E$9+1,1))</f>
        <v>490.96084572840579</v>
      </c>
      <c r="T63" s="62">
        <f t="shared" si="34"/>
        <v>597.91658789908263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35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6.9012706506431281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1.4779082222631933E-3</v>
      </c>
      <c r="AC63" s="24">
        <f t="shared" si="3"/>
        <v>6.9027485588653912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336</v>
      </c>
      <c r="AG63" s="13">
        <f>VLOOKUP(A63,'Données projet'!$A$61:$I$81,9,0)</f>
        <v>13</v>
      </c>
      <c r="AH63" s="13">
        <f t="array" ref="AH63">INDEX(AG:AG,MIN(IF(ISNUMBER(AG63:AG259),ROW(AG63:AG259),"")))</f>
        <v>13</v>
      </c>
      <c r="AI63" s="14">
        <f>IF('Données projet'!$A$62&gt;35,AI62+AH63-AQ62,IF(A63&lt;'Données projet'!$A$62,$AF$205^A63,IF(A63='Données projet'!$A$62,'Données projet'!$B$62,AI62+AH63-AQ62)))</f>
        <v>336.00000000000006</v>
      </c>
      <c r="AJ63" s="14">
        <f>AI63*VLOOKUP('Données projet'!$B$10,Paramètres!$A$1:$I$89,3,0)*VLOOKUP('Données projet'!$B$10,Paramètres!$A$1:$I$89,5,0)</f>
        <v>288.28800000000007</v>
      </c>
      <c r="AK63" s="14">
        <f t="shared" si="35"/>
        <v>68.715516926722444</v>
      </c>
      <c r="AL63" s="22">
        <f t="shared" si="4"/>
        <v>621.78112531404167</v>
      </c>
      <c r="AM63" s="62">
        <f t="shared" si="5"/>
        <v>915.11445864737493</v>
      </c>
      <c r="AN63" s="62">
        <f ca="1">AVERAGE(OFFSET($AM$3,0,0,'Données projet'!$E$10+1,1))-AVERAGE(OFFSET($H$3,0,0,'Données projet'!$E$10+1,1))</f>
        <v>441.51026823173464</v>
      </c>
      <c r="AO63" s="62">
        <f t="shared" si="36"/>
        <v>241.85593029696236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35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140</v>
      </c>
      <c r="BB63" s="13">
        <f>VLOOKUP(A63,'Données projet'!$A$87:$I$107,9,0)</f>
        <v>3</v>
      </c>
      <c r="BC63" s="13">
        <f t="array" ref="BC63">INDEX(BB:BB,MIN(IF(ISNUMBER(BB63:BB259),ROW(BB63:BB259),"")))</f>
        <v>3</v>
      </c>
      <c r="BD63" s="13">
        <f>IF('Données projet'!$A$88&gt;35,BD62+BC63-BL62,IF(A63&lt;'Données projet'!$A$88,$BA$205^A63,IF(A63='Données projet'!$A$88,'Données projet'!$B$88,BD62+BC63-BL62)))</f>
        <v>139.99999999999994</v>
      </c>
      <c r="BE63" s="14">
        <f>BD63*VLOOKUP('Données projet'!$B$11,Paramètres!$A$1:$I$89,3,0)*VLOOKUP('Données projet'!$B$11,Paramètres!$A$1:$I$89,5,0)</f>
        <v>111.38399999999997</v>
      </c>
      <c r="BF63" s="14">
        <f t="shared" si="37"/>
        <v>29.656828101147433</v>
      </c>
      <c r="BG63" s="22">
        <f t="shared" si="7"/>
        <v>245.64610894283177</v>
      </c>
      <c r="BH63" s="62">
        <f t="shared" si="8"/>
        <v>538.97944227616506</v>
      </c>
      <c r="BI63" s="62">
        <f ca="1">AVERAGE(OFFSET($BH$3,0,0,'Données projet'!$E$11+1,1))-AVERAGE(OFFSET($H$3,0,0,'Données projet'!$E$11+1,1))</f>
        <v>106.9966389566718</v>
      </c>
      <c r="BJ63" s="62">
        <f t="shared" si="38"/>
        <v>101.79623421527413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10</v>
      </c>
      <c r="N64" s="14">
        <f>IF('Données projet'!$A$36&gt;35,N63+M64-V63,IF(A64&lt;'Données projet'!$A$36,$K$205^A64,IF(A64='Données projet'!$A$36,'Données projet'!$B$36,N63+M64-V63)))</f>
        <v>728.99999999999966</v>
      </c>
      <c r="O64" s="14">
        <f>N64*VLOOKUP('Données projet'!$B$9,Paramètres!$A$1:$I$89,3,0)*VLOOKUP('Données projet'!$B$9,Paramètres!$A$1:$I$89,5,0)</f>
        <v>407.51099999999985</v>
      </c>
      <c r="P64" s="14">
        <f t="shared" si="33"/>
        <v>93.297752590617137</v>
      </c>
      <c r="Q64" s="22">
        <f t="shared" si="53"/>
        <v>872.24191076199133</v>
      </c>
      <c r="R64" s="62">
        <f t="shared" si="0"/>
        <v>1165.5752440953247</v>
      </c>
      <c r="S64" s="62">
        <f ca="1">AVERAGE(OFFSET($R$3,0,0,'Données projet'!$E$9+1,1))-AVERAGE(OFFSET($H$3,0,0,'Données projet'!$E$9+1,1))</f>
        <v>490.96084572840579</v>
      </c>
      <c r="T64" s="62">
        <f t="shared" si="34"/>
        <v>597.91658789908263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6.7659409425434731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1.0450389259336593E-3</v>
      </c>
      <c r="AC64" s="24">
        <f t="shared" si="3"/>
        <v>6.7669859814694071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12.4</v>
      </c>
      <c r="AI64" s="14">
        <f>IF('Données projet'!$A$62&gt;35,AI63+AH64-AQ63,IF(A64&lt;'Données projet'!$A$62,$AF$205^A64,IF(A64='Données projet'!$A$62,'Données projet'!$B$62,AI63+AH64-AQ63)))</f>
        <v>313.40000000000003</v>
      </c>
      <c r="AJ64" s="14">
        <f>AI64*VLOOKUP('Données projet'!$B$10,Paramètres!$A$1:$I$89,3,0)*VLOOKUP('Données projet'!$B$10,Paramètres!$A$1:$I$89,5,0)</f>
        <v>268.89720000000005</v>
      </c>
      <c r="AK64" s="14">
        <f t="shared" si="35"/>
        <v>64.615171575073688</v>
      </c>
      <c r="AL64" s="22">
        <f t="shared" si="4"/>
        <v>580.86738049325345</v>
      </c>
      <c r="AM64" s="62">
        <f t="shared" si="5"/>
        <v>874.20071382658671</v>
      </c>
      <c r="AN64" s="62">
        <f ca="1">AVERAGE(OFFSET($AM$3,0,0,'Données projet'!$E$10+1,1))-AVERAGE(OFFSET($H$3,0,0,'Données projet'!$E$10+1,1))</f>
        <v>441.51026823173464</v>
      </c>
      <c r="AO64" s="62">
        <f t="shared" si="36"/>
        <v>241.85593029696236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2.6</v>
      </c>
      <c r="BD64" s="13">
        <f>IF('Données projet'!$A$88&gt;35,BD63+BC64-BL63,IF(A64&lt;'Données projet'!$A$88,$BA$205^A64,IF(A64='Données projet'!$A$88,'Données projet'!$B$88,BD63+BC64-BL63)))</f>
        <v>135.59999999999994</v>
      </c>
      <c r="BE64" s="14">
        <f>BD64*VLOOKUP('Données projet'!$B$11,Paramètres!$A$1:$I$89,3,0)*VLOOKUP('Données projet'!$B$11,Paramètres!$A$1:$I$89,5,0)</f>
        <v>107.88335999999994</v>
      </c>
      <c r="BF64" s="14">
        <f t="shared" si="37"/>
        <v>28.831725150876139</v>
      </c>
      <c r="BG64" s="22">
        <f t="shared" si="7"/>
        <v>238.11210663777581</v>
      </c>
      <c r="BH64" s="62">
        <f t="shared" si="8"/>
        <v>531.44543997110918</v>
      </c>
      <c r="BI64" s="62">
        <f ca="1">AVERAGE(OFFSET($BH$3,0,0,'Données projet'!$E$11+1,1))-AVERAGE(OFFSET($H$3,0,0,'Données projet'!$E$11+1,1))</f>
        <v>106.9966389566718</v>
      </c>
      <c r="BJ64" s="62">
        <f t="shared" si="38"/>
        <v>101.79623421527413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10</v>
      </c>
      <c r="N65" s="14">
        <f>IF('Données projet'!$A$36&gt;35,N64+M65-V64,IF(A65&lt;'Données projet'!$A$36,$K$205^A65,IF(A65='Données projet'!$A$36,'Données projet'!$B$36,N64+M65-V64)))</f>
        <v>738.99999999999966</v>
      </c>
      <c r="O65" s="14">
        <f>N65*VLOOKUP('Données projet'!$B$9,Paramètres!$A$1:$I$89,3,0)*VLOOKUP('Données projet'!$B$9,Paramètres!$A$1:$I$89,5,0)</f>
        <v>413.10099999999983</v>
      </c>
      <c r="P65" s="14">
        <f t="shared" si="33"/>
        <v>94.427689670462357</v>
      </c>
      <c r="Q65" s="22">
        <f t="shared" si="53"/>
        <v>883.94580117605494</v>
      </c>
      <c r="R65" s="62">
        <f t="shared" si="0"/>
        <v>1177.2791345093883</v>
      </c>
      <c r="S65" s="62">
        <f ca="1">AVERAGE(OFFSET($R$3,0,0,'Données projet'!$E$9+1,1))-AVERAGE(OFFSET($H$3,0,0,'Données projet'!$E$9+1,1))</f>
        <v>490.96084572840579</v>
      </c>
      <c r="T65" s="62">
        <f t="shared" si="34"/>
        <v>597.91658789908263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6.6332649674766815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7.3895411113159665E-4</v>
      </c>
      <c r="AC65" s="24">
        <f t="shared" si="3"/>
        <v>6.634003921587813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12.4</v>
      </c>
      <c r="AI65" s="14">
        <f>IF('Données projet'!$A$62&gt;35,AI64+AH65-AQ64,IF(A65&lt;'Données projet'!$A$62,$AF$205^A65,IF(A65='Données projet'!$A$62,'Données projet'!$B$62,AI64+AH65-AQ64)))</f>
        <v>325.8</v>
      </c>
      <c r="AJ65" s="14">
        <f>AI65*VLOOKUP('Données projet'!$B$10,Paramètres!$A$1:$I$89,3,0)*VLOOKUP('Données projet'!$B$10,Paramètres!$A$1:$I$89,5,0)</f>
        <v>279.53640000000007</v>
      </c>
      <c r="AK65" s="14">
        <f t="shared" si="35"/>
        <v>66.869027427528763</v>
      </c>
      <c r="AL65" s="22">
        <f t="shared" si="4"/>
        <v>603.322786102946</v>
      </c>
      <c r="AM65" s="62">
        <f t="shared" si="5"/>
        <v>896.65611943627937</v>
      </c>
      <c r="AN65" s="62">
        <f ca="1">AVERAGE(OFFSET($AM$3,0,0,'Données projet'!$E$10+1,1))-AVERAGE(OFFSET($H$3,0,0,'Données projet'!$E$10+1,1))</f>
        <v>441.51026823173464</v>
      </c>
      <c r="AO65" s="62">
        <f t="shared" si="36"/>
        <v>241.85593029696236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2.6</v>
      </c>
      <c r="BD65" s="13">
        <f>IF('Données projet'!$A$88&gt;35,BD64+BC65-BL64,IF(A65&lt;'Données projet'!$A$88,$BA$205^A65,IF(A65='Données projet'!$A$88,'Données projet'!$B$88,BD64+BC65-BL64)))</f>
        <v>138.19999999999993</v>
      </c>
      <c r="BE65" s="14">
        <f>BD65*VLOOKUP('Données projet'!$B$11,Paramètres!$A$1:$I$89,3,0)*VLOOKUP('Données projet'!$B$11,Paramètres!$A$1:$I$89,5,0)</f>
        <v>109.95191999999996</v>
      </c>
      <c r="BF65" s="14">
        <f t="shared" si="37"/>
        <v>29.319656261331925</v>
      </c>
      <c r="BG65" s="22">
        <f t="shared" si="7"/>
        <v>242.56466198848636</v>
      </c>
      <c r="BH65" s="62">
        <f t="shared" si="8"/>
        <v>535.89799532181974</v>
      </c>
      <c r="BI65" s="62">
        <f ca="1">AVERAGE(OFFSET($BH$3,0,0,'Données projet'!$E$11+1,1))-AVERAGE(OFFSET($H$3,0,0,'Données projet'!$E$11+1,1))</f>
        <v>106.9966389566718</v>
      </c>
      <c r="BJ65" s="62">
        <f t="shared" si="38"/>
        <v>101.79623421527413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10</v>
      </c>
      <c r="N66" s="14">
        <f>IF('Données projet'!$A$36&gt;35,N65+M66-V65,IF(A66&lt;'Données projet'!$A$36,$K$205^A66,IF(A66='Données projet'!$A$36,'Données projet'!$B$36,N65+M66-V65)))</f>
        <v>748.99999999999966</v>
      </c>
      <c r="O66" s="14">
        <f>N66*VLOOKUP('Données projet'!$B$9,Paramètres!$A$1:$I$89,3,0)*VLOOKUP('Données projet'!$B$9,Paramètres!$A$1:$I$89,5,0)</f>
        <v>418.6909999999998</v>
      </c>
      <c r="P66" s="14">
        <f t="shared" si="33"/>
        <v>95.555848328260851</v>
      </c>
      <c r="Q66" s="22">
        <f t="shared" si="53"/>
        <v>895.64659417172061</v>
      </c>
      <c r="R66" s="62">
        <f t="shared" si="0"/>
        <v>1188.9799275050539</v>
      </c>
      <c r="S66" s="62">
        <f ca="1">AVERAGE(OFFSET($R$3,0,0,'Données projet'!$E$9+1,1))-AVERAGE(OFFSET($H$3,0,0,'Données projet'!$E$9+1,1))</f>
        <v>490.96084572840579</v>
      </c>
      <c r="T66" s="62">
        <f t="shared" si="34"/>
        <v>597.91658789908263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6.5031906873565957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5.2251946296682963E-4</v>
      </c>
      <c r="AC66" s="24">
        <f t="shared" si="3"/>
        <v>6.5037132068195627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12.4</v>
      </c>
      <c r="AI66" s="14">
        <f>IF('Données projet'!$A$62&gt;35,AI65+AH66-AQ65,IF(A66&lt;'Données projet'!$A$62,$AF$205^A66,IF(A66='Données projet'!$A$62,'Données projet'!$B$62,AI65+AH66-AQ65)))</f>
        <v>338.2</v>
      </c>
      <c r="AJ66" s="14">
        <f>AI66*VLOOKUP('Données projet'!$B$10,Paramètres!$A$1:$I$89,3,0)*VLOOKUP('Données projet'!$B$10,Paramètres!$A$1:$I$89,5,0)</f>
        <v>290.17560000000003</v>
      </c>
      <c r="AK66" s="14">
        <f t="shared" si="35"/>
        <v>69.112917785973508</v>
      </c>
      <c r="AL66" s="22">
        <f t="shared" si="4"/>
        <v>625.76083514390393</v>
      </c>
      <c r="AM66" s="62">
        <f t="shared" si="5"/>
        <v>919.09416847723719</v>
      </c>
      <c r="AN66" s="62">
        <f ca="1">AVERAGE(OFFSET($AM$3,0,0,'Données projet'!$E$10+1,1))-AVERAGE(OFFSET($H$3,0,0,'Données projet'!$E$10+1,1))</f>
        <v>441.51026823173464</v>
      </c>
      <c r="AO66" s="62">
        <f t="shared" si="36"/>
        <v>241.85593029696236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2.6</v>
      </c>
      <c r="BD66" s="13">
        <f>IF('Données projet'!$A$88&gt;35,BD65+BC66-BL65,IF(A66&lt;'Données projet'!$A$88,$BA$205^A66,IF(A66='Données projet'!$A$88,'Données projet'!$B$88,BD65+BC66-BL65)))</f>
        <v>140.79999999999993</v>
      </c>
      <c r="BE66" s="14">
        <f>BD66*VLOOKUP('Données projet'!$B$11,Paramètres!$A$1:$I$89,3,0)*VLOOKUP('Données projet'!$B$11,Paramètres!$A$1:$I$89,5,0)</f>
        <v>112.02047999999995</v>
      </c>
      <c r="BF66" s="14">
        <f t="shared" si="37"/>
        <v>29.806519968733696</v>
      </c>
      <c r="BG66" s="22">
        <f t="shared" si="7"/>
        <v>247.01535827887776</v>
      </c>
      <c r="BH66" s="62">
        <f t="shared" si="8"/>
        <v>540.34869161221104</v>
      </c>
      <c r="BI66" s="62">
        <f ca="1">AVERAGE(OFFSET($BH$3,0,0,'Données projet'!$E$11+1,1))-AVERAGE(OFFSET($H$3,0,0,'Données projet'!$E$11+1,1))</f>
        <v>106.9966389566718</v>
      </c>
      <c r="BJ66" s="62">
        <f t="shared" si="38"/>
        <v>101.79623421527413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10</v>
      </c>
      <c r="N67" s="14">
        <f>IF('Données projet'!$A$36&gt;35,N66+M67-V66,IF(A67&lt;'Données projet'!$A$36,$K$205^A67,IF(A67='Données projet'!$A$36,'Données projet'!$B$36,N66+M67-V66)))</f>
        <v>758.99999999999966</v>
      </c>
      <c r="O67" s="14">
        <f>N67*VLOOKUP('Données projet'!$B$9,Paramètres!$A$1:$I$89,3,0)*VLOOKUP('Données projet'!$B$9,Paramètres!$A$1:$I$89,5,0)</f>
        <v>424.28099999999978</v>
      </c>
      <c r="P67" s="14">
        <f t="shared" si="33"/>
        <v>96.682255052757768</v>
      </c>
      <c r="Q67" s="22">
        <f t="shared" ref="Q67:Q98" si="54">(O67+P67)*0.475*44/12</f>
        <v>907.34433588355262</v>
      </c>
      <c r="R67" s="62">
        <f t="shared" ref="R67:R130" si="55">Q67+(I67+J67)*44/12</f>
        <v>1200.677669216886</v>
      </c>
      <c r="S67" s="62">
        <f ca="1">AVERAGE(OFFSET($R$3,0,0,'Données projet'!$E$9+1,1))-AVERAGE(OFFSET($H$3,0,0,'Données projet'!$E$9+1,1))</f>
        <v>490.96084572840579</v>
      </c>
      <c r="T67" s="62">
        <f t="shared" si="34"/>
        <v>597.91658789908263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6.3756670845321874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3.6947705556579833E-4</v>
      </c>
      <c r="AC67" s="24">
        <f t="shared" si="3"/>
        <v>6.3760365615877532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12.4</v>
      </c>
      <c r="AI67" s="14">
        <f>IF('Données projet'!$A$62&gt;35,AI66+AH67-AQ66,IF(A67&lt;'Données projet'!$A$62,$AF$205^A67,IF(A67='Données projet'!$A$62,'Données projet'!$B$62,AI66+AH67-AQ66)))</f>
        <v>350.59999999999997</v>
      </c>
      <c r="AJ67" s="14">
        <f>AI67*VLOOKUP('Données projet'!$B$10,Paramètres!$A$1:$I$89,3,0)*VLOOKUP('Données projet'!$B$10,Paramètres!$A$1:$I$89,5,0)</f>
        <v>300.81479999999999</v>
      </c>
      <c r="AK67" s="14">
        <f t="shared" si="35"/>
        <v>71.347249879076941</v>
      </c>
      <c r="AL67" s="22">
        <f t="shared" si="4"/>
        <v>648.18223687272553</v>
      </c>
      <c r="AM67" s="62">
        <f t="shared" si="5"/>
        <v>941.51557020605878</v>
      </c>
      <c r="AN67" s="62">
        <f ca="1">AVERAGE(OFFSET($AM$3,0,0,'Données projet'!$E$10+1,1))-AVERAGE(OFFSET($H$3,0,0,'Données projet'!$E$10+1,1))</f>
        <v>441.51026823173464</v>
      </c>
      <c r="AO67" s="62">
        <f t="shared" si="36"/>
        <v>241.85593029696236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2.6</v>
      </c>
      <c r="BD67" s="13">
        <f>IF('Données projet'!$A$88&gt;35,BD66+BC67-BL66,IF(A67&lt;'Données projet'!$A$88,$BA$205^A67,IF(A67='Données projet'!$A$88,'Données projet'!$B$88,BD66+BC67-BL66)))</f>
        <v>143.39999999999992</v>
      </c>
      <c r="BE67" s="14">
        <f>BD67*VLOOKUP('Données projet'!$B$11,Paramètres!$A$1:$I$89,3,0)*VLOOKUP('Données projet'!$B$11,Paramètres!$A$1:$I$89,5,0)</f>
        <v>114.08903999999994</v>
      </c>
      <c r="BF67" s="14">
        <f t="shared" si="37"/>
        <v>30.292338256847007</v>
      </c>
      <c r="BG67" s="22">
        <f t="shared" si="7"/>
        <v>251.46423379734176</v>
      </c>
      <c r="BH67" s="62">
        <f t="shared" si="8"/>
        <v>544.79756713067513</v>
      </c>
      <c r="BI67" s="62">
        <f ca="1">AVERAGE(OFFSET($BH$3,0,0,'Données projet'!$E$11+1,1))-AVERAGE(OFFSET($H$3,0,0,'Données projet'!$E$11+1,1))</f>
        <v>106.9966389566718</v>
      </c>
      <c r="BJ67" s="62">
        <f t="shared" si="38"/>
        <v>101.79623421527413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769</v>
      </c>
      <c r="L68" s="13">
        <f>VLOOKUP(A68,'Données projet'!$A$35:$I$55,9,0)</f>
        <v>10</v>
      </c>
      <c r="M68" s="13">
        <f t="array" ref="M68">INDEX(L:L,MIN(IF(ISNUMBER(L68:L264),ROW(L68:L264),"")))</f>
        <v>10</v>
      </c>
      <c r="N68" s="14">
        <f>IF('Données projet'!$A$36&gt;35,N67+M68-V67,IF(A68&lt;'Données projet'!$A$36,$K$205^A68,IF(A68='Données projet'!$A$36,'Données projet'!$B$36,N67+M68-V67)))</f>
        <v>768.99999999999966</v>
      </c>
      <c r="O68" s="14">
        <f>N68*VLOOKUP('Données projet'!$B$9,Paramètres!$A$1:$I$89,3,0)*VLOOKUP('Données projet'!$B$9,Paramètres!$A$1:$I$89,5,0)</f>
        <v>429.87099999999981</v>
      </c>
      <c r="P68" s="14">
        <f t="shared" si="33"/>
        <v>97.806935594587088</v>
      </c>
      <c r="Q68" s="22">
        <f t="shared" si="54"/>
        <v>919.03907116057201</v>
      </c>
      <c r="R68" s="62">
        <f t="shared" si="55"/>
        <v>1212.3724044939054</v>
      </c>
      <c r="S68" s="62">
        <f ca="1">AVERAGE(OFFSET($R$3,0,0,'Données projet'!$E$9+1,1))-AVERAGE(OFFSET($H$3,0,0,'Données projet'!$E$9+1,1))</f>
        <v>490.96084572840579</v>
      </c>
      <c r="T68" s="62">
        <f t="shared" si="34"/>
        <v>597.91658789908263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769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6.2506441417774488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2.6125973148341481E-4</v>
      </c>
      <c r="AC68" s="24">
        <f t="shared" ref="AC68:AC131" si="57">SUM(Z68:AB68)</f>
        <v>6.2509054015089323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363</v>
      </c>
      <c r="AG68" s="13">
        <f>VLOOKUP(A68,'Données projet'!$A$61:$I$81,9,0)</f>
        <v>12.4</v>
      </c>
      <c r="AH68" s="13">
        <f t="array" ref="AH68">INDEX(AG:AG,MIN(IF(ISNUMBER(AG68:AG264),ROW(AG68:AG264),"")))</f>
        <v>12.4</v>
      </c>
      <c r="AI68" s="14">
        <f>IF('Données projet'!$A$62&gt;35,AI67+AH68-AQ67,IF(A68&lt;'Données projet'!$A$62,$AF$205^A68,IF(A68='Données projet'!$A$62,'Données projet'!$B$62,AI67+AH68-AQ67)))</f>
        <v>362.99999999999994</v>
      </c>
      <c r="AJ68" s="14">
        <f>AI68*VLOOKUP('Données projet'!$B$10,Paramètres!$A$1:$I$89,3,0)*VLOOKUP('Données projet'!$B$10,Paramètres!$A$1:$I$89,5,0)</f>
        <v>311.45399999999995</v>
      </c>
      <c r="AK68" s="14">
        <f t="shared" si="35"/>
        <v>73.572400496659426</v>
      </c>
      <c r="AL68" s="22">
        <f t="shared" ref="AL68:AL131" si="58">(AJ68+AK68)*0.475*44/12</f>
        <v>670.5876475316818</v>
      </c>
      <c r="AM68" s="62">
        <f t="shared" ref="AM68:AM131" si="59">AL68+(AD68+AE68)*44/12</f>
        <v>963.92098086501505</v>
      </c>
      <c r="AN68" s="62">
        <f ca="1">AVERAGE(OFFSET($AM$3,0,0,'Données projet'!$E$10+1,1))-AVERAGE(OFFSET($H$3,0,0,'Données projet'!$E$10+1,1))</f>
        <v>441.51026823173464</v>
      </c>
      <c r="AO68" s="62">
        <f t="shared" si="36"/>
        <v>241.85593029696236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35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146</v>
      </c>
      <c r="BB68" s="13">
        <f>VLOOKUP(A68,'Données projet'!$A$87:$I$107,9,0)</f>
        <v>2.6</v>
      </c>
      <c r="BC68" s="13">
        <f t="array" ref="BC68">INDEX(BB:BB,MIN(IF(ISNUMBER(BB68:BB264),ROW(BB68:BB264),"")))</f>
        <v>2.6</v>
      </c>
      <c r="BD68" s="13">
        <f>IF('Données projet'!$A$88&gt;35,BD67+BC68-BL67,IF(A68&lt;'Données projet'!$A$88,$BA$205^A68,IF(A68='Données projet'!$A$88,'Données projet'!$B$88,BD67+BC68-BL67)))</f>
        <v>145.99999999999991</v>
      </c>
      <c r="BE68" s="14">
        <f>BD68*VLOOKUP('Données projet'!$B$11,Paramètres!$A$1:$I$89,3,0)*VLOOKUP('Données projet'!$B$11,Paramètres!$A$1:$I$89,5,0)</f>
        <v>116.15759999999993</v>
      </c>
      <c r="BF68" s="14">
        <f t="shared" si="37"/>
        <v>30.777132266613055</v>
      </c>
      <c r="BG68" s="22">
        <f t="shared" ref="BG68:BG131" si="61">(BE68+BF68)*0.475*44/12</f>
        <v>255.91132536435097</v>
      </c>
      <c r="BH68" s="62">
        <f t="shared" ref="BH68:BH131" si="62">BG68+(AY68+AZ68)*44/12</f>
        <v>549.24465869768426</v>
      </c>
      <c r="BI68" s="62">
        <f ca="1">AVERAGE(OFFSET($BH$3,0,0,'Données projet'!$E$11+1,1))-AVERAGE(OFFSET($H$3,0,0,'Données projet'!$E$11+1,1))</f>
        <v>106.9966389566718</v>
      </c>
      <c r="BJ68" s="62">
        <f t="shared" si="38"/>
        <v>101.79623421527413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6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-3.4106051316484809E-13</v>
      </c>
      <c r="O69" s="14">
        <f>N69*VLOOKUP('Données projet'!$B$9,Paramètres!$A$1:$I$89,3,0)*VLOOKUP('Données projet'!$B$9,Paramètres!$A$1:$I$89,5,0)</f>
        <v>-1.9065282685915009E-13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490.96084572840579</v>
      </c>
      <c r="T69" s="62">
        <f t="shared" ref="T69:T132" si="88">$T$3</f>
        <v>597.91658789908263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6.1280728226736647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1.8473852778289916E-4</v>
      </c>
      <c r="AC69" s="24">
        <f t="shared" si="57"/>
        <v>6.1282575612014476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11.8</v>
      </c>
      <c r="AI69" s="14">
        <f>IF('Données projet'!$A$62&gt;35,AI68+AH69-AQ68,IF(A69&lt;'Données projet'!$A$62,$AF$205^A69,IF(A69='Données projet'!$A$62,'Données projet'!$B$62,AI68+AH69-AQ68)))</f>
        <v>339.79999999999995</v>
      </c>
      <c r="AJ69" s="14">
        <f>AI69*VLOOKUP('Données projet'!$B$10,Paramètres!$A$1:$I$89,3,0)*VLOOKUP('Données projet'!$B$10,Paramètres!$A$1:$I$89,5,0)</f>
        <v>291.54840000000002</v>
      </c>
      <c r="AK69" s="14">
        <f t="shared" ref="AK69:AK132" si="89">EXP(-1.0587+0.8836*LN(AJ69)+0.284)</f>
        <v>69.40174753959208</v>
      </c>
      <c r="AL69" s="22">
        <f t="shared" si="58"/>
        <v>628.65484029812285</v>
      </c>
      <c r="AM69" s="62">
        <f t="shared" si="59"/>
        <v>921.98817363145622</v>
      </c>
      <c r="AN69" s="62">
        <f ca="1">AVERAGE(OFFSET($AM$3,0,0,'Données projet'!$E$10+1,1))-AVERAGE(OFFSET($H$3,0,0,'Données projet'!$E$10+1,1))</f>
        <v>441.51026823173464</v>
      </c>
      <c r="AO69" s="62">
        <f t="shared" ref="AO69:AO132" si="90">$AO$3</f>
        <v>241.85593029696236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2</v>
      </c>
      <c r="BD69" s="13">
        <f>IF('Données projet'!$A$88&gt;35,BD68+BC69-BL68,IF(A69&lt;'Données projet'!$A$88,$BA$205^A69,IF(A69='Données projet'!$A$88,'Données projet'!$B$88,BD68+BC69-BL68)))</f>
        <v>141.99999999999991</v>
      </c>
      <c r="BE69" s="14">
        <f>BD69*VLOOKUP('Données projet'!$B$11,Paramètres!$A$1:$I$89,3,0)*VLOOKUP('Données projet'!$B$11,Paramètres!$A$1:$I$89,5,0)</f>
        <v>112.97519999999994</v>
      </c>
      <c r="BF69" s="14">
        <f t="shared" ref="BF69:BF132" si="91">EXP(-1.0587+0.8836*LN(BE69)+0.284)</f>
        <v>30.030872399306435</v>
      </c>
      <c r="BG69" s="22">
        <f t="shared" si="61"/>
        <v>249.06890942879195</v>
      </c>
      <c r="BH69" s="62">
        <f t="shared" si="62"/>
        <v>542.4022427621253</v>
      </c>
      <c r="BI69" s="62">
        <f ca="1">AVERAGE(OFFSET($BH$3,0,0,'Données projet'!$E$11+1,1))-AVERAGE(OFFSET($H$3,0,0,'Données projet'!$E$11+1,1))</f>
        <v>106.9966389566718</v>
      </c>
      <c r="BJ69" s="62">
        <f t="shared" ref="BJ69:BJ132" si="92">$BJ$3</f>
        <v>101.79623421527413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-3.4106051316484809E-13</v>
      </c>
      <c r="O70" s="14">
        <f>N70*VLOOKUP('Données projet'!$B$9,Paramètres!$A$1:$I$89,3,0)*VLOOKUP('Données projet'!$B$9,Paramètres!$A$1:$I$89,5,0)</f>
        <v>-1.9065282685915009E-13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490.96084572840579</v>
      </c>
      <c r="T70" s="62">
        <f t="shared" si="88"/>
        <v>597.91658789908263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6.0079050523763833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1.3062986574170741E-4</v>
      </c>
      <c r="AC70" s="24">
        <f t="shared" si="57"/>
        <v>6.0080356822421246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11.8</v>
      </c>
      <c r="AI70" s="14">
        <f>IF('Données projet'!$A$62&gt;35,AI69+AH70-AQ69,IF(A70&lt;'Données projet'!$A$62,$AF$205^A70,IF(A70='Données projet'!$A$62,'Données projet'!$B$62,AI69+AH70-AQ69)))</f>
        <v>351.59999999999997</v>
      </c>
      <c r="AJ70" s="14">
        <f>AI70*VLOOKUP('Données projet'!$B$10,Paramètres!$A$1:$I$89,3,0)*VLOOKUP('Données projet'!$B$10,Paramètres!$A$1:$I$89,5,0)</f>
        <v>301.6728</v>
      </c>
      <c r="AK70" s="14">
        <f t="shared" si="89"/>
        <v>71.527033039285058</v>
      </c>
      <c r="AL70" s="22">
        <f t="shared" si="58"/>
        <v>649.98970921008811</v>
      </c>
      <c r="AM70" s="62">
        <f t="shared" si="59"/>
        <v>943.32304254342148</v>
      </c>
      <c r="AN70" s="62">
        <f ca="1">AVERAGE(OFFSET($AM$3,0,0,'Données projet'!$E$10+1,1))-AVERAGE(OFFSET($H$3,0,0,'Données projet'!$E$10+1,1))</f>
        <v>441.51026823173464</v>
      </c>
      <c r="AO70" s="62">
        <f t="shared" si="90"/>
        <v>241.85593029696236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2</v>
      </c>
      <c r="BD70" s="13">
        <f>IF('Données projet'!$A$88&gt;35,BD69+BC70-BL69,IF(A70&lt;'Données projet'!$A$88,$BA$205^A70,IF(A70='Données projet'!$A$88,'Données projet'!$B$88,BD69+BC70-BL69)))</f>
        <v>143.99999999999991</v>
      </c>
      <c r="BE70" s="14">
        <f>BD70*VLOOKUP('Données projet'!$B$11,Paramètres!$A$1:$I$89,3,0)*VLOOKUP('Données projet'!$B$11,Paramètres!$A$1:$I$89,5,0)</f>
        <v>114.56639999999993</v>
      </c>
      <c r="BF70" s="14">
        <f t="shared" si="91"/>
        <v>30.404303956519186</v>
      </c>
      <c r="BG70" s="22">
        <f t="shared" si="61"/>
        <v>252.49064272427077</v>
      </c>
      <c r="BH70" s="62">
        <f t="shared" si="62"/>
        <v>545.82397605760411</v>
      </c>
      <c r="BI70" s="62">
        <f ca="1">AVERAGE(OFFSET($BH$3,0,0,'Données projet'!$E$11+1,1))-AVERAGE(OFFSET($H$3,0,0,'Données projet'!$E$11+1,1))</f>
        <v>106.9966389566718</v>
      </c>
      <c r="BJ70" s="62">
        <f t="shared" si="92"/>
        <v>101.79623421527413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-3.4106051316484809E-13</v>
      </c>
      <c r="O71" s="14">
        <f>N71*VLOOKUP('Données projet'!$B$9,Paramètres!$A$1:$I$89,3,0)*VLOOKUP('Données projet'!$B$9,Paramètres!$A$1:$I$89,5,0)</f>
        <v>-1.9065282685915009E-13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490.96084572840579</v>
      </c>
      <c r="T71" s="62">
        <f t="shared" si="88"/>
        <v>597.91658789908263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5.8900936987595287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9.2369263891449582E-5</v>
      </c>
      <c r="AC71" s="24">
        <f t="shared" si="57"/>
        <v>5.8901860680234206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11.8</v>
      </c>
      <c r="AI71" s="14">
        <f>IF('Données projet'!$A$62&gt;35,AI70+AH71-AQ70,IF(A71&lt;'Données projet'!$A$62,$AF$205^A71,IF(A71='Données projet'!$A$62,'Données projet'!$B$62,AI70+AH71-AQ70)))</f>
        <v>363.4</v>
      </c>
      <c r="AJ71" s="14">
        <f>AI71*VLOOKUP('Données projet'!$B$10,Paramètres!$A$1:$I$89,3,0)*VLOOKUP('Données projet'!$B$10,Paramètres!$A$1:$I$89,5,0)</f>
        <v>311.79720000000003</v>
      </c>
      <c r="AK71" s="14">
        <f t="shared" si="89"/>
        <v>73.644030695714719</v>
      </c>
      <c r="AL71" s="22">
        <f t="shared" si="58"/>
        <v>671.31014346170321</v>
      </c>
      <c r="AM71" s="62">
        <f t="shared" si="59"/>
        <v>964.64347679503658</v>
      </c>
      <c r="AN71" s="62">
        <f ca="1">AVERAGE(OFFSET($AM$3,0,0,'Données projet'!$E$10+1,1))-AVERAGE(OFFSET($H$3,0,0,'Données projet'!$E$10+1,1))</f>
        <v>441.51026823173464</v>
      </c>
      <c r="AO71" s="62">
        <f t="shared" si="90"/>
        <v>241.85593029696236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2</v>
      </c>
      <c r="BD71" s="13">
        <f>IF('Données projet'!$A$88&gt;35,BD70+BC71-BL70,IF(A71&lt;'Données projet'!$A$88,$BA$205^A71,IF(A71='Données projet'!$A$88,'Données projet'!$B$88,BD70+BC71-BL70)))</f>
        <v>145.99999999999991</v>
      </c>
      <c r="BE71" s="14">
        <f>BD71*VLOOKUP('Données projet'!$B$11,Paramètres!$A$1:$I$89,3,0)*VLOOKUP('Données projet'!$B$11,Paramètres!$A$1:$I$89,5,0)</f>
        <v>116.15759999999993</v>
      </c>
      <c r="BF71" s="14">
        <f t="shared" si="91"/>
        <v>30.777132266613055</v>
      </c>
      <c r="BG71" s="22">
        <f t="shared" si="61"/>
        <v>255.91132536435097</v>
      </c>
      <c r="BH71" s="62">
        <f t="shared" si="62"/>
        <v>549.24465869768426</v>
      </c>
      <c r="BI71" s="62">
        <f ca="1">AVERAGE(OFFSET($BH$3,0,0,'Données projet'!$E$11+1,1))-AVERAGE(OFFSET($H$3,0,0,'Données projet'!$E$11+1,1))</f>
        <v>106.9966389566718</v>
      </c>
      <c r="BJ71" s="62">
        <f t="shared" si="92"/>
        <v>101.79623421527413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-3.4106051316484809E-13</v>
      </c>
      <c r="O72" s="14">
        <f>N72*VLOOKUP('Données projet'!$B$9,Paramètres!$A$1:$I$89,3,0)*VLOOKUP('Données projet'!$B$9,Paramètres!$A$1:$I$89,5,0)</f>
        <v>-1.9065282685915009E-13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490.96084572840579</v>
      </c>
      <c r="T72" s="62">
        <f t="shared" si="88"/>
        <v>597.91658789908263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5.7745925539292706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6.5314932870853704E-5</v>
      </c>
      <c r="AC72" s="24">
        <f t="shared" si="57"/>
        <v>5.7746578688621417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11.8</v>
      </c>
      <c r="AI72" s="14">
        <f>IF('Données projet'!$A$62&gt;35,AI71+AH72-AQ71,IF(A72&lt;'Données projet'!$A$62,$AF$205^A72,IF(A72='Données projet'!$A$62,'Données projet'!$B$62,AI71+AH72-AQ71)))</f>
        <v>375.2</v>
      </c>
      <c r="AJ72" s="14">
        <f>AI72*VLOOKUP('Données projet'!$B$10,Paramètres!$A$1:$I$89,3,0)*VLOOKUP('Données projet'!$B$10,Paramètres!$A$1:$I$89,5,0)</f>
        <v>321.92160000000001</v>
      </c>
      <c r="AK72" s="14">
        <f t="shared" si="89"/>
        <v>75.753040489321577</v>
      </c>
      <c r="AL72" s="22">
        <f t="shared" si="58"/>
        <v>692.61666551890175</v>
      </c>
      <c r="AM72" s="62">
        <f t="shared" si="59"/>
        <v>985.94999885223501</v>
      </c>
      <c r="AN72" s="62">
        <f ca="1">AVERAGE(OFFSET($AM$3,0,0,'Données projet'!$E$10+1,1))-AVERAGE(OFFSET($H$3,0,0,'Données projet'!$E$10+1,1))</f>
        <v>441.51026823173464</v>
      </c>
      <c r="AO72" s="62">
        <f t="shared" si="90"/>
        <v>241.85593029696236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2</v>
      </c>
      <c r="BD72" s="13">
        <f>IF('Données projet'!$A$88&gt;35,BD71+BC72-BL71,IF(A72&lt;'Données projet'!$A$88,$BA$205^A72,IF(A72='Données projet'!$A$88,'Données projet'!$B$88,BD71+BC72-BL71)))</f>
        <v>147.99999999999991</v>
      </c>
      <c r="BE72" s="14">
        <f>BD72*VLOOKUP('Données projet'!$B$11,Paramètres!$A$1:$I$89,3,0)*VLOOKUP('Données projet'!$B$11,Paramètres!$A$1:$I$89,5,0)</f>
        <v>117.74879999999995</v>
      </c>
      <c r="BF72" s="14">
        <f t="shared" si="91"/>
        <v>31.149366548366</v>
      </c>
      <c r="BG72" s="22">
        <f t="shared" si="61"/>
        <v>259.33097340507067</v>
      </c>
      <c r="BH72" s="62">
        <f t="shared" si="62"/>
        <v>552.66430673840398</v>
      </c>
      <c r="BI72" s="62">
        <f ca="1">AVERAGE(OFFSET($BH$3,0,0,'Données projet'!$E$11+1,1))-AVERAGE(OFFSET($H$3,0,0,'Données projet'!$E$11+1,1))</f>
        <v>106.9966389566718</v>
      </c>
      <c r="BJ72" s="62">
        <f t="shared" si="92"/>
        <v>101.79623421527413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-3.4106051316484809E-13</v>
      </c>
      <c r="O73" s="14">
        <f>N73*VLOOKUP('Données projet'!$B$9,Paramètres!$A$1:$I$89,3,0)*VLOOKUP('Données projet'!$B$9,Paramètres!$A$1:$I$89,5,0)</f>
        <v>-1.9065282685915009E-13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490.96084572840579</v>
      </c>
      <c r="T73" s="62">
        <f t="shared" si="88"/>
        <v>597.91658789908263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5.6613563161003917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4.6184631945724791E-5</v>
      </c>
      <c r="AC73" s="24">
        <f t="shared" si="57"/>
        <v>5.6614025007323372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387</v>
      </c>
      <c r="AG73" s="13">
        <f>VLOOKUP(A73,'Données projet'!$A$61:$I$81,9,0)</f>
        <v>11.8</v>
      </c>
      <c r="AH73" s="13">
        <f t="array" ref="AH73">INDEX(AG:AG,MIN(IF(ISNUMBER(AG73:AG269),ROW(AG73:AG269),"")))</f>
        <v>11.8</v>
      </c>
      <c r="AI73" s="14">
        <f>IF('Données projet'!$A$62&gt;35,AI72+AH73-AQ72,IF(A73&lt;'Données projet'!$A$62,$AF$205^A73,IF(A73='Données projet'!$A$62,'Données projet'!$B$62,AI72+AH73-AQ72)))</f>
        <v>387</v>
      </c>
      <c r="AJ73" s="14">
        <f>AI73*VLOOKUP('Données projet'!$B$10,Paramètres!$A$1:$I$89,3,0)*VLOOKUP('Données projet'!$B$10,Paramètres!$A$1:$I$89,5,0)</f>
        <v>332.04600000000005</v>
      </c>
      <c r="AK73" s="14">
        <f t="shared" si="89"/>
        <v>77.854342460208699</v>
      </c>
      <c r="AL73" s="22">
        <f t="shared" si="58"/>
        <v>713.90976311819679</v>
      </c>
      <c r="AM73" s="62">
        <f t="shared" si="59"/>
        <v>1007.2430964515302</v>
      </c>
      <c r="AN73" s="62">
        <f ca="1">AVERAGE(OFFSET($AM$3,0,0,'Données projet'!$E$10+1,1))-AVERAGE(OFFSET($H$3,0,0,'Données projet'!$E$10+1,1))</f>
        <v>441.51026823173464</v>
      </c>
      <c r="AO73" s="62">
        <f t="shared" si="90"/>
        <v>241.85593029696236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35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150</v>
      </c>
      <c r="BB73" s="13">
        <f>VLOOKUP(A73,'Données projet'!$A$87:$I$107,9,0)</f>
        <v>2</v>
      </c>
      <c r="BC73" s="13">
        <f t="array" ref="BC73">INDEX(BB:BB,MIN(IF(ISNUMBER(BB73:BB269),ROW(BB73:BB269),"")))</f>
        <v>2</v>
      </c>
      <c r="BD73" s="13">
        <f>IF('Données projet'!$A$88&gt;35,BD72+BC73-BL72,IF(A73&lt;'Données projet'!$A$88,$BA$205^A73,IF(A73='Données projet'!$A$88,'Données projet'!$B$88,BD72+BC73-BL72)))</f>
        <v>149.99999999999991</v>
      </c>
      <c r="BE73" s="14">
        <f>BD73*VLOOKUP('Données projet'!$B$11,Paramètres!$A$1:$I$89,3,0)*VLOOKUP('Données projet'!$B$11,Paramètres!$A$1:$I$89,5,0)</f>
        <v>119.33999999999993</v>
      </c>
      <c r="BF73" s="14">
        <f t="shared" si="91"/>
        <v>31.521015757082434</v>
      </c>
      <c r="BG73" s="22">
        <f t="shared" si="61"/>
        <v>262.74960244358505</v>
      </c>
      <c r="BH73" s="62">
        <f t="shared" si="62"/>
        <v>556.08293577691836</v>
      </c>
      <c r="BI73" s="62">
        <f ca="1">AVERAGE(OFFSET($BH$3,0,0,'Données projet'!$E$11+1,1))-AVERAGE(OFFSET($H$3,0,0,'Données projet'!$E$11+1,1))</f>
        <v>106.9966389566718</v>
      </c>
      <c r="BJ73" s="62">
        <f t="shared" si="92"/>
        <v>101.79623421527413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-3.4106051316484809E-13</v>
      </c>
      <c r="O74" s="14">
        <f>N74*VLOOKUP('Données projet'!$B$9,Paramètres!$A$1:$I$89,3,0)*VLOOKUP('Données projet'!$B$9,Paramètres!$A$1:$I$89,5,0)</f>
        <v>-1.9065282685915009E-13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490.96084572840579</v>
      </c>
      <c r="T74" s="62">
        <f t="shared" si="88"/>
        <v>597.91658789908263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5.5503405718280518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3.2657466435426852E-5</v>
      </c>
      <c r="AC74" s="24">
        <f t="shared" si="57"/>
        <v>5.550373229294487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11</v>
      </c>
      <c r="AI74" s="14">
        <f>IF('Données projet'!$A$62&gt;35,AI73+AH74-AQ73,IF(A74&lt;'Données projet'!$A$62,$AF$205^A74,IF(A74='Données projet'!$A$62,'Données projet'!$B$62,AI73+AH74-AQ73)))</f>
        <v>363</v>
      </c>
      <c r="AJ74" s="14">
        <f>AI74*VLOOKUP('Données projet'!$B$10,Paramètres!$A$1:$I$89,3,0)*VLOOKUP('Données projet'!$B$10,Paramètres!$A$1:$I$89,5,0)</f>
        <v>311.45400000000001</v>
      </c>
      <c r="AK74" s="14">
        <f t="shared" si="89"/>
        <v>73.572400496659426</v>
      </c>
      <c r="AL74" s="22">
        <f t="shared" si="58"/>
        <v>670.58764753168191</v>
      </c>
      <c r="AM74" s="62">
        <f t="shared" si="59"/>
        <v>963.92098086501528</v>
      </c>
      <c r="AN74" s="62">
        <f ca="1">AVERAGE(OFFSET($AM$3,0,0,'Données projet'!$E$10+1,1))-AVERAGE(OFFSET($H$3,0,0,'Données projet'!$E$10+1,1))</f>
        <v>441.51026823173464</v>
      </c>
      <c r="AO74" s="62">
        <f t="shared" si="90"/>
        <v>241.85593029696236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</v>
      </c>
      <c r="BD74" s="13">
        <f>IF('Données projet'!$A$88&gt;35,BD73+BC74-BL73,IF(A74&lt;'Données projet'!$A$88,$BA$205^A74,IF(A74='Données projet'!$A$88,'Données projet'!$B$88,BD73+BC74-BL73)))</f>
        <v>146.99999999999991</v>
      </c>
      <c r="BE74" s="14">
        <f>BD74*VLOOKUP('Données projet'!$B$11,Paramètres!$A$1:$I$89,3,0)*VLOOKUP('Données projet'!$B$11,Paramètres!$A$1:$I$89,5,0)</f>
        <v>116.95319999999994</v>
      </c>
      <c r="BF74" s="14">
        <f t="shared" si="91"/>
        <v>30.963323095281638</v>
      </c>
      <c r="BG74" s="22">
        <f t="shared" si="61"/>
        <v>257.62127772428204</v>
      </c>
      <c r="BH74" s="62">
        <f t="shared" si="62"/>
        <v>550.95461105761535</v>
      </c>
      <c r="BI74" s="62">
        <f ca="1">AVERAGE(OFFSET($BH$3,0,0,'Données projet'!$E$11+1,1))-AVERAGE(OFFSET($H$3,0,0,'Données projet'!$E$11+1,1))</f>
        <v>106.9966389566718</v>
      </c>
      <c r="BJ74" s="62">
        <f t="shared" si="92"/>
        <v>101.79623421527413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-3.4106051316484809E-13</v>
      </c>
      <c r="O75" s="14">
        <f>N75*VLOOKUP('Données projet'!$B$9,Paramètres!$A$1:$I$89,3,0)*VLOOKUP('Données projet'!$B$9,Paramètres!$A$1:$I$89,5,0)</f>
        <v>-1.9065282685915009E-13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490.96084572840579</v>
      </c>
      <c r="T75" s="62">
        <f t="shared" si="88"/>
        <v>597.91658789908263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5.4415017785879751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2.3092315972862395E-5</v>
      </c>
      <c r="AC75" s="24">
        <f t="shared" si="57"/>
        <v>5.4415248709039483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11</v>
      </c>
      <c r="AI75" s="14">
        <f>IF('Données projet'!$A$62&gt;35,AI74+AH75-AQ74,IF(A75&lt;'Données projet'!$A$62,$AF$205^A75,IF(A75='Données projet'!$A$62,'Données projet'!$B$62,AI74+AH75-AQ74)))</f>
        <v>374</v>
      </c>
      <c r="AJ75" s="14">
        <f>AI75*VLOOKUP('Données projet'!$B$10,Paramètres!$A$1:$I$89,3,0)*VLOOKUP('Données projet'!$B$10,Paramètres!$A$1:$I$89,5,0)</f>
        <v>320.89200000000005</v>
      </c>
      <c r="AK75" s="14">
        <f t="shared" si="89"/>
        <v>75.538921531436799</v>
      </c>
      <c r="AL75" s="22">
        <f t="shared" si="58"/>
        <v>690.45052166725247</v>
      </c>
      <c r="AM75" s="62">
        <f t="shared" si="59"/>
        <v>983.78385500058585</v>
      </c>
      <c r="AN75" s="62">
        <f ca="1">AVERAGE(OFFSET($AM$3,0,0,'Données projet'!$E$10+1,1))-AVERAGE(OFFSET($H$3,0,0,'Données projet'!$E$10+1,1))</f>
        <v>441.51026823173464</v>
      </c>
      <c r="AO75" s="62">
        <f t="shared" si="90"/>
        <v>241.85593029696236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</v>
      </c>
      <c r="BD75" s="13">
        <f>IF('Données projet'!$A$88&gt;35,BD74+BC75-BL74,IF(A75&lt;'Données projet'!$A$88,$BA$205^A75,IF(A75='Données projet'!$A$88,'Données projet'!$B$88,BD74+BC75-BL74)))</f>
        <v>148.99999999999991</v>
      </c>
      <c r="BE75" s="14">
        <f>BD75*VLOOKUP('Données projet'!$B$11,Paramètres!$A$1:$I$89,3,0)*VLOOKUP('Données projet'!$B$11,Paramètres!$A$1:$I$89,5,0)</f>
        <v>118.54439999999992</v>
      </c>
      <c r="BF75" s="14">
        <f t="shared" si="91"/>
        <v>31.3352637371359</v>
      </c>
      <c r="BG75" s="22">
        <f t="shared" si="61"/>
        <v>261.04041434217817</v>
      </c>
      <c r="BH75" s="62">
        <f t="shared" si="62"/>
        <v>554.37374767551148</v>
      </c>
      <c r="BI75" s="62">
        <f ca="1">AVERAGE(OFFSET($BH$3,0,0,'Données projet'!$E$11+1,1))-AVERAGE(OFFSET($H$3,0,0,'Données projet'!$E$11+1,1))</f>
        <v>106.9966389566718</v>
      </c>
      <c r="BJ75" s="62">
        <f t="shared" si="92"/>
        <v>101.79623421527413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-3.4106051316484809E-13</v>
      </c>
      <c r="O76" s="14">
        <f>N76*VLOOKUP('Données projet'!$B$9,Paramètres!$A$1:$I$89,3,0)*VLOOKUP('Données projet'!$B$9,Paramètres!$A$1:$I$89,5,0)</f>
        <v>-1.9065282685915009E-13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490.96084572840579</v>
      </c>
      <c r="T76" s="62">
        <f t="shared" si="88"/>
        <v>597.91658789908263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5.3347972476982273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1.6328733217713426E-5</v>
      </c>
      <c r="AC76" s="24">
        <f t="shared" si="57"/>
        <v>5.3348135764314453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11</v>
      </c>
      <c r="AI76" s="14">
        <f>IF('Données projet'!$A$62&gt;35,AI75+AH76-AQ75,IF(A76&lt;'Données projet'!$A$62,$AF$205^A76,IF(A76='Données projet'!$A$62,'Données projet'!$B$62,AI75+AH76-AQ75)))</f>
        <v>385</v>
      </c>
      <c r="AJ76" s="14">
        <f>AI76*VLOOKUP('Données projet'!$B$10,Paramètres!$A$1:$I$89,3,0)*VLOOKUP('Données projet'!$B$10,Paramètres!$A$1:$I$89,5,0)</f>
        <v>330.33000000000004</v>
      </c>
      <c r="AK76" s="14">
        <f t="shared" si="89"/>
        <v>77.498720610826084</v>
      </c>
      <c r="AL76" s="22">
        <f t="shared" si="58"/>
        <v>710.30168839718874</v>
      </c>
      <c r="AM76" s="62">
        <f t="shared" si="59"/>
        <v>1003.6350217305221</v>
      </c>
      <c r="AN76" s="62">
        <f ca="1">AVERAGE(OFFSET($AM$3,0,0,'Données projet'!$E$10+1,1))-AVERAGE(OFFSET($H$3,0,0,'Données projet'!$E$10+1,1))</f>
        <v>441.51026823173464</v>
      </c>
      <c r="AO76" s="62">
        <f t="shared" si="90"/>
        <v>241.85593029696236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</v>
      </c>
      <c r="BD76" s="13">
        <f>IF('Données projet'!$A$88&gt;35,BD75+BC76-BL75,IF(A76&lt;'Données projet'!$A$88,$BA$205^A76,IF(A76='Données projet'!$A$88,'Données projet'!$B$88,BD75+BC76-BL75)))</f>
        <v>150.99999999999991</v>
      </c>
      <c r="BE76" s="14">
        <f>BD76*VLOOKUP('Données projet'!$B$11,Paramètres!$A$1:$I$89,3,0)*VLOOKUP('Données projet'!$B$11,Paramètres!$A$1:$I$89,5,0)</f>
        <v>120.13559999999994</v>
      </c>
      <c r="BF76" s="14">
        <f t="shared" si="91"/>
        <v>31.70662368824571</v>
      </c>
      <c r="BG76" s="22">
        <f t="shared" si="61"/>
        <v>264.45853959036111</v>
      </c>
      <c r="BH76" s="62">
        <f t="shared" si="62"/>
        <v>557.79187292369443</v>
      </c>
      <c r="BI76" s="62">
        <f ca="1">AVERAGE(OFFSET($BH$3,0,0,'Données projet'!$E$11+1,1))-AVERAGE(OFFSET($H$3,0,0,'Données projet'!$E$11+1,1))</f>
        <v>106.9966389566718</v>
      </c>
      <c r="BJ76" s="62">
        <f t="shared" si="92"/>
        <v>101.79623421527413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-3.4106051316484809E-13</v>
      </c>
      <c r="O77" s="14">
        <f>N77*VLOOKUP('Données projet'!$B$9,Paramètres!$A$1:$I$89,3,0)*VLOOKUP('Données projet'!$B$9,Paramètres!$A$1:$I$89,5,0)</f>
        <v>-1.9065282685915009E-13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490.96084572840579</v>
      </c>
      <c r="T77" s="62">
        <f t="shared" si="88"/>
        <v>597.91658789908263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5.2301851275758899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1.1546157986431198E-5</v>
      </c>
      <c r="AC77" s="24">
        <f t="shared" si="57"/>
        <v>5.2301966737338761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11</v>
      </c>
      <c r="AI77" s="14">
        <f>IF('Données projet'!$A$62&gt;35,AI76+AH77-AQ76,IF(A77&lt;'Données projet'!$A$62,$AF$205^A77,IF(A77='Données projet'!$A$62,'Données projet'!$B$62,AI76+AH77-AQ76)))</f>
        <v>396</v>
      </c>
      <c r="AJ77" s="14">
        <f>AI77*VLOOKUP('Données projet'!$B$10,Paramètres!$A$1:$I$89,3,0)*VLOOKUP('Données projet'!$B$10,Paramètres!$A$1:$I$89,5,0)</f>
        <v>339.76800000000003</v>
      </c>
      <c r="AK77" s="14">
        <f t="shared" si="89"/>
        <v>79.452011848891914</v>
      </c>
      <c r="AL77" s="22">
        <f t="shared" si="58"/>
        <v>730.14152063682013</v>
      </c>
      <c r="AM77" s="62">
        <f t="shared" si="59"/>
        <v>1023.4748539701534</v>
      </c>
      <c r="AN77" s="62">
        <f ca="1">AVERAGE(OFFSET($AM$3,0,0,'Données projet'!$E$10+1,1))-AVERAGE(OFFSET($H$3,0,0,'Données projet'!$E$10+1,1))</f>
        <v>441.51026823173464</v>
      </c>
      <c r="AO77" s="62">
        <f t="shared" si="90"/>
        <v>241.85593029696236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</v>
      </c>
      <c r="BD77" s="13">
        <f>IF('Données projet'!$A$88&gt;35,BD76+BC77-BL76,IF(A77&lt;'Données projet'!$A$88,$BA$205^A77,IF(A77='Données projet'!$A$88,'Données projet'!$B$88,BD76+BC77-BL76)))</f>
        <v>152.99999999999991</v>
      </c>
      <c r="BE77" s="14">
        <f>BD77*VLOOKUP('Données projet'!$B$11,Paramètres!$A$1:$I$89,3,0)*VLOOKUP('Données projet'!$B$11,Paramètres!$A$1:$I$89,5,0)</f>
        <v>121.72679999999994</v>
      </c>
      <c r="BF77" s="14">
        <f t="shared" si="91"/>
        <v>32.07741152903197</v>
      </c>
      <c r="BG77" s="22">
        <f t="shared" si="61"/>
        <v>267.87566841306392</v>
      </c>
      <c r="BH77" s="62">
        <f t="shared" si="62"/>
        <v>561.20900174639723</v>
      </c>
      <c r="BI77" s="62">
        <f ca="1">AVERAGE(OFFSET($BH$3,0,0,'Données projet'!$E$11+1,1))-AVERAGE(OFFSET($H$3,0,0,'Données projet'!$E$11+1,1))</f>
        <v>106.9966389566718</v>
      </c>
      <c r="BJ77" s="62">
        <f t="shared" si="92"/>
        <v>101.79623421527413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-3.4106051316484809E-13</v>
      </c>
      <c r="O78" s="14">
        <f>N78*VLOOKUP('Données projet'!$B$9,Paramètres!$A$1:$I$89,3,0)*VLOOKUP('Données projet'!$B$9,Paramètres!$A$1:$I$89,5,0)</f>
        <v>-1.9065282685915009E-13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490.96084572840579</v>
      </c>
      <c r="T78" s="62">
        <f t="shared" si="88"/>
        <v>597.91658789908263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5.1276243873220588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8.164366608856713E-6</v>
      </c>
      <c r="AC78" s="24">
        <f t="shared" si="57"/>
        <v>5.1276325516886674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407</v>
      </c>
      <c r="AG78" s="13">
        <f>VLOOKUP(A78,'Données projet'!$A$61:$I$81,9,0)</f>
        <v>11</v>
      </c>
      <c r="AH78" s="13">
        <f t="array" ref="AH78">INDEX(AG:AG,MIN(IF(ISNUMBER(AG78:AG274),ROW(AG78:AG274),"")))</f>
        <v>11</v>
      </c>
      <c r="AI78" s="14">
        <f>IF('Données projet'!$A$62&gt;35,AI77+AH78-AQ77,IF(A78&lt;'Données projet'!$A$62,$AF$205^A78,IF(A78='Données projet'!$A$62,'Données projet'!$B$62,AI77+AH78-AQ77)))</f>
        <v>407</v>
      </c>
      <c r="AJ78" s="14">
        <f>AI78*VLOOKUP('Données projet'!$B$10,Paramètres!$A$1:$I$89,3,0)*VLOOKUP('Données projet'!$B$10,Paramètres!$A$1:$I$89,5,0)</f>
        <v>349.20600000000007</v>
      </c>
      <c r="AK78" s="14">
        <f t="shared" si="89"/>
        <v>81.398996787610969</v>
      </c>
      <c r="AL78" s="22">
        <f t="shared" si="58"/>
        <v>749.97036940508917</v>
      </c>
      <c r="AM78" s="62">
        <f t="shared" si="59"/>
        <v>1043.3037027384225</v>
      </c>
      <c r="AN78" s="62">
        <f ca="1">AVERAGE(OFFSET($AM$3,0,0,'Données projet'!$E$10+1,1))-AVERAGE(OFFSET($H$3,0,0,'Données projet'!$E$10+1,1))</f>
        <v>441.51026823173464</v>
      </c>
      <c r="AO78" s="62">
        <f t="shared" si="90"/>
        <v>241.85593029696236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35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155</v>
      </c>
      <c r="BB78" s="13">
        <f>VLOOKUP(A78,'Données projet'!$A$87:$I$107,9,0)</f>
        <v>2</v>
      </c>
      <c r="BC78" s="13">
        <f t="array" ref="BC78">INDEX(BB:BB,MIN(IF(ISNUMBER(BB78:BB274),ROW(BB78:BB274),"")))</f>
        <v>2</v>
      </c>
      <c r="BD78" s="13">
        <f>IF('Données projet'!$A$88&gt;35,BD77+BC78-BL77,IF(A78&lt;'Données projet'!$A$88,$BA$205^A78,IF(A78='Données projet'!$A$88,'Données projet'!$B$88,BD77+BC78-BL77)))</f>
        <v>154.99999999999991</v>
      </c>
      <c r="BE78" s="14">
        <f>BD78*VLOOKUP('Données projet'!$B$11,Paramètres!$A$1:$I$89,3,0)*VLOOKUP('Données projet'!$B$11,Paramètres!$A$1:$I$89,5,0)</f>
        <v>123.31799999999993</v>
      </c>
      <c r="BF78" s="14">
        <f t="shared" si="91"/>
        <v>32.44763560269552</v>
      </c>
      <c r="BG78" s="22">
        <f t="shared" si="61"/>
        <v>271.2918153413612</v>
      </c>
      <c r="BH78" s="62">
        <f t="shared" si="62"/>
        <v>564.62514867469451</v>
      </c>
      <c r="BI78" s="62">
        <f ca="1">AVERAGE(OFFSET($BH$3,0,0,'Données projet'!$E$11+1,1))-AVERAGE(OFFSET($H$3,0,0,'Données projet'!$E$11+1,1))</f>
        <v>106.9966389566718</v>
      </c>
      <c r="BJ78" s="62">
        <f t="shared" si="92"/>
        <v>101.79623421527413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-3.4106051316484809E-13</v>
      </c>
      <c r="O79" s="14">
        <f>N79*VLOOKUP('Données projet'!$B$9,Paramètres!$A$1:$I$89,3,0)*VLOOKUP('Données projet'!$B$9,Paramètres!$A$1:$I$89,5,0)</f>
        <v>-1.9065282685915009E-13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490.96084572840579</v>
      </c>
      <c r="T79" s="62">
        <f t="shared" si="88"/>
        <v>597.91658789908263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5.0270748006287302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5.7730789932155989E-6</v>
      </c>
      <c r="AC79" s="24">
        <f t="shared" si="57"/>
        <v>5.0270805737077238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10.4</v>
      </c>
      <c r="AI79" s="14">
        <f>IF('Données projet'!$A$62&gt;35,AI78+AH79-AQ78,IF(A79&lt;'Données projet'!$A$62,$AF$205^A79,IF(A79='Données projet'!$A$62,'Données projet'!$B$62,AI78+AH79-AQ78)))</f>
        <v>382.4</v>
      </c>
      <c r="AJ79" s="14">
        <f>AI79*VLOOKUP('Données projet'!$B$10,Paramètres!$A$1:$I$89,3,0)*VLOOKUP('Données projet'!$B$10,Paramètres!$A$1:$I$89,5,0)</f>
        <v>328.0992</v>
      </c>
      <c r="AK79" s="14">
        <f t="shared" si="89"/>
        <v>77.036090442258086</v>
      </c>
      <c r="AL79" s="22">
        <f t="shared" si="58"/>
        <v>705.61063085359956</v>
      </c>
      <c r="AM79" s="62">
        <f t="shared" si="59"/>
        <v>998.94396418693282</v>
      </c>
      <c r="AN79" s="62">
        <f ca="1">AVERAGE(OFFSET($AM$3,0,0,'Données projet'!$E$10+1,1))-AVERAGE(OFFSET($H$3,0,0,'Données projet'!$E$10+1,1))</f>
        <v>441.51026823173464</v>
      </c>
      <c r="AO79" s="62">
        <f t="shared" si="90"/>
        <v>241.85593029696236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1.6</v>
      </c>
      <c r="BD79" s="13">
        <f>IF('Données projet'!$A$88&gt;35,BD78+BC79-BL78,IF(A79&lt;'Données projet'!$A$88,$BA$205^A79,IF(A79='Données projet'!$A$88,'Données projet'!$B$88,BD78+BC79-BL78)))</f>
        <v>152.59999999999991</v>
      </c>
      <c r="BE79" s="14">
        <f>BD79*VLOOKUP('Données projet'!$B$11,Paramètres!$A$1:$I$89,3,0)*VLOOKUP('Données projet'!$B$11,Paramètres!$A$1:$I$89,5,0)</f>
        <v>121.40855999999992</v>
      </c>
      <c r="BF79" s="14">
        <f t="shared" si="91"/>
        <v>32.00329932588938</v>
      </c>
      <c r="BG79" s="22">
        <f t="shared" si="61"/>
        <v>267.19232165925723</v>
      </c>
      <c r="BH79" s="62">
        <f t="shared" si="62"/>
        <v>560.52565499259049</v>
      </c>
      <c r="BI79" s="62">
        <f ca="1">AVERAGE(OFFSET($BH$3,0,0,'Données projet'!$E$11+1,1))-AVERAGE(OFFSET($H$3,0,0,'Données projet'!$E$11+1,1))</f>
        <v>106.9966389566718</v>
      </c>
      <c r="BJ79" s="62">
        <f t="shared" si="92"/>
        <v>101.79623421527413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-3.4106051316484809E-13</v>
      </c>
      <c r="O80" s="14">
        <f>N80*VLOOKUP('Données projet'!$B$9,Paramètres!$A$1:$I$89,3,0)*VLOOKUP('Données projet'!$B$9,Paramètres!$A$1:$I$89,5,0)</f>
        <v>-1.9065282685915009E-13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490.96084572840579</v>
      </c>
      <c r="T80" s="62">
        <f t="shared" si="88"/>
        <v>597.91658789908263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4.9284969300012662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4.0821833044283565E-6</v>
      </c>
      <c r="AC80" s="24">
        <f t="shared" si="57"/>
        <v>4.9285010121845705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10.4</v>
      </c>
      <c r="AI80" s="14">
        <f>IF('Données projet'!$A$62&gt;35,AI79+AH80-AQ79,IF(A80&lt;'Données projet'!$A$62,$AF$205^A80,IF(A80='Données projet'!$A$62,'Données projet'!$B$62,AI79+AH80-AQ79)))</f>
        <v>392.79999999999995</v>
      </c>
      <c r="AJ80" s="14">
        <f>AI80*VLOOKUP('Données projet'!$B$10,Paramètres!$A$1:$I$89,3,0)*VLOOKUP('Données projet'!$B$10,Paramètres!$A$1:$I$89,5,0)</f>
        <v>337.0224</v>
      </c>
      <c r="AK80" s="14">
        <f t="shared" si="89"/>
        <v>78.884440823098231</v>
      </c>
      <c r="AL80" s="22">
        <f t="shared" si="58"/>
        <v>724.37108110022939</v>
      </c>
      <c r="AM80" s="62">
        <f t="shared" si="59"/>
        <v>1017.7044144335628</v>
      </c>
      <c r="AN80" s="62">
        <f ca="1">AVERAGE(OFFSET($AM$3,0,0,'Données projet'!$E$10+1,1))-AVERAGE(OFFSET($H$3,0,0,'Données projet'!$E$10+1,1))</f>
        <v>441.51026823173464</v>
      </c>
      <c r="AO80" s="62">
        <f t="shared" si="90"/>
        <v>241.85593029696236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1.6</v>
      </c>
      <c r="BD80" s="13">
        <f>IF('Données projet'!$A$88&gt;35,BD79+BC80-BL79,IF(A80&lt;'Données projet'!$A$88,$BA$205^A80,IF(A80='Données projet'!$A$88,'Données projet'!$B$88,BD79+BC80-BL79)))</f>
        <v>154.1999999999999</v>
      </c>
      <c r="BE80" s="14">
        <f>BD80*VLOOKUP('Données projet'!$B$11,Paramètres!$A$1:$I$89,3,0)*VLOOKUP('Données projet'!$B$11,Paramètres!$A$1:$I$89,5,0)</f>
        <v>122.68151999999994</v>
      </c>
      <c r="BF80" s="14">
        <f t="shared" si="91"/>
        <v>32.299613100899222</v>
      </c>
      <c r="BG80" s="22">
        <f t="shared" si="61"/>
        <v>269.92547348406606</v>
      </c>
      <c r="BH80" s="62">
        <f t="shared" si="62"/>
        <v>563.25880681739932</v>
      </c>
      <c r="BI80" s="62">
        <f ca="1">AVERAGE(OFFSET($BH$3,0,0,'Données projet'!$E$11+1,1))-AVERAGE(OFFSET($H$3,0,0,'Données projet'!$E$11+1,1))</f>
        <v>106.9966389566718</v>
      </c>
      <c r="BJ80" s="62">
        <f t="shared" si="92"/>
        <v>101.79623421527413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-3.4106051316484809E-13</v>
      </c>
      <c r="O81" s="14">
        <f>N81*VLOOKUP('Données projet'!$B$9,Paramètres!$A$1:$I$89,3,0)*VLOOKUP('Données projet'!$B$9,Paramètres!$A$1:$I$89,5,0)</f>
        <v>-1.9065282685915009E-13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490.96084572840579</v>
      </c>
      <c r="T81" s="62">
        <f t="shared" si="88"/>
        <v>597.91658789908263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4.8318521112902424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2.8865394966077994E-6</v>
      </c>
      <c r="AC81" s="24">
        <f t="shared" si="57"/>
        <v>4.8318549978297387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10.4</v>
      </c>
      <c r="AI81" s="14">
        <f>IF('Données projet'!$A$62&gt;35,AI80+AH81-AQ80,IF(A81&lt;'Données projet'!$A$62,$AF$205^A81,IF(A81='Données projet'!$A$62,'Données projet'!$B$62,AI80+AH81-AQ80)))</f>
        <v>403.19999999999993</v>
      </c>
      <c r="AJ81" s="14">
        <f>AI81*VLOOKUP('Données projet'!$B$10,Paramètres!$A$1:$I$89,3,0)*VLOOKUP('Données projet'!$B$10,Paramètres!$A$1:$I$89,5,0)</f>
        <v>345.94560000000001</v>
      </c>
      <c r="AK81" s="14">
        <f t="shared" si="89"/>
        <v>80.727102887907222</v>
      </c>
      <c r="AL81" s="22">
        <f t="shared" si="58"/>
        <v>743.12162419643846</v>
      </c>
      <c r="AM81" s="62">
        <f t="shared" si="59"/>
        <v>1036.4549575297717</v>
      </c>
      <c r="AN81" s="62">
        <f ca="1">AVERAGE(OFFSET($AM$3,0,0,'Données projet'!$E$10+1,1))-AVERAGE(OFFSET($H$3,0,0,'Données projet'!$E$10+1,1))</f>
        <v>441.51026823173464</v>
      </c>
      <c r="AO81" s="62">
        <f t="shared" si="90"/>
        <v>241.85593029696236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1.6</v>
      </c>
      <c r="BD81" s="13">
        <f>IF('Données projet'!$A$88&gt;35,BD80+BC81-BL80,IF(A81&lt;'Données projet'!$A$88,$BA$205^A81,IF(A81='Données projet'!$A$88,'Données projet'!$B$88,BD80+BC81-BL80)))</f>
        <v>155.7999999999999</v>
      </c>
      <c r="BE81" s="14">
        <f>BD81*VLOOKUP('Données projet'!$B$11,Paramètres!$A$1:$I$89,3,0)*VLOOKUP('Données projet'!$B$11,Paramètres!$A$1:$I$89,5,0)</f>
        <v>123.95447999999993</v>
      </c>
      <c r="BF81" s="14">
        <f t="shared" si="91"/>
        <v>32.595569202682576</v>
      </c>
      <c r="BG81" s="22">
        <f t="shared" si="61"/>
        <v>272.65800236133873</v>
      </c>
      <c r="BH81" s="62">
        <f t="shared" si="62"/>
        <v>565.99133569467199</v>
      </c>
      <c r="BI81" s="62">
        <f ca="1">AVERAGE(OFFSET($BH$3,0,0,'Données projet'!$E$11+1,1))-AVERAGE(OFFSET($H$3,0,0,'Données projet'!$E$11+1,1))</f>
        <v>106.9966389566718</v>
      </c>
      <c r="BJ81" s="62">
        <f t="shared" si="92"/>
        <v>101.79623421527413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-3.4106051316484809E-13</v>
      </c>
      <c r="O82" s="14">
        <f>N82*VLOOKUP('Données projet'!$B$9,Paramètres!$A$1:$I$89,3,0)*VLOOKUP('Données projet'!$B$9,Paramètres!$A$1:$I$89,5,0)</f>
        <v>-1.9065282685915009E-13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490.96084572840579</v>
      </c>
      <c r="T82" s="62">
        <f t="shared" si="88"/>
        <v>597.91658789908263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4.7371024385266232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2.0410916522141782E-6</v>
      </c>
      <c r="AC82" s="24">
        <f t="shared" si="57"/>
        <v>4.7371044796182753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10.4</v>
      </c>
      <c r="AI82" s="14">
        <f>IF('Données projet'!$A$62&gt;35,AI81+AH82-AQ81,IF(A82&lt;'Données projet'!$A$62,$AF$205^A82,IF(A82='Données projet'!$A$62,'Données projet'!$B$62,AI81+AH82-AQ81)))</f>
        <v>413.59999999999991</v>
      </c>
      <c r="AJ82" s="14">
        <f>AI82*VLOOKUP('Données projet'!$B$10,Paramètres!$A$1:$I$89,3,0)*VLOOKUP('Données projet'!$B$10,Paramètres!$A$1:$I$89,5,0)</f>
        <v>354.86879999999996</v>
      </c>
      <c r="AK82" s="14">
        <f t="shared" si="89"/>
        <v>82.564240228675203</v>
      </c>
      <c r="AL82" s="22">
        <f t="shared" si="58"/>
        <v>761.86254506494254</v>
      </c>
      <c r="AM82" s="62">
        <f t="shared" si="59"/>
        <v>1055.1958783982759</v>
      </c>
      <c r="AN82" s="62">
        <f ca="1">AVERAGE(OFFSET($AM$3,0,0,'Données projet'!$E$10+1,1))-AVERAGE(OFFSET($H$3,0,0,'Données projet'!$E$10+1,1))</f>
        <v>441.51026823173464</v>
      </c>
      <c r="AO82" s="62">
        <f t="shared" si="90"/>
        <v>241.85593029696236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1.6</v>
      </c>
      <c r="BD82" s="13">
        <f>IF('Données projet'!$A$88&gt;35,BD81+BC82-BL81,IF(A82&lt;'Données projet'!$A$88,$BA$205^A82,IF(A82='Données projet'!$A$88,'Données projet'!$B$88,BD81+BC82-BL81)))</f>
        <v>157.39999999999989</v>
      </c>
      <c r="BE82" s="14">
        <f>BD82*VLOOKUP('Données projet'!$B$11,Paramètres!$A$1:$I$89,3,0)*VLOOKUP('Données projet'!$B$11,Paramètres!$A$1:$I$89,5,0)</f>
        <v>125.22743999999992</v>
      </c>
      <c r="BF82" s="14">
        <f t="shared" si="91"/>
        <v>32.891171729641719</v>
      </c>
      <c r="BG82" s="22">
        <f t="shared" si="61"/>
        <v>275.38991542912578</v>
      </c>
      <c r="BH82" s="62">
        <f t="shared" si="62"/>
        <v>568.72324876245909</v>
      </c>
      <c r="BI82" s="62">
        <f ca="1">AVERAGE(OFFSET($BH$3,0,0,'Données projet'!$E$11+1,1))-AVERAGE(OFFSET($H$3,0,0,'Données projet'!$E$11+1,1))</f>
        <v>106.9966389566718</v>
      </c>
      <c r="BJ82" s="62">
        <f t="shared" si="92"/>
        <v>101.79623421527413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-3.4106051316484809E-13</v>
      </c>
      <c r="O83" s="14">
        <f>N83*VLOOKUP('Données projet'!$B$9,Paramètres!$A$1:$I$89,3,0)*VLOOKUP('Données projet'!$B$9,Paramètres!$A$1:$I$89,5,0)</f>
        <v>-1.9065282685915009E-13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490.96084572840579</v>
      </c>
      <c r="T83" s="62">
        <f t="shared" si="88"/>
        <v>597.91658789908263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4.6442107490543041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1.4432697483038997E-6</v>
      </c>
      <c r="AC83" s="24">
        <f t="shared" si="57"/>
        <v>4.6442121923240522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424</v>
      </c>
      <c r="AG83" s="13">
        <f>VLOOKUP(A83,'Données projet'!$A$61:$I$81,9,0)</f>
        <v>10.4</v>
      </c>
      <c r="AH83" s="13">
        <f t="array" ref="AH83">INDEX(AG:AG,MIN(IF(ISNUMBER(AG83:AG279),ROW(AG83:AG279),"")))</f>
        <v>10.4</v>
      </c>
      <c r="AI83" s="14">
        <f>IF('Données projet'!$A$62&gt;35,AI82+AH83-AQ82,IF(A83&lt;'Données projet'!$A$62,$AF$205^A83,IF(A83='Données projet'!$A$62,'Données projet'!$B$62,AI82+AH83-AQ82)))</f>
        <v>423.99999999999989</v>
      </c>
      <c r="AJ83" s="14">
        <f>AI83*VLOOKUP('Données projet'!$B$10,Paramètres!$A$1:$I$89,3,0)*VLOOKUP('Données projet'!$B$10,Paramètres!$A$1:$I$89,5,0)</f>
        <v>363.79199999999997</v>
      </c>
      <c r="AK83" s="14">
        <f t="shared" si="89"/>
        <v>84.396007741478684</v>
      </c>
      <c r="AL83" s="22">
        <f t="shared" si="58"/>
        <v>780.59411348307538</v>
      </c>
      <c r="AM83" s="62">
        <f t="shared" si="59"/>
        <v>1073.9274468164087</v>
      </c>
      <c r="AN83" s="62">
        <f ca="1">AVERAGE(OFFSET($AM$3,0,0,'Données projet'!$E$10+1,1))-AVERAGE(OFFSET($H$3,0,0,'Données projet'!$E$10+1,1))</f>
        <v>441.51026823173464</v>
      </c>
      <c r="AO83" s="62">
        <f t="shared" si="90"/>
        <v>241.85593029696236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34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159</v>
      </c>
      <c r="BB83" s="13">
        <f>VLOOKUP(A83,'Données projet'!$A$87:$I$107,9,0)</f>
        <v>1.6</v>
      </c>
      <c r="BC83" s="13">
        <f t="array" ref="BC83">INDEX(BB:BB,MIN(IF(ISNUMBER(BB83:BB279),ROW(BB83:BB279),"")))</f>
        <v>1.6</v>
      </c>
      <c r="BD83" s="13">
        <f>IF('Données projet'!$A$88&gt;35,BD82+BC83-BL82,IF(A83&lt;'Données projet'!$A$88,$BA$205^A83,IF(A83='Données projet'!$A$88,'Données projet'!$B$88,BD82+BC83-BL82)))</f>
        <v>158.99999999999989</v>
      </c>
      <c r="BE83" s="14">
        <f>BD83*VLOOKUP('Données projet'!$B$11,Paramètres!$A$1:$I$89,3,0)*VLOOKUP('Données projet'!$B$11,Paramètres!$A$1:$I$89,5,0)</f>
        <v>126.50039999999993</v>
      </c>
      <c r="BF83" s="14">
        <f t="shared" si="91"/>
        <v>33.186424692055162</v>
      </c>
      <c r="BG83" s="22">
        <f t="shared" si="61"/>
        <v>278.12121967199596</v>
      </c>
      <c r="BH83" s="62">
        <f t="shared" si="62"/>
        <v>571.45455300532922</v>
      </c>
      <c r="BI83" s="62">
        <f ca="1">AVERAGE(OFFSET($BH$3,0,0,'Données projet'!$E$11+1,1))-AVERAGE(OFFSET($H$3,0,0,'Données projet'!$E$11+1,1))</f>
        <v>106.9966389566718</v>
      </c>
      <c r="BJ83" s="62">
        <f t="shared" si="92"/>
        <v>101.79623421527413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3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-3.4106051316484809E-13</v>
      </c>
      <c r="O84" s="14">
        <f>N84*VLOOKUP('Données projet'!$B$9,Paramètres!$A$1:$I$89,3,0)*VLOOKUP('Données projet'!$B$9,Paramètres!$A$1:$I$89,5,0)</f>
        <v>-1.9065282685915009E-13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490.96084572840579</v>
      </c>
      <c r="T84" s="62">
        <f t="shared" si="88"/>
        <v>597.91658789908263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4.5531406089542017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1.0205458261070891E-6</v>
      </c>
      <c r="AC84" s="24">
        <f t="shared" si="57"/>
        <v>4.5531416295000282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9.6</v>
      </c>
      <c r="AI84" s="14">
        <f>IF('Données projet'!$A$62&gt;35,AI83+AH84-AQ83,IF(A84&lt;'Données projet'!$A$62,$AF$205^A84,IF(A84='Données projet'!$A$62,'Données projet'!$B$62,AI83+AH84-AQ83)))</f>
        <v>399.59999999999991</v>
      </c>
      <c r="AJ84" s="14">
        <f>AI84*VLOOKUP('Données projet'!$B$10,Paramètres!$A$1:$I$89,3,0)*VLOOKUP('Données projet'!$B$10,Paramètres!$A$1:$I$89,5,0)</f>
        <v>342.85679999999996</v>
      </c>
      <c r="AK84" s="14">
        <f t="shared" si="89"/>
        <v>80.089891653777826</v>
      </c>
      <c r="AL84" s="22">
        <f t="shared" si="58"/>
        <v>736.63215463032964</v>
      </c>
      <c r="AM84" s="62">
        <f t="shared" si="59"/>
        <v>1029.965487963663</v>
      </c>
      <c r="AN84" s="62">
        <f ca="1">AVERAGE(OFFSET($AM$3,0,0,'Données projet'!$E$10+1,1))-AVERAGE(OFFSET($H$3,0,0,'Données projet'!$E$10+1,1))</f>
        <v>441.51026823173464</v>
      </c>
      <c r="AO84" s="62">
        <f t="shared" si="90"/>
        <v>241.85593029696236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155.99999999999989</v>
      </c>
      <c r="BE84" s="14">
        <f>BD84*VLOOKUP('Données projet'!$B$11,Paramètres!$A$1:$I$89,3,0)*VLOOKUP('Données projet'!$B$11,Paramètres!$A$1:$I$89,5,0)</f>
        <v>124.11359999999992</v>
      </c>
      <c r="BF84" s="14">
        <f t="shared" si="91"/>
        <v>32.632538771598028</v>
      </c>
      <c r="BG84" s="22">
        <f t="shared" si="61"/>
        <v>272.99952502719975</v>
      </c>
      <c r="BH84" s="62">
        <f t="shared" si="62"/>
        <v>566.33285836053301</v>
      </c>
      <c r="BI84" s="62">
        <f ca="1">AVERAGE(OFFSET($BH$3,0,0,'Données projet'!$E$11+1,1))-AVERAGE(OFFSET($H$3,0,0,'Données projet'!$E$11+1,1))</f>
        <v>106.9966389566718</v>
      </c>
      <c r="BJ84" s="62">
        <f t="shared" si="92"/>
        <v>101.79623421527413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-3.4106051316484809E-13</v>
      </c>
      <c r="O85" s="14">
        <f>N85*VLOOKUP('Données projet'!$B$9,Paramètres!$A$1:$I$89,3,0)*VLOOKUP('Données projet'!$B$9,Paramètres!$A$1:$I$89,5,0)</f>
        <v>-1.9065282685915009E-13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490.96084572840579</v>
      </c>
      <c r="T85" s="62">
        <f t="shared" si="88"/>
        <v>597.91658789908263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4.4638562987541617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7.2163487415194986E-7</v>
      </c>
      <c r="AC85" s="24">
        <f t="shared" si="57"/>
        <v>4.4638570203890362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9.6</v>
      </c>
      <c r="AI85" s="14">
        <f>IF('Données projet'!$A$62&gt;35,AI84+AH85-AQ84,IF(A85&lt;'Données projet'!$A$62,$AF$205^A85,IF(A85='Données projet'!$A$62,'Données projet'!$B$62,AI84+AH85-AQ84)))</f>
        <v>409.19999999999993</v>
      </c>
      <c r="AJ85" s="14">
        <f>AI85*VLOOKUP('Données projet'!$B$10,Paramètres!$A$1:$I$89,3,0)*VLOOKUP('Données projet'!$B$10,Paramètres!$A$1:$I$89,5,0)</f>
        <v>351.09359999999998</v>
      </c>
      <c r="AK85" s="14">
        <f t="shared" si="89"/>
        <v>81.787653933539033</v>
      </c>
      <c r="AL85" s="22">
        <f t="shared" si="58"/>
        <v>753.93485060091371</v>
      </c>
      <c r="AM85" s="62">
        <f t="shared" si="59"/>
        <v>1047.268183934247</v>
      </c>
      <c r="AN85" s="62">
        <f ca="1">AVERAGE(OFFSET($AM$3,0,0,'Données projet'!$E$10+1,1))-AVERAGE(OFFSET($H$3,0,0,'Données projet'!$E$10+1,1))</f>
        <v>441.51026823173464</v>
      </c>
      <c r="AO85" s="62">
        <f t="shared" si="90"/>
        <v>241.85593029696236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155.99999999999989</v>
      </c>
      <c r="BE85" s="14">
        <f>BD85*VLOOKUP('Données projet'!$B$11,Paramètres!$A$1:$I$89,3,0)*VLOOKUP('Données projet'!$B$11,Paramètres!$A$1:$I$89,5,0)</f>
        <v>124.11359999999992</v>
      </c>
      <c r="BF85" s="14">
        <f t="shared" si="91"/>
        <v>32.632538771598028</v>
      </c>
      <c r="BG85" s="22">
        <f t="shared" si="61"/>
        <v>272.99952502719975</v>
      </c>
      <c r="BH85" s="62">
        <f t="shared" si="62"/>
        <v>566.33285836053301</v>
      </c>
      <c r="BI85" s="62">
        <f ca="1">AVERAGE(OFFSET($BH$3,0,0,'Données projet'!$E$11+1,1))-AVERAGE(OFFSET($H$3,0,0,'Données projet'!$E$11+1,1))</f>
        <v>106.9966389566718</v>
      </c>
      <c r="BJ85" s="62">
        <f t="shared" si="92"/>
        <v>101.79623421527413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-3.4106051316484809E-13</v>
      </c>
      <c r="O86" s="14">
        <f>N86*VLOOKUP('Données projet'!$B$9,Paramètres!$A$1:$I$89,3,0)*VLOOKUP('Données projet'!$B$9,Paramètres!$A$1:$I$89,5,0)</f>
        <v>-1.9065282685915009E-13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490.96084572840579</v>
      </c>
      <c r="T86" s="62">
        <f t="shared" si="88"/>
        <v>597.91658789908263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4.3763227994190919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5.1027291305354456E-7</v>
      </c>
      <c r="AC86" s="24">
        <f t="shared" si="57"/>
        <v>4.3763233096920047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9.6</v>
      </c>
      <c r="AI86" s="14">
        <f>IF('Données projet'!$A$62&gt;35,AI85+AH86-AQ85,IF(A86&lt;'Données projet'!$A$62,$AF$205^A86,IF(A86='Données projet'!$A$62,'Données projet'!$B$62,AI85+AH86-AQ85)))</f>
        <v>418.79999999999995</v>
      </c>
      <c r="AJ86" s="14">
        <f>AI86*VLOOKUP('Données projet'!$B$10,Paramètres!$A$1:$I$89,3,0)*VLOOKUP('Données projet'!$B$10,Paramètres!$A$1:$I$89,5,0)</f>
        <v>359.3304</v>
      </c>
      <c r="AK86" s="14">
        <f t="shared" si="89"/>
        <v>83.48078585362731</v>
      </c>
      <c r="AL86" s="22">
        <f t="shared" si="58"/>
        <v>771.22948202840087</v>
      </c>
      <c r="AM86" s="62">
        <f t="shared" si="59"/>
        <v>1064.5628153617342</v>
      </c>
      <c r="AN86" s="62">
        <f ca="1">AVERAGE(OFFSET($AM$3,0,0,'Données projet'!$E$10+1,1))-AVERAGE(OFFSET($H$3,0,0,'Données projet'!$E$10+1,1))</f>
        <v>441.51026823173464</v>
      </c>
      <c r="AO86" s="62">
        <f t="shared" si="90"/>
        <v>241.85593029696236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155.99999999999989</v>
      </c>
      <c r="BE86" s="14">
        <f>BD86*VLOOKUP('Données projet'!$B$11,Paramètres!$A$1:$I$89,3,0)*VLOOKUP('Données projet'!$B$11,Paramètres!$A$1:$I$89,5,0)</f>
        <v>124.11359999999992</v>
      </c>
      <c r="BF86" s="14">
        <f t="shared" si="91"/>
        <v>32.632538771598028</v>
      </c>
      <c r="BG86" s="22">
        <f t="shared" si="61"/>
        <v>272.99952502719975</v>
      </c>
      <c r="BH86" s="62">
        <f t="shared" si="62"/>
        <v>566.33285836053301</v>
      </c>
      <c r="BI86" s="62">
        <f ca="1">AVERAGE(OFFSET($BH$3,0,0,'Données projet'!$E$11+1,1))-AVERAGE(OFFSET($H$3,0,0,'Données projet'!$E$11+1,1))</f>
        <v>106.9966389566718</v>
      </c>
      <c r="BJ86" s="62">
        <f t="shared" si="92"/>
        <v>101.79623421527413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-3.4106051316484809E-13</v>
      </c>
      <c r="O87" s="14">
        <f>N87*VLOOKUP('Données projet'!$B$9,Paramètres!$A$1:$I$89,3,0)*VLOOKUP('Données projet'!$B$9,Paramètres!$A$1:$I$89,5,0)</f>
        <v>-1.9065282685915009E-13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490.96084572840579</v>
      </c>
      <c r="T87" s="62">
        <f t="shared" si="88"/>
        <v>597.91658789908263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4.2905057786158203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3.6081743707597493E-7</v>
      </c>
      <c r="AC87" s="24">
        <f t="shared" si="57"/>
        <v>4.2905061394332575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9.6</v>
      </c>
      <c r="AI87" s="14">
        <f>IF('Données projet'!$A$62&gt;35,AI86+AH87-AQ86,IF(A87&lt;'Données projet'!$A$62,$AF$205^A87,IF(A87='Données projet'!$A$62,'Données projet'!$B$62,AI86+AH87-AQ86)))</f>
        <v>428.4</v>
      </c>
      <c r="AJ87" s="14">
        <f>AI87*VLOOKUP('Données projet'!$B$10,Paramètres!$A$1:$I$89,3,0)*VLOOKUP('Données projet'!$B$10,Paramètres!$A$1:$I$89,5,0)</f>
        <v>367.56720000000001</v>
      </c>
      <c r="AK87" s="14">
        <f t="shared" si="89"/>
        <v>85.169405771799362</v>
      </c>
      <c r="AL87" s="22">
        <f t="shared" si="58"/>
        <v>788.5162550525506</v>
      </c>
      <c r="AM87" s="62">
        <f t="shared" si="59"/>
        <v>1081.8495883858839</v>
      </c>
      <c r="AN87" s="62">
        <f ca="1">AVERAGE(OFFSET($AM$3,0,0,'Données projet'!$E$10+1,1))-AVERAGE(OFFSET($H$3,0,0,'Données projet'!$E$10+1,1))</f>
        <v>441.51026823173464</v>
      </c>
      <c r="AO87" s="62">
        <f t="shared" si="90"/>
        <v>241.85593029696236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155.99999999999989</v>
      </c>
      <c r="BE87" s="14">
        <f>BD87*VLOOKUP('Données projet'!$B$11,Paramètres!$A$1:$I$89,3,0)*VLOOKUP('Données projet'!$B$11,Paramètres!$A$1:$I$89,5,0)</f>
        <v>124.11359999999992</v>
      </c>
      <c r="BF87" s="14">
        <f t="shared" si="91"/>
        <v>32.632538771598028</v>
      </c>
      <c r="BG87" s="22">
        <f t="shared" si="61"/>
        <v>272.99952502719975</v>
      </c>
      <c r="BH87" s="62">
        <f t="shared" si="62"/>
        <v>566.33285836053301</v>
      </c>
      <c r="BI87" s="62">
        <f ca="1">AVERAGE(OFFSET($BH$3,0,0,'Données projet'!$E$11+1,1))-AVERAGE(OFFSET($H$3,0,0,'Données projet'!$E$11+1,1))</f>
        <v>106.9966389566718</v>
      </c>
      <c r="BJ87" s="62">
        <f t="shared" si="92"/>
        <v>101.79623421527413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-3.4106051316484809E-13</v>
      </c>
      <c r="O88" s="14">
        <f>N88*VLOOKUP('Données projet'!$B$9,Paramètres!$A$1:$I$89,3,0)*VLOOKUP('Données projet'!$B$9,Paramètres!$A$1:$I$89,5,0)</f>
        <v>-1.9065282685915009E-13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490.96084572840579</v>
      </c>
      <c r="T88" s="62">
        <f t="shared" si="88"/>
        <v>597.91658789908263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4.2063715772472863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2.5513645652677228E-7</v>
      </c>
      <c r="AC88" s="24">
        <f t="shared" si="57"/>
        <v>4.2063718323837431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438</v>
      </c>
      <c r="AG88" s="13">
        <f>VLOOKUP(A88,'Données projet'!$A$61:$I$81,9,0)</f>
        <v>9.6</v>
      </c>
      <c r="AH88" s="13">
        <f t="array" ref="AH88">INDEX(AG:AG,MIN(IF(ISNUMBER(AG88:AG284),ROW(AG88:AG284),"")))</f>
        <v>9.6</v>
      </c>
      <c r="AI88" s="14">
        <f>IF('Données projet'!$A$62&gt;35,AI87+AH88-AQ87,IF(A88&lt;'Données projet'!$A$62,$AF$205^A88,IF(A88='Données projet'!$A$62,'Données projet'!$B$62,AI87+AH88-AQ87)))</f>
        <v>438</v>
      </c>
      <c r="AJ88" s="14">
        <f>AI88*VLOOKUP('Données projet'!$B$10,Paramètres!$A$1:$I$89,3,0)*VLOOKUP('Données projet'!$B$10,Paramètres!$A$1:$I$89,5,0)</f>
        <v>375.80400000000003</v>
      </c>
      <c r="AK88" s="14">
        <f t="shared" si="89"/>
        <v>86.853626438441253</v>
      </c>
      <c r="AL88" s="22">
        <f t="shared" si="58"/>
        <v>805.79536604695193</v>
      </c>
      <c r="AM88" s="62">
        <f t="shared" si="59"/>
        <v>1099.1286993802853</v>
      </c>
      <c r="AN88" s="62">
        <f ca="1">AVERAGE(OFFSET($AM$3,0,0,'Données projet'!$E$10+1,1))-AVERAGE(OFFSET($H$3,0,0,'Données projet'!$E$10+1,1))</f>
        <v>441.51026823173464</v>
      </c>
      <c r="AO88" s="62">
        <f t="shared" si="90"/>
        <v>241.85593029696236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33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155.99999999999989</v>
      </c>
      <c r="BE88" s="14">
        <f>BD88*VLOOKUP('Données projet'!$B$11,Paramètres!$A$1:$I$89,3,0)*VLOOKUP('Données projet'!$B$11,Paramètres!$A$1:$I$89,5,0)</f>
        <v>124.11359999999992</v>
      </c>
      <c r="BF88" s="14">
        <f t="shared" si="91"/>
        <v>32.632538771598028</v>
      </c>
      <c r="BG88" s="22">
        <f t="shared" si="61"/>
        <v>272.99952502719975</v>
      </c>
      <c r="BH88" s="62">
        <f t="shared" si="62"/>
        <v>566.33285836053301</v>
      </c>
      <c r="BI88" s="62">
        <f ca="1">AVERAGE(OFFSET($BH$3,0,0,'Données projet'!$E$11+1,1))-AVERAGE(OFFSET($H$3,0,0,'Données projet'!$E$11+1,1))</f>
        <v>106.9966389566718</v>
      </c>
      <c r="BJ88" s="62">
        <f t="shared" si="92"/>
        <v>101.79623421527413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-3.4106051316484809E-13</v>
      </c>
      <c r="O89" s="14">
        <f>N89*VLOOKUP('Données projet'!$B$9,Paramètres!$A$1:$I$89,3,0)*VLOOKUP('Données projet'!$B$9,Paramètres!$A$1:$I$89,5,0)</f>
        <v>-1.9065282685915009E-13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490.96084572840579</v>
      </c>
      <c r="T89" s="62">
        <f t="shared" si="88"/>
        <v>597.91658789908263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4.1238871962507941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1.8040871853798746E-7</v>
      </c>
      <c r="AC89" s="24">
        <f t="shared" si="57"/>
        <v>4.1238873766595123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9.1999999999999993</v>
      </c>
      <c r="AI89" s="14">
        <f>IF('Données projet'!$A$62&gt;35,AI88+AH89-AQ88,IF(A89&lt;'Données projet'!$A$62,$AF$205^A89,IF(A89='Données projet'!$A$62,'Données projet'!$B$62,AI88+AH89-AQ88)))</f>
        <v>414.2</v>
      </c>
      <c r="AJ89" s="14">
        <f>AI89*VLOOKUP('Données projet'!$B$10,Paramètres!$A$1:$I$89,3,0)*VLOOKUP('Données projet'!$B$10,Paramètres!$A$1:$I$89,5,0)</f>
        <v>355.3836</v>
      </c>
      <c r="AK89" s="14">
        <f t="shared" si="89"/>
        <v>82.670063642426967</v>
      </c>
      <c r="AL89" s="22">
        <f t="shared" si="58"/>
        <v>762.94346417722682</v>
      </c>
      <c r="AM89" s="62">
        <f t="shared" si="59"/>
        <v>1056.2767975105601</v>
      </c>
      <c r="AN89" s="62">
        <f ca="1">AVERAGE(OFFSET($AM$3,0,0,'Données projet'!$E$10+1,1))-AVERAGE(OFFSET($H$3,0,0,'Données projet'!$E$10+1,1))</f>
        <v>441.51026823173464</v>
      </c>
      <c r="AO89" s="62">
        <f t="shared" si="90"/>
        <v>241.85593029696236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155.99999999999989</v>
      </c>
      <c r="BE89" s="14">
        <f>BD89*VLOOKUP('Données projet'!$B$11,Paramètres!$A$1:$I$89,3,0)*VLOOKUP('Données projet'!$B$11,Paramètres!$A$1:$I$89,5,0)</f>
        <v>124.11359999999992</v>
      </c>
      <c r="BF89" s="14">
        <f t="shared" si="91"/>
        <v>32.632538771598028</v>
      </c>
      <c r="BG89" s="22">
        <f t="shared" si="61"/>
        <v>272.99952502719975</v>
      </c>
      <c r="BH89" s="62">
        <f t="shared" si="62"/>
        <v>566.33285836053301</v>
      </c>
      <c r="BI89" s="62">
        <f ca="1">AVERAGE(OFFSET($BH$3,0,0,'Données projet'!$E$11+1,1))-AVERAGE(OFFSET($H$3,0,0,'Données projet'!$E$11+1,1))</f>
        <v>106.9966389566718</v>
      </c>
      <c r="BJ89" s="62">
        <f t="shared" si="92"/>
        <v>101.79623421527413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-3.4106051316484809E-13</v>
      </c>
      <c r="O90" s="14">
        <f>N90*VLOOKUP('Données projet'!$B$9,Paramètres!$A$1:$I$89,3,0)*VLOOKUP('Données projet'!$B$9,Paramètres!$A$1:$I$89,5,0)</f>
        <v>-1.9065282685915009E-13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490.96084572840579</v>
      </c>
      <c r="T90" s="62">
        <f t="shared" si="88"/>
        <v>597.91658789908263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4.0430202836551379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1.2756822826338614E-7</v>
      </c>
      <c r="AC90" s="24">
        <f t="shared" si="57"/>
        <v>4.0430204112233659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9.1999999999999993</v>
      </c>
      <c r="AI90" s="14">
        <f>IF('Données projet'!$A$62&gt;35,AI89+AH90-AQ89,IF(A90&lt;'Données projet'!$A$62,$AF$205^A90,IF(A90='Données projet'!$A$62,'Données projet'!$B$62,AI89+AH90-AQ89)))</f>
        <v>423.4</v>
      </c>
      <c r="AJ90" s="14">
        <f>AI90*VLOOKUP('Données projet'!$B$10,Paramètres!$A$1:$I$89,3,0)*VLOOKUP('Données projet'!$B$10,Paramètres!$A$1:$I$89,5,0)</f>
        <v>363.27719999999999</v>
      </c>
      <c r="AK90" s="14">
        <f t="shared" si="89"/>
        <v>84.290472188638873</v>
      </c>
      <c r="AL90" s="22">
        <f t="shared" si="58"/>
        <v>779.51369572854594</v>
      </c>
      <c r="AM90" s="62">
        <f t="shared" si="59"/>
        <v>1072.8470290618793</v>
      </c>
      <c r="AN90" s="62">
        <f ca="1">AVERAGE(OFFSET($AM$3,0,0,'Données projet'!$E$10+1,1))-AVERAGE(OFFSET($H$3,0,0,'Données projet'!$E$10+1,1))</f>
        <v>441.51026823173464</v>
      </c>
      <c r="AO90" s="62">
        <f t="shared" si="90"/>
        <v>241.85593029696236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155.99999999999989</v>
      </c>
      <c r="BE90" s="14">
        <f>BD90*VLOOKUP('Données projet'!$B$11,Paramètres!$A$1:$I$89,3,0)*VLOOKUP('Données projet'!$B$11,Paramètres!$A$1:$I$89,5,0)</f>
        <v>124.11359999999992</v>
      </c>
      <c r="BF90" s="14">
        <f t="shared" si="91"/>
        <v>32.632538771598028</v>
      </c>
      <c r="BG90" s="22">
        <f t="shared" si="61"/>
        <v>272.99952502719975</v>
      </c>
      <c r="BH90" s="62">
        <f t="shared" si="62"/>
        <v>566.33285836053301</v>
      </c>
      <c r="BI90" s="62">
        <f ca="1">AVERAGE(OFFSET($BH$3,0,0,'Données projet'!$E$11+1,1))-AVERAGE(OFFSET($H$3,0,0,'Données projet'!$E$11+1,1))</f>
        <v>106.9966389566718</v>
      </c>
      <c r="BJ90" s="62">
        <f t="shared" si="92"/>
        <v>101.79623421527413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-3.4106051316484809E-13</v>
      </c>
      <c r="O91" s="14">
        <f>N91*VLOOKUP('Données projet'!$B$9,Paramètres!$A$1:$I$89,3,0)*VLOOKUP('Données projet'!$B$9,Paramètres!$A$1:$I$89,5,0)</f>
        <v>-1.9065282685915009E-13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490.96084572840579</v>
      </c>
      <c r="T91" s="62">
        <f t="shared" si="88"/>
        <v>597.91658789908263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3.9637391218915363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9.0204359268993732E-8</v>
      </c>
      <c r="AC91" s="24">
        <f t="shared" si="57"/>
        <v>3.9637392120958954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9.1999999999999993</v>
      </c>
      <c r="AI91" s="14">
        <f>IF('Données projet'!$A$62&gt;35,AI90+AH91-AQ90,IF(A91&lt;'Données projet'!$A$62,$AF$205^A91,IF(A91='Données projet'!$A$62,'Données projet'!$B$62,AI90+AH91-AQ90)))</f>
        <v>432.59999999999997</v>
      </c>
      <c r="AJ91" s="14">
        <f>AI91*VLOOKUP('Données projet'!$B$10,Paramètres!$A$1:$I$89,3,0)*VLOOKUP('Données projet'!$B$10,Paramètres!$A$1:$I$89,5,0)</f>
        <v>371.17080000000004</v>
      </c>
      <c r="AK91" s="14">
        <f t="shared" si="89"/>
        <v>85.906787171637717</v>
      </c>
      <c r="AL91" s="22">
        <f t="shared" si="58"/>
        <v>796.07679765726914</v>
      </c>
      <c r="AM91" s="62">
        <f t="shared" si="59"/>
        <v>1089.4101309906025</v>
      </c>
      <c r="AN91" s="62">
        <f ca="1">AVERAGE(OFFSET($AM$3,0,0,'Données projet'!$E$10+1,1))-AVERAGE(OFFSET($H$3,0,0,'Données projet'!$E$10+1,1))</f>
        <v>441.51026823173464</v>
      </c>
      <c r="AO91" s="62">
        <f t="shared" si="90"/>
        <v>241.85593029696236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155.99999999999989</v>
      </c>
      <c r="BE91" s="14">
        <f>BD91*VLOOKUP('Données projet'!$B$11,Paramètres!$A$1:$I$89,3,0)*VLOOKUP('Données projet'!$B$11,Paramètres!$A$1:$I$89,5,0)</f>
        <v>124.11359999999992</v>
      </c>
      <c r="BF91" s="14">
        <f t="shared" si="91"/>
        <v>32.632538771598028</v>
      </c>
      <c r="BG91" s="22">
        <f t="shared" si="61"/>
        <v>272.99952502719975</v>
      </c>
      <c r="BH91" s="62">
        <f t="shared" si="62"/>
        <v>566.33285836053301</v>
      </c>
      <c r="BI91" s="62">
        <f ca="1">AVERAGE(OFFSET($BH$3,0,0,'Données projet'!$E$11+1,1))-AVERAGE(OFFSET($H$3,0,0,'Données projet'!$E$11+1,1))</f>
        <v>106.9966389566718</v>
      </c>
      <c r="BJ91" s="62">
        <f t="shared" si="92"/>
        <v>101.79623421527413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-3.4106051316484809E-13</v>
      </c>
      <c r="O92" s="14">
        <f>N92*VLOOKUP('Données projet'!$B$9,Paramètres!$A$1:$I$89,3,0)*VLOOKUP('Données projet'!$B$9,Paramètres!$A$1:$I$89,5,0)</f>
        <v>-1.9065282685915009E-13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490.96084572840579</v>
      </c>
      <c r="T92" s="62">
        <f t="shared" si="88"/>
        <v>597.91658789908263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3.8860126153533852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6.378411413169307E-8</v>
      </c>
      <c r="AC92" s="24">
        <f t="shared" si="57"/>
        <v>3.8860126791374991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9.1999999999999993</v>
      </c>
      <c r="AI92" s="14">
        <f>IF('Données projet'!$A$62&gt;35,AI91+AH92-AQ91,IF(A92&lt;'Données projet'!$A$62,$AF$205^A92,IF(A92='Données projet'!$A$62,'Données projet'!$B$62,AI91+AH92-AQ91)))</f>
        <v>441.79999999999995</v>
      </c>
      <c r="AJ92" s="14">
        <f>AI92*VLOOKUP('Données projet'!$B$10,Paramètres!$A$1:$I$89,3,0)*VLOOKUP('Données projet'!$B$10,Paramètres!$A$1:$I$89,5,0)</f>
        <v>379.06439999999998</v>
      </c>
      <c r="AK92" s="14">
        <f t="shared" si="89"/>
        <v>87.519105676243697</v>
      </c>
      <c r="AL92" s="22">
        <f t="shared" si="58"/>
        <v>812.63293905279113</v>
      </c>
      <c r="AM92" s="62">
        <f t="shared" si="59"/>
        <v>1105.9662723861245</v>
      </c>
      <c r="AN92" s="62">
        <f ca="1">AVERAGE(OFFSET($AM$3,0,0,'Données projet'!$E$10+1,1))-AVERAGE(OFFSET($H$3,0,0,'Données projet'!$E$10+1,1))</f>
        <v>441.51026823173464</v>
      </c>
      <c r="AO92" s="62">
        <f t="shared" si="90"/>
        <v>241.85593029696236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155.99999999999989</v>
      </c>
      <c r="BE92" s="14">
        <f>BD92*VLOOKUP('Données projet'!$B$11,Paramètres!$A$1:$I$89,3,0)*VLOOKUP('Données projet'!$B$11,Paramètres!$A$1:$I$89,5,0)</f>
        <v>124.11359999999992</v>
      </c>
      <c r="BF92" s="14">
        <f t="shared" si="91"/>
        <v>32.632538771598028</v>
      </c>
      <c r="BG92" s="22">
        <f t="shared" si="61"/>
        <v>272.99952502719975</v>
      </c>
      <c r="BH92" s="62">
        <f t="shared" si="62"/>
        <v>566.33285836053301</v>
      </c>
      <c r="BI92" s="62">
        <f ca="1">AVERAGE(OFFSET($BH$3,0,0,'Données projet'!$E$11+1,1))-AVERAGE(OFFSET($H$3,0,0,'Données projet'!$E$11+1,1))</f>
        <v>106.9966389566718</v>
      </c>
      <c r="BJ92" s="62">
        <f t="shared" si="92"/>
        <v>101.79623421527413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-3.4106051316484809E-13</v>
      </c>
      <c r="O93" s="14">
        <f>N93*VLOOKUP('Données projet'!$B$9,Paramètres!$A$1:$I$89,3,0)*VLOOKUP('Données projet'!$B$9,Paramètres!$A$1:$I$89,5,0)</f>
        <v>-1.9065282685915009E-13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490.96084572840579</v>
      </c>
      <c r="T93" s="62">
        <f t="shared" si="88"/>
        <v>597.91658789908263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3.8098102781999597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4.5102179634496866E-8</v>
      </c>
      <c r="AC93" s="24">
        <f t="shared" si="57"/>
        <v>3.8098103233021394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451</v>
      </c>
      <c r="AG93" s="13">
        <f>VLOOKUP(A93,'Données projet'!$A$61:$I$81,9,0)</f>
        <v>9.1999999999999993</v>
      </c>
      <c r="AH93" s="13">
        <f t="array" ref="AH93">INDEX(AG:AG,MIN(IF(ISNUMBER(AG93:AG289),ROW(AG93:AG289),"")))</f>
        <v>9.1999999999999993</v>
      </c>
      <c r="AI93" s="14">
        <f>IF('Données projet'!$A$62&gt;35,AI92+AH93-AQ92,IF(A93&lt;'Données projet'!$A$62,$AF$205^A93,IF(A93='Données projet'!$A$62,'Données projet'!$B$62,AI92+AH93-AQ92)))</f>
        <v>450.99999999999994</v>
      </c>
      <c r="AJ93" s="14">
        <f>AI93*VLOOKUP('Données projet'!$B$10,Paramètres!$A$1:$I$89,3,0)*VLOOKUP('Données projet'!$B$10,Paramètres!$A$1:$I$89,5,0)</f>
        <v>386.95799999999997</v>
      </c>
      <c r="AK93" s="14">
        <f t="shared" si="89"/>
        <v>89.12752051283708</v>
      </c>
      <c r="AL93" s="22">
        <f t="shared" si="58"/>
        <v>829.18228155985787</v>
      </c>
      <c r="AM93" s="62">
        <f t="shared" si="59"/>
        <v>1122.5156148931912</v>
      </c>
      <c r="AN93" s="62">
        <f ca="1">AVERAGE(OFFSET($AM$3,0,0,'Données projet'!$E$10+1,1))-AVERAGE(OFFSET($H$3,0,0,'Données projet'!$E$10+1,1))</f>
        <v>441.51026823173464</v>
      </c>
      <c r="AO93" s="62">
        <f t="shared" si="90"/>
        <v>241.85593029696236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31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155.99999999999989</v>
      </c>
      <c r="BE93" s="14">
        <f>BD93*VLOOKUP('Données projet'!$B$11,Paramètres!$A$1:$I$89,3,0)*VLOOKUP('Données projet'!$B$11,Paramètres!$A$1:$I$89,5,0)</f>
        <v>124.11359999999992</v>
      </c>
      <c r="BF93" s="14">
        <f t="shared" si="91"/>
        <v>32.632538771598028</v>
      </c>
      <c r="BG93" s="22">
        <f t="shared" si="61"/>
        <v>272.99952502719975</v>
      </c>
      <c r="BH93" s="62">
        <f t="shared" si="62"/>
        <v>566.33285836053301</v>
      </c>
      <c r="BI93" s="62">
        <f ca="1">AVERAGE(OFFSET($BH$3,0,0,'Données projet'!$E$11+1,1))-AVERAGE(OFFSET($H$3,0,0,'Données projet'!$E$11+1,1))</f>
        <v>106.9966389566718</v>
      </c>
      <c r="BJ93" s="62">
        <f t="shared" si="92"/>
        <v>101.79623421527413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projet'!$B$9,Paramètres!$A$1:$I$89,3,0)*VLOOKUP('Données projet'!$B$9,Paramètres!$A$1:$I$89,5,0)</f>
        <v>-1.9065282685915009E-13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490.96084572840579</v>
      </c>
      <c r="T94" s="62">
        <f t="shared" si="88"/>
        <v>597.91658789908263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3.7351022223992763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3.1892057065846535E-8</v>
      </c>
      <c r="AC94" s="24">
        <f t="shared" si="57"/>
        <v>3.7351022542913332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8.6</v>
      </c>
      <c r="AI94" s="14">
        <f>IF('Données projet'!$A$62&gt;35,AI93+AH94-AQ93,IF(A94&lt;'Données projet'!$A$62,$AF$205^A94,IF(A94='Données projet'!$A$62,'Données projet'!$B$62,AI93+AH94-AQ93)))</f>
        <v>428.59999999999997</v>
      </c>
      <c r="AJ94" s="14">
        <f>AI94*VLOOKUP('Données projet'!$B$10,Paramètres!$A$1:$I$89,3,0)*VLOOKUP('Données projet'!$B$10,Paramètres!$A$1:$I$89,5,0)</f>
        <v>367.73879999999997</v>
      </c>
      <c r="AK94" s="14">
        <f t="shared" si="89"/>
        <v>85.20453819128241</v>
      </c>
      <c r="AL94" s="22">
        <f t="shared" si="58"/>
        <v>788.87631401648343</v>
      </c>
      <c r="AM94" s="62">
        <f t="shared" si="59"/>
        <v>1082.2096473498168</v>
      </c>
      <c r="AN94" s="62">
        <f ca="1">AVERAGE(OFFSET($AM$3,0,0,'Données projet'!$E$10+1,1))-AVERAGE(OFFSET($H$3,0,0,'Données projet'!$E$10+1,1))</f>
        <v>441.51026823173464</v>
      </c>
      <c r="AO94" s="62">
        <f t="shared" si="90"/>
        <v>241.85593029696236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155.99999999999989</v>
      </c>
      <c r="BE94" s="14">
        <f>BD94*VLOOKUP('Données projet'!$B$11,Paramètres!$A$1:$I$89,3,0)*VLOOKUP('Données projet'!$B$11,Paramètres!$A$1:$I$89,5,0)</f>
        <v>124.11359999999992</v>
      </c>
      <c r="BF94" s="14">
        <f t="shared" si="91"/>
        <v>32.632538771598028</v>
      </c>
      <c r="BG94" s="22">
        <f t="shared" si="61"/>
        <v>272.99952502719975</v>
      </c>
      <c r="BH94" s="62">
        <f t="shared" si="62"/>
        <v>566.33285836053301</v>
      </c>
      <c r="BI94" s="62">
        <f ca="1">AVERAGE(OFFSET($BH$3,0,0,'Données projet'!$E$11+1,1))-AVERAGE(OFFSET($H$3,0,0,'Données projet'!$E$11+1,1))</f>
        <v>106.9966389566718</v>
      </c>
      <c r="BJ94" s="62">
        <f t="shared" si="92"/>
        <v>101.79623421527413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projet'!$B$9,Paramètres!$A$1:$I$89,3,0)*VLOOKUP('Données projet'!$B$9,Paramètres!$A$1:$I$89,5,0)</f>
        <v>-1.9065282685915009E-13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490.96084572840579</v>
      </c>
      <c r="T95" s="62">
        <f t="shared" si="88"/>
        <v>597.91658789908263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3.6618591460054297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2.2551089817248433E-8</v>
      </c>
      <c r="AC95" s="24">
        <f t="shared" si="57"/>
        <v>3.6618591685565196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8.6</v>
      </c>
      <c r="AI95" s="14">
        <f>IF('Données projet'!$A$62&gt;35,AI94+AH95-AQ94,IF(A95&lt;'Données projet'!$A$62,$AF$205^A95,IF(A95='Données projet'!$A$62,'Données projet'!$B$62,AI94+AH95-AQ94)))</f>
        <v>437.2</v>
      </c>
      <c r="AJ95" s="14">
        <f>AI95*VLOOKUP('Données projet'!$B$10,Paramètres!$A$1:$I$89,3,0)*VLOOKUP('Données projet'!$B$10,Paramètres!$A$1:$I$89,5,0)</f>
        <v>375.11760000000004</v>
      </c>
      <c r="AK95" s="14">
        <f t="shared" si="89"/>
        <v>86.713440086205196</v>
      </c>
      <c r="AL95" s="22">
        <f t="shared" si="58"/>
        <v>804.35572815014075</v>
      </c>
      <c r="AM95" s="62">
        <f t="shared" si="59"/>
        <v>1097.689061483474</v>
      </c>
      <c r="AN95" s="62">
        <f ca="1">AVERAGE(OFFSET($AM$3,0,0,'Données projet'!$E$10+1,1))-AVERAGE(OFFSET($H$3,0,0,'Données projet'!$E$10+1,1))</f>
        <v>441.51026823173464</v>
      </c>
      <c r="AO95" s="62">
        <f t="shared" si="90"/>
        <v>241.85593029696236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155.99999999999989</v>
      </c>
      <c r="BE95" s="14">
        <f>BD95*VLOOKUP('Données projet'!$B$11,Paramètres!$A$1:$I$89,3,0)*VLOOKUP('Données projet'!$B$11,Paramètres!$A$1:$I$89,5,0)</f>
        <v>124.11359999999992</v>
      </c>
      <c r="BF95" s="14">
        <f t="shared" si="91"/>
        <v>32.632538771598028</v>
      </c>
      <c r="BG95" s="22">
        <f t="shared" si="61"/>
        <v>272.99952502719975</v>
      </c>
      <c r="BH95" s="62">
        <f t="shared" si="62"/>
        <v>566.33285836053301</v>
      </c>
      <c r="BI95" s="62">
        <f ca="1">AVERAGE(OFFSET($BH$3,0,0,'Données projet'!$E$11+1,1))-AVERAGE(OFFSET($H$3,0,0,'Données projet'!$E$11+1,1))</f>
        <v>106.9966389566718</v>
      </c>
      <c r="BJ95" s="62">
        <f t="shared" si="92"/>
        <v>101.79623421527413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projet'!$B$9,Paramètres!$A$1:$I$89,3,0)*VLOOKUP('Données projet'!$B$9,Paramètres!$A$1:$I$89,5,0)</f>
        <v>-1.9065282685915009E-13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490.96084572840579</v>
      </c>
      <c r="T96" s="62">
        <f t="shared" si="88"/>
        <v>597.91658789908263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3.5900523216658011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1.5946028532923268E-8</v>
      </c>
      <c r="AC96" s="24">
        <f t="shared" si="57"/>
        <v>3.5900523376118296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8.6</v>
      </c>
      <c r="AI96" s="14">
        <f>IF('Données projet'!$A$62&gt;35,AI95+AH96-AQ95,IF(A96&lt;'Données projet'!$A$62,$AF$205^A96,IF(A96='Données projet'!$A$62,'Données projet'!$B$62,AI95+AH96-AQ95)))</f>
        <v>445.8</v>
      </c>
      <c r="AJ96" s="14">
        <f>AI96*VLOOKUP('Données projet'!$B$10,Paramètres!$A$1:$I$89,3,0)*VLOOKUP('Données projet'!$B$10,Paramètres!$A$1:$I$89,5,0)</f>
        <v>382.49640000000005</v>
      </c>
      <c r="AK96" s="14">
        <f t="shared" si="89"/>
        <v>88.218890823541386</v>
      </c>
      <c r="AL96" s="22">
        <f t="shared" si="58"/>
        <v>819.82913151766786</v>
      </c>
      <c r="AM96" s="62">
        <f t="shared" si="59"/>
        <v>1113.1624648510012</v>
      </c>
      <c r="AN96" s="62">
        <f ca="1">AVERAGE(OFFSET($AM$3,0,0,'Données projet'!$E$10+1,1))-AVERAGE(OFFSET($H$3,0,0,'Données projet'!$E$10+1,1))</f>
        <v>441.51026823173464</v>
      </c>
      <c r="AO96" s="62">
        <f t="shared" si="90"/>
        <v>241.85593029696236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155.99999999999989</v>
      </c>
      <c r="BE96" s="14">
        <f>BD96*VLOOKUP('Données projet'!$B$11,Paramètres!$A$1:$I$89,3,0)*VLOOKUP('Données projet'!$B$11,Paramètres!$A$1:$I$89,5,0)</f>
        <v>124.11359999999992</v>
      </c>
      <c r="BF96" s="14">
        <f t="shared" si="91"/>
        <v>32.632538771598028</v>
      </c>
      <c r="BG96" s="22">
        <f t="shared" si="61"/>
        <v>272.99952502719975</v>
      </c>
      <c r="BH96" s="62">
        <f t="shared" si="62"/>
        <v>566.33285836053301</v>
      </c>
      <c r="BI96" s="62">
        <f ca="1">AVERAGE(OFFSET($BH$3,0,0,'Données projet'!$E$11+1,1))-AVERAGE(OFFSET($H$3,0,0,'Données projet'!$E$11+1,1))</f>
        <v>106.9966389566718</v>
      </c>
      <c r="BJ96" s="62">
        <f t="shared" si="92"/>
        <v>101.79623421527413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projet'!$B$9,Paramètres!$A$1:$I$89,3,0)*VLOOKUP('Données projet'!$B$9,Paramètres!$A$1:$I$89,5,0)</f>
        <v>-1.9065282685915009E-13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490.96084572840579</v>
      </c>
      <c r="T97" s="62">
        <f t="shared" si="88"/>
        <v>597.91658789908263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3.5196535853536344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1.1275544908624217E-8</v>
      </c>
      <c r="AC97" s="24">
        <f t="shared" si="57"/>
        <v>3.5196535966291793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8.6</v>
      </c>
      <c r="AI97" s="14">
        <f>IF('Données projet'!$A$62&gt;35,AI96+AH97-AQ96,IF(A97&lt;'Données projet'!$A$62,$AF$205^A97,IF(A97='Données projet'!$A$62,'Données projet'!$B$62,AI96+AH97-AQ96)))</f>
        <v>454.40000000000003</v>
      </c>
      <c r="AJ97" s="14">
        <f>AI97*VLOOKUP('Données projet'!$B$10,Paramètres!$A$1:$I$89,3,0)*VLOOKUP('Données projet'!$B$10,Paramètres!$A$1:$I$89,5,0)</f>
        <v>389.87520000000006</v>
      </c>
      <c r="AK97" s="14">
        <f t="shared" si="89"/>
        <v>89.720964655579479</v>
      </c>
      <c r="AL97" s="22">
        <f t="shared" si="58"/>
        <v>835.29665344180091</v>
      </c>
      <c r="AM97" s="62">
        <f t="shared" si="59"/>
        <v>1128.6299867751343</v>
      </c>
      <c r="AN97" s="62">
        <f ca="1">AVERAGE(OFFSET($AM$3,0,0,'Données projet'!$E$10+1,1))-AVERAGE(OFFSET($H$3,0,0,'Données projet'!$E$10+1,1))</f>
        <v>441.51026823173464</v>
      </c>
      <c r="AO97" s="62">
        <f t="shared" si="90"/>
        <v>241.85593029696236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155.99999999999989</v>
      </c>
      <c r="BE97" s="14">
        <f>BD97*VLOOKUP('Données projet'!$B$11,Paramètres!$A$1:$I$89,3,0)*VLOOKUP('Données projet'!$B$11,Paramètres!$A$1:$I$89,5,0)</f>
        <v>124.11359999999992</v>
      </c>
      <c r="BF97" s="14">
        <f t="shared" si="91"/>
        <v>32.632538771598028</v>
      </c>
      <c r="BG97" s="22">
        <f t="shared" si="61"/>
        <v>272.99952502719975</v>
      </c>
      <c r="BH97" s="62">
        <f t="shared" si="62"/>
        <v>566.33285836053301</v>
      </c>
      <c r="BI97" s="62">
        <f ca="1">AVERAGE(OFFSET($BH$3,0,0,'Données projet'!$E$11+1,1))-AVERAGE(OFFSET($H$3,0,0,'Données projet'!$E$11+1,1))</f>
        <v>106.9966389566718</v>
      </c>
      <c r="BJ97" s="62">
        <f t="shared" si="92"/>
        <v>101.79623421527413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projet'!$B$9,Paramètres!$A$1:$I$89,3,0)*VLOOKUP('Données projet'!$B$9,Paramètres!$A$1:$I$89,5,0)</f>
        <v>-1.9065282685915009E-13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490.96084572840579</v>
      </c>
      <c r="T98" s="62">
        <f t="shared" si="88"/>
        <v>597.91658789908263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3.45063532532156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7.9730142664616338E-9</v>
      </c>
      <c r="AC98" s="24">
        <f t="shared" si="57"/>
        <v>3.4506353332945743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463</v>
      </c>
      <c r="AG98" s="13">
        <f>VLOOKUP(A98,'Données projet'!$A$61:$I$81,9,0)</f>
        <v>8.6</v>
      </c>
      <c r="AH98" s="13">
        <f t="array" ref="AH98">INDEX(AG:AG,MIN(IF(ISNUMBER(AG98:AG294),ROW(AG98:AG294),"")))</f>
        <v>8.6</v>
      </c>
      <c r="AI98" s="14">
        <f>IF('Données projet'!$A$62&gt;35,AI97+AH98-AQ97,IF(A98&lt;'Données projet'!$A$62,$AF$205^A98,IF(A98='Données projet'!$A$62,'Données projet'!$B$62,AI97+AH98-AQ97)))</f>
        <v>463.00000000000006</v>
      </c>
      <c r="AJ98" s="14">
        <f>AI98*VLOOKUP('Données projet'!$B$10,Paramètres!$A$1:$I$89,3,0)*VLOOKUP('Données projet'!$B$10,Paramètres!$A$1:$I$89,5,0)</f>
        <v>397.25400000000013</v>
      </c>
      <c r="AK98" s="14">
        <f t="shared" si="89"/>
        <v>91.219732863167494</v>
      </c>
      <c r="AL98" s="22">
        <f t="shared" si="58"/>
        <v>850.75841807001689</v>
      </c>
      <c r="AM98" s="62">
        <f t="shared" si="59"/>
        <v>1144.0917514033501</v>
      </c>
      <c r="AN98" s="62">
        <f ca="1">AVERAGE(OFFSET($AM$3,0,0,'Données projet'!$E$10+1,1))-AVERAGE(OFFSET($H$3,0,0,'Données projet'!$E$10+1,1))</f>
        <v>441.51026823173464</v>
      </c>
      <c r="AO98" s="62">
        <f t="shared" si="90"/>
        <v>241.85593029696236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30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155.99999999999989</v>
      </c>
      <c r="BE98" s="14">
        <f>BD98*VLOOKUP('Données projet'!$B$11,Paramètres!$A$1:$I$89,3,0)*VLOOKUP('Données projet'!$B$11,Paramètres!$A$1:$I$89,5,0)</f>
        <v>124.11359999999992</v>
      </c>
      <c r="BF98" s="14">
        <f t="shared" si="91"/>
        <v>32.632538771598028</v>
      </c>
      <c r="BG98" s="22">
        <f t="shared" si="61"/>
        <v>272.99952502719975</v>
      </c>
      <c r="BH98" s="62">
        <f t="shared" si="62"/>
        <v>566.33285836053301</v>
      </c>
      <c r="BI98" s="62">
        <f ca="1">AVERAGE(OFFSET($BH$3,0,0,'Données projet'!$E$11+1,1))-AVERAGE(OFFSET($H$3,0,0,'Données projet'!$E$11+1,1))</f>
        <v>106.9966389566718</v>
      </c>
      <c r="BJ98" s="62">
        <f t="shared" si="92"/>
        <v>101.79623421527413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projet'!$B$9,Paramètres!$A$1:$I$89,3,0)*VLOOKUP('Données projet'!$B$9,Paramètres!$A$1:$I$89,5,0)</f>
        <v>-1.9065282685915009E-13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490.96084572840579</v>
      </c>
      <c r="T99" s="62">
        <f t="shared" si="88"/>
        <v>597.91658789908263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3.382970471271733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5.6377724543121083E-9</v>
      </c>
      <c r="AC99" s="24">
        <f t="shared" si="57"/>
        <v>3.3829704769095055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8.1999999999999993</v>
      </c>
      <c r="AI99" s="14">
        <f>IF('Données projet'!$A$62&gt;35,AI98+AH99-AQ98,IF(A99&lt;'Données projet'!$A$62,$AF$205^A99,IF(A99='Données projet'!$A$62,'Données projet'!$B$62,AI98+AH99-AQ98)))</f>
        <v>441.20000000000005</v>
      </c>
      <c r="AJ99" s="14">
        <f>AI99*VLOOKUP('Données projet'!$B$10,Paramètres!$A$1:$I$89,3,0)*VLOOKUP('Données projet'!$B$10,Paramètres!$A$1:$I$89,5,0)</f>
        <v>378.54960000000011</v>
      </c>
      <c r="AK99" s="14">
        <f t="shared" si="89"/>
        <v>87.414074444191471</v>
      </c>
      <c r="AL99" s="22">
        <f t="shared" si="58"/>
        <v>811.55339965696703</v>
      </c>
      <c r="AM99" s="62">
        <f t="shared" si="59"/>
        <v>1104.8867329903003</v>
      </c>
      <c r="AN99" s="62">
        <f ca="1">AVERAGE(OFFSET($AM$3,0,0,'Données projet'!$E$10+1,1))-AVERAGE(OFFSET($H$3,0,0,'Données projet'!$E$10+1,1))</f>
        <v>441.51026823173464</v>
      </c>
      <c r="AO99" s="62">
        <f t="shared" si="90"/>
        <v>241.85593029696236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155.99999999999989</v>
      </c>
      <c r="BE99" s="14">
        <f>BD99*VLOOKUP('Données projet'!$B$11,Paramètres!$A$1:$I$89,3,0)*VLOOKUP('Données projet'!$B$11,Paramètres!$A$1:$I$89,5,0)</f>
        <v>124.11359999999992</v>
      </c>
      <c r="BF99" s="14">
        <f t="shared" si="91"/>
        <v>32.632538771598028</v>
      </c>
      <c r="BG99" s="22">
        <f t="shared" si="61"/>
        <v>272.99952502719975</v>
      </c>
      <c r="BH99" s="62">
        <f t="shared" si="62"/>
        <v>566.33285836053301</v>
      </c>
      <c r="BI99" s="62">
        <f ca="1">AVERAGE(OFFSET($BH$3,0,0,'Données projet'!$E$11+1,1))-AVERAGE(OFFSET($H$3,0,0,'Données projet'!$E$11+1,1))</f>
        <v>106.9966389566718</v>
      </c>
      <c r="BJ99" s="62">
        <f t="shared" si="92"/>
        <v>101.79623421527413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projet'!$B$9,Paramètres!$A$1:$I$89,3,0)*VLOOKUP('Données projet'!$B$9,Paramètres!$A$1:$I$89,5,0)</f>
        <v>-1.9065282685915009E-13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490.96084572840579</v>
      </c>
      <c r="T100" s="62">
        <f t="shared" si="88"/>
        <v>597.91658789908263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3.3166324837383372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3.9865071332308169E-9</v>
      </c>
      <c r="AC100" s="24">
        <f t="shared" si="57"/>
        <v>3.3166324877248443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8.1999999999999993</v>
      </c>
      <c r="AI100" s="14">
        <f>IF('Données projet'!$A$62&gt;35,AI99+AH100-AQ99,IF(A100&lt;'Données projet'!$A$62,$AF$205^A100,IF(A100='Données projet'!$A$62,'Données projet'!$B$62,AI99+AH100-AQ99)))</f>
        <v>449.40000000000003</v>
      </c>
      <c r="AJ100" s="14">
        <f>AI100*VLOOKUP('Données projet'!$B$10,Paramètres!$A$1:$I$89,3,0)*VLOOKUP('Données projet'!$B$10,Paramètres!$A$1:$I$89,5,0)</f>
        <v>385.5852000000001</v>
      </c>
      <c r="AK100" s="14">
        <f t="shared" si="89"/>
        <v>88.84807267555091</v>
      </c>
      <c r="AL100" s="22">
        <f t="shared" si="58"/>
        <v>826.30461657658464</v>
      </c>
      <c r="AM100" s="62">
        <f t="shared" si="59"/>
        <v>1119.637949909918</v>
      </c>
      <c r="AN100" s="62">
        <f ca="1">AVERAGE(OFFSET($AM$3,0,0,'Données projet'!$E$10+1,1))-AVERAGE(OFFSET($H$3,0,0,'Données projet'!$E$10+1,1))</f>
        <v>441.51026823173464</v>
      </c>
      <c r="AO100" s="62">
        <f t="shared" si="90"/>
        <v>241.85593029696236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155.99999999999989</v>
      </c>
      <c r="BE100" s="14">
        <f>BD100*VLOOKUP('Données projet'!$B$11,Paramètres!$A$1:$I$89,3,0)*VLOOKUP('Données projet'!$B$11,Paramètres!$A$1:$I$89,5,0)</f>
        <v>124.11359999999992</v>
      </c>
      <c r="BF100" s="14">
        <f t="shared" si="91"/>
        <v>32.632538771598028</v>
      </c>
      <c r="BG100" s="22">
        <f t="shared" si="61"/>
        <v>272.99952502719975</v>
      </c>
      <c r="BH100" s="62">
        <f t="shared" si="62"/>
        <v>566.33285836053301</v>
      </c>
      <c r="BI100" s="62">
        <f ca="1">AVERAGE(OFFSET($BH$3,0,0,'Données projet'!$E$11+1,1))-AVERAGE(OFFSET($H$3,0,0,'Données projet'!$E$11+1,1))</f>
        <v>106.9966389566718</v>
      </c>
      <c r="BJ100" s="62">
        <f t="shared" si="92"/>
        <v>101.79623421527413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projet'!$B$9,Paramètres!$A$1:$I$89,3,0)*VLOOKUP('Données projet'!$B$9,Paramètres!$A$1:$I$89,5,0)</f>
        <v>-1.9065282685915009E-13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490.96084572840579</v>
      </c>
      <c r="T101" s="62">
        <f t="shared" si="88"/>
        <v>597.91658789908263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3.2515953436782943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2.8188862271560541E-9</v>
      </c>
      <c r="AC101" s="24">
        <f t="shared" si="57"/>
        <v>3.2515953464971803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8.1999999999999993</v>
      </c>
      <c r="AI101" s="14">
        <f>IF('Données projet'!$A$62&gt;35,AI100+AH101-AQ100,IF(A101&lt;'Données projet'!$A$62,$AF$205^A101,IF(A101='Données projet'!$A$62,'Données projet'!$B$62,AI100+AH101-AQ100)))</f>
        <v>457.6</v>
      </c>
      <c r="AJ101" s="14">
        <f>AI101*VLOOKUP('Données projet'!$B$10,Paramètres!$A$1:$I$89,3,0)*VLOOKUP('Données projet'!$B$10,Paramètres!$A$1:$I$89,5,0)</f>
        <v>392.62080000000009</v>
      </c>
      <c r="AK101" s="14">
        <f t="shared" si="89"/>
        <v>90.279028293744005</v>
      </c>
      <c r="AL101" s="22">
        <f t="shared" si="58"/>
        <v>841.0505342782709</v>
      </c>
      <c r="AM101" s="62">
        <f t="shared" si="59"/>
        <v>1134.3838676116043</v>
      </c>
      <c r="AN101" s="62">
        <f ca="1">AVERAGE(OFFSET($AM$3,0,0,'Données projet'!$E$10+1,1))-AVERAGE(OFFSET($H$3,0,0,'Données projet'!$E$10+1,1))</f>
        <v>441.51026823173464</v>
      </c>
      <c r="AO101" s="62">
        <f t="shared" si="90"/>
        <v>241.85593029696236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155.99999999999989</v>
      </c>
      <c r="BE101" s="14">
        <f>BD101*VLOOKUP('Données projet'!$B$11,Paramètres!$A$1:$I$89,3,0)*VLOOKUP('Données projet'!$B$11,Paramètres!$A$1:$I$89,5,0)</f>
        <v>124.11359999999992</v>
      </c>
      <c r="BF101" s="14">
        <f t="shared" si="91"/>
        <v>32.632538771598028</v>
      </c>
      <c r="BG101" s="22">
        <f t="shared" si="61"/>
        <v>272.99952502719975</v>
      </c>
      <c r="BH101" s="62">
        <f t="shared" si="62"/>
        <v>566.33285836053301</v>
      </c>
      <c r="BI101" s="62">
        <f ca="1">AVERAGE(OFFSET($BH$3,0,0,'Données projet'!$E$11+1,1))-AVERAGE(OFFSET($H$3,0,0,'Données projet'!$E$11+1,1))</f>
        <v>106.9966389566718</v>
      </c>
      <c r="BJ101" s="62">
        <f t="shared" si="92"/>
        <v>101.79623421527413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projet'!$B$9,Paramètres!$A$1:$I$89,3,0)*VLOOKUP('Données projet'!$B$9,Paramètres!$A$1:$I$89,5,0)</f>
        <v>-1.9065282685915009E-13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490.96084572840579</v>
      </c>
      <c r="T102" s="62">
        <f t="shared" si="88"/>
        <v>597.91658789908263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3.1878335422660902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1.9932535666154084E-9</v>
      </c>
      <c r="AC102" s="24">
        <f t="shared" si="57"/>
        <v>3.1878335442593437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8.1999999999999993</v>
      </c>
      <c r="AI102" s="14">
        <f>IF('Données projet'!$A$62&gt;35,AI101+AH102-AQ101,IF(A102&lt;'Données projet'!$A$62,$AF$205^A102,IF(A102='Données projet'!$A$62,'Données projet'!$B$62,AI101+AH102-AQ101)))</f>
        <v>465.8</v>
      </c>
      <c r="AJ102" s="14">
        <f>AI102*VLOOKUP('Données projet'!$B$10,Paramètres!$A$1:$I$89,3,0)*VLOOKUP('Données projet'!$B$10,Paramètres!$A$1:$I$89,5,0)</f>
        <v>399.65640000000008</v>
      </c>
      <c r="AK102" s="14">
        <f t="shared" si="89"/>
        <v>91.707002110648844</v>
      </c>
      <c r="AL102" s="22">
        <f t="shared" si="58"/>
        <v>855.79125867604671</v>
      </c>
      <c r="AM102" s="62">
        <f t="shared" si="59"/>
        <v>1149.12459200938</v>
      </c>
      <c r="AN102" s="62">
        <f ca="1">AVERAGE(OFFSET($AM$3,0,0,'Données projet'!$E$10+1,1))-AVERAGE(OFFSET($H$3,0,0,'Données projet'!$E$10+1,1))</f>
        <v>441.51026823173464</v>
      </c>
      <c r="AO102" s="62">
        <f t="shared" si="90"/>
        <v>241.85593029696236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155.99999999999989</v>
      </c>
      <c r="BE102" s="14">
        <f>BD102*VLOOKUP('Données projet'!$B$11,Paramètres!$A$1:$I$89,3,0)*VLOOKUP('Données projet'!$B$11,Paramètres!$A$1:$I$89,5,0)</f>
        <v>124.11359999999992</v>
      </c>
      <c r="BF102" s="14">
        <f t="shared" si="91"/>
        <v>32.632538771598028</v>
      </c>
      <c r="BG102" s="22">
        <f t="shared" si="61"/>
        <v>272.99952502719975</v>
      </c>
      <c r="BH102" s="62">
        <f t="shared" si="62"/>
        <v>566.33285836053301</v>
      </c>
      <c r="BI102" s="62">
        <f ca="1">AVERAGE(OFFSET($BH$3,0,0,'Données projet'!$E$11+1,1))-AVERAGE(OFFSET($H$3,0,0,'Données projet'!$E$11+1,1))</f>
        <v>106.9966389566718</v>
      </c>
      <c r="BJ102" s="62">
        <f t="shared" si="92"/>
        <v>101.79623421527413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projet'!$B$9,Paramètres!$A$1:$I$89,3,0)*VLOOKUP('Données projet'!$B$9,Paramètres!$A$1:$I$89,5,0)</f>
        <v>-1.9065282685915009E-13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490.96084572840579</v>
      </c>
      <c r="T103" s="62">
        <f t="shared" si="88"/>
        <v>597.91658789908263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3.1253220708887208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1.4094431135780271E-9</v>
      </c>
      <c r="AC103" s="24">
        <f t="shared" si="57"/>
        <v>3.1253220722981641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474</v>
      </c>
      <c r="AG103" s="13">
        <f>VLOOKUP(A103,'Données projet'!$A$61:$I$81,9,0)</f>
        <v>8.1999999999999993</v>
      </c>
      <c r="AH103" s="13">
        <f t="array" ref="AH103">INDEX(AG:AG,MIN(IF(ISNUMBER(AG103:AG299),ROW(AG103:AG299),"")))</f>
        <v>8.1999999999999993</v>
      </c>
      <c r="AI103" s="14">
        <f>IF('Données projet'!$A$62&gt;35,AI102+AH103-AQ102,IF(A103&lt;'Données projet'!$A$62,$AF$205^A103,IF(A103='Données projet'!$A$62,'Données projet'!$B$62,AI102+AH103-AQ102)))</f>
        <v>474</v>
      </c>
      <c r="AJ103" s="14">
        <f>AI103*VLOOKUP('Données projet'!$B$10,Paramètres!$A$1:$I$89,3,0)*VLOOKUP('Données projet'!$B$10,Paramètres!$A$1:$I$89,5,0)</f>
        <v>406.69200000000006</v>
      </c>
      <c r="AK103" s="14">
        <f t="shared" si="89"/>
        <v>93.132052674423107</v>
      </c>
      <c r="AL103" s="22">
        <f t="shared" si="58"/>
        <v>870.52689174128693</v>
      </c>
      <c r="AM103" s="62">
        <f t="shared" si="59"/>
        <v>1163.8602250746203</v>
      </c>
      <c r="AN103" s="62">
        <f ca="1">AVERAGE(OFFSET($AM$3,0,0,'Données projet'!$E$10+1,1))-AVERAGE(OFFSET($H$3,0,0,'Données projet'!$E$10+1,1))</f>
        <v>441.51026823173464</v>
      </c>
      <c r="AO103" s="62">
        <f t="shared" si="90"/>
        <v>241.85593029696236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29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155.99999999999989</v>
      </c>
      <c r="BE103" s="14">
        <f>BD103*VLOOKUP('Données projet'!$B$11,Paramètres!$A$1:$I$89,3,0)*VLOOKUP('Données projet'!$B$11,Paramètres!$A$1:$I$89,5,0)</f>
        <v>124.11359999999992</v>
      </c>
      <c r="BF103" s="14">
        <f t="shared" si="91"/>
        <v>32.632538771598028</v>
      </c>
      <c r="BG103" s="22">
        <f t="shared" si="61"/>
        <v>272.99952502719975</v>
      </c>
      <c r="BH103" s="62">
        <f t="shared" si="62"/>
        <v>566.33285836053301</v>
      </c>
      <c r="BI103" s="62">
        <f ca="1">AVERAGE(OFFSET($BH$3,0,0,'Données projet'!$E$11+1,1))-AVERAGE(OFFSET($H$3,0,0,'Données projet'!$E$11+1,1))</f>
        <v>106.9966389566718</v>
      </c>
      <c r="BJ103" s="62">
        <f t="shared" si="92"/>
        <v>101.79623421527413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projet'!$B$9,Paramètres!$A$1:$I$89,3,0)*VLOOKUP('Données projet'!$B$9,Paramètres!$A$1:$I$89,5,0)</f>
        <v>-1.9065282685915009E-13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490.96084572840579</v>
      </c>
      <c r="T104" s="62">
        <f t="shared" si="88"/>
        <v>597.91658789908263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3.0640364113368288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9.9662678330770422E-10</v>
      </c>
      <c r="AC104" s="24">
        <f t="shared" si="57"/>
        <v>3.0640364123334556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7.8</v>
      </c>
      <c r="AI104" s="14">
        <f>IF('Données projet'!$A$62&gt;35,AI103+AH104-AQ103,IF(A104&lt;'Données projet'!$A$62,$AF$205^A104,IF(A104='Données projet'!$A$62,'Données projet'!$B$62,AI103+AH104-AQ103)))</f>
        <v>452.8</v>
      </c>
      <c r="AJ104" s="14">
        <f>AI104*VLOOKUP('Données projet'!$B$10,Paramètres!$A$1:$I$89,3,0)*VLOOKUP('Données projet'!$B$10,Paramètres!$A$1:$I$89,5,0)</f>
        <v>388.50240000000002</v>
      </c>
      <c r="AK104" s="14">
        <f t="shared" si="89"/>
        <v>89.441761444345047</v>
      </c>
      <c r="AL104" s="22">
        <f t="shared" si="58"/>
        <v>832.41941451556761</v>
      </c>
      <c r="AM104" s="62">
        <f t="shared" si="59"/>
        <v>1125.752747848901</v>
      </c>
      <c r="AN104" s="62">
        <f ca="1">AVERAGE(OFFSET($AM$3,0,0,'Données projet'!$E$10+1,1))-AVERAGE(OFFSET($H$3,0,0,'Données projet'!$E$10+1,1))</f>
        <v>441.51026823173464</v>
      </c>
      <c r="AO104" s="62">
        <f t="shared" si="90"/>
        <v>241.85593029696236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155.99999999999989</v>
      </c>
      <c r="BE104" s="14">
        <f>BD104*VLOOKUP('Données projet'!$B$11,Paramètres!$A$1:$I$89,3,0)*VLOOKUP('Données projet'!$B$11,Paramètres!$A$1:$I$89,5,0)</f>
        <v>124.11359999999992</v>
      </c>
      <c r="BF104" s="14">
        <f t="shared" si="91"/>
        <v>32.632538771598028</v>
      </c>
      <c r="BG104" s="22">
        <f t="shared" si="61"/>
        <v>272.99952502719975</v>
      </c>
      <c r="BH104" s="62">
        <f t="shared" si="62"/>
        <v>566.33285836053301</v>
      </c>
      <c r="BI104" s="62">
        <f ca="1">AVERAGE(OFFSET($BH$3,0,0,'Données projet'!$E$11+1,1))-AVERAGE(OFFSET($H$3,0,0,'Données projet'!$E$11+1,1))</f>
        <v>106.9966389566718</v>
      </c>
      <c r="BJ104" s="62">
        <f t="shared" si="92"/>
        <v>101.79623421527413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projet'!$B$9,Paramètres!$A$1:$I$89,3,0)*VLOOKUP('Données projet'!$B$9,Paramètres!$A$1:$I$89,5,0)</f>
        <v>-1.9065282685915009E-13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490.96084572840579</v>
      </c>
      <c r="T105" s="62">
        <f t="shared" si="88"/>
        <v>597.91658789908263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3.0039525261881881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7.0472155678901353E-10</v>
      </c>
      <c r="AC105" s="24">
        <f t="shared" si="57"/>
        <v>3.0039525268929097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7.8</v>
      </c>
      <c r="AI105" s="14">
        <f>IF('Données projet'!$A$62&gt;35,AI104+AH105-AQ104,IF(A105&lt;'Données projet'!$A$62,$AF$205^A105,IF(A105='Données projet'!$A$62,'Données projet'!$B$62,AI104+AH105-AQ104)))</f>
        <v>460.6</v>
      </c>
      <c r="AJ105" s="14">
        <f>AI105*VLOOKUP('Données projet'!$B$10,Paramètres!$A$1:$I$89,3,0)*VLOOKUP('Données projet'!$B$10,Paramètres!$A$1:$I$89,5,0)</f>
        <v>395.1948000000001</v>
      </c>
      <c r="AK105" s="14">
        <f t="shared" si="89"/>
        <v>90.801800495271991</v>
      </c>
      <c r="AL105" s="22">
        <f t="shared" si="58"/>
        <v>846.4440791959322</v>
      </c>
      <c r="AM105" s="62">
        <f t="shared" si="59"/>
        <v>1139.7774125292656</v>
      </c>
      <c r="AN105" s="62">
        <f ca="1">AVERAGE(OFFSET($AM$3,0,0,'Données projet'!$E$10+1,1))-AVERAGE(OFFSET($H$3,0,0,'Données projet'!$E$10+1,1))</f>
        <v>441.51026823173464</v>
      </c>
      <c r="AO105" s="62">
        <f t="shared" si="90"/>
        <v>241.85593029696236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155.99999999999989</v>
      </c>
      <c r="BE105" s="14">
        <f>BD105*VLOOKUP('Données projet'!$B$11,Paramètres!$A$1:$I$89,3,0)*VLOOKUP('Données projet'!$B$11,Paramètres!$A$1:$I$89,5,0)</f>
        <v>124.11359999999992</v>
      </c>
      <c r="BF105" s="14">
        <f t="shared" si="91"/>
        <v>32.632538771598028</v>
      </c>
      <c r="BG105" s="22">
        <f t="shared" si="61"/>
        <v>272.99952502719975</v>
      </c>
      <c r="BH105" s="62">
        <f t="shared" si="62"/>
        <v>566.33285836053301</v>
      </c>
      <c r="BI105" s="62">
        <f ca="1">AVERAGE(OFFSET($BH$3,0,0,'Données projet'!$E$11+1,1))-AVERAGE(OFFSET($H$3,0,0,'Données projet'!$E$11+1,1))</f>
        <v>106.9966389566718</v>
      </c>
      <c r="BJ105" s="62">
        <f t="shared" si="92"/>
        <v>101.79623421527413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projet'!$B$9,Paramètres!$A$1:$I$89,3,0)*VLOOKUP('Données projet'!$B$9,Paramètres!$A$1:$I$89,5,0)</f>
        <v>-1.9065282685915009E-13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490.96084572840579</v>
      </c>
      <c r="T106" s="62">
        <f t="shared" si="88"/>
        <v>597.91658789908263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2.9450468493797608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4.9831339165385211E-10</v>
      </c>
      <c r="AC106" s="24">
        <f t="shared" si="57"/>
        <v>2.9450468498780742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7.8</v>
      </c>
      <c r="AI106" s="14">
        <f>IF('Données projet'!$A$62&gt;35,AI105+AH106-AQ105,IF(A106&lt;'Données projet'!$A$62,$AF$205^A106,IF(A106='Données projet'!$A$62,'Données projet'!$B$62,AI105+AH106-AQ105)))</f>
        <v>468.40000000000003</v>
      </c>
      <c r="AJ106" s="14">
        <f>AI106*VLOOKUP('Données projet'!$B$10,Paramètres!$A$1:$I$89,3,0)*VLOOKUP('Données projet'!$B$10,Paramètres!$A$1:$I$89,5,0)</f>
        <v>401.88720000000012</v>
      </c>
      <c r="AK106" s="14">
        <f t="shared" si="89"/>
        <v>92.159161185828268</v>
      </c>
      <c r="AL106" s="22">
        <f t="shared" si="58"/>
        <v>860.46407906531783</v>
      </c>
      <c r="AM106" s="62">
        <f t="shared" si="59"/>
        <v>1153.7974123986512</v>
      </c>
      <c r="AN106" s="62">
        <f ca="1">AVERAGE(OFFSET($AM$3,0,0,'Données projet'!$E$10+1,1))-AVERAGE(OFFSET($H$3,0,0,'Données projet'!$E$10+1,1))</f>
        <v>441.51026823173464</v>
      </c>
      <c r="AO106" s="62">
        <f t="shared" si="90"/>
        <v>241.85593029696236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155.99999999999989</v>
      </c>
      <c r="BE106" s="14">
        <f>BD106*VLOOKUP('Données projet'!$B$11,Paramètres!$A$1:$I$89,3,0)*VLOOKUP('Données projet'!$B$11,Paramètres!$A$1:$I$89,5,0)</f>
        <v>124.11359999999992</v>
      </c>
      <c r="BF106" s="14">
        <f t="shared" si="91"/>
        <v>32.632538771598028</v>
      </c>
      <c r="BG106" s="22">
        <f t="shared" si="61"/>
        <v>272.99952502719975</v>
      </c>
      <c r="BH106" s="62">
        <f t="shared" si="62"/>
        <v>566.33285836053301</v>
      </c>
      <c r="BI106" s="62">
        <f ca="1">AVERAGE(OFFSET($BH$3,0,0,'Données projet'!$E$11+1,1))-AVERAGE(OFFSET($H$3,0,0,'Données projet'!$E$11+1,1))</f>
        <v>106.9966389566718</v>
      </c>
      <c r="BJ106" s="62">
        <f t="shared" si="92"/>
        <v>101.79623421527413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projet'!$B$9,Paramètres!$A$1:$I$89,3,0)*VLOOKUP('Données projet'!$B$9,Paramètres!$A$1:$I$89,5,0)</f>
        <v>-1.9065282685915009E-13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490.96084572840579</v>
      </c>
      <c r="T107" s="62">
        <f t="shared" si="88"/>
        <v>597.91658789908263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2.8872962769646318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3.5236077839450677E-10</v>
      </c>
      <c r="AC107" s="24">
        <f t="shared" si="57"/>
        <v>2.8872962773169926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7.8</v>
      </c>
      <c r="AI107" s="14">
        <f>IF('Données projet'!$A$62&gt;35,AI106+AH107-AQ106,IF(A107&lt;'Données projet'!$A$62,$AF$205^A107,IF(A107='Données projet'!$A$62,'Données projet'!$B$62,AI106+AH107-AQ106)))</f>
        <v>476.20000000000005</v>
      </c>
      <c r="AJ107" s="14">
        <f>AI107*VLOOKUP('Données projet'!$B$10,Paramètres!$A$1:$I$89,3,0)*VLOOKUP('Données projet'!$B$10,Paramètres!$A$1:$I$89,5,0)</f>
        <v>408.57960000000003</v>
      </c>
      <c r="AK107" s="14">
        <f t="shared" si="89"/>
        <v>93.513893265221384</v>
      </c>
      <c r="AL107" s="22">
        <f t="shared" si="58"/>
        <v>874.47950077026053</v>
      </c>
      <c r="AM107" s="62">
        <f t="shared" si="59"/>
        <v>1167.8128341035938</v>
      </c>
      <c r="AN107" s="62">
        <f ca="1">AVERAGE(OFFSET($AM$3,0,0,'Données projet'!$E$10+1,1))-AVERAGE(OFFSET($H$3,0,0,'Données projet'!$E$10+1,1))</f>
        <v>441.51026823173464</v>
      </c>
      <c r="AO107" s="62">
        <f t="shared" si="90"/>
        <v>241.85593029696236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155.99999999999989</v>
      </c>
      <c r="BE107" s="14">
        <f>BD107*VLOOKUP('Données projet'!$B$11,Paramètres!$A$1:$I$89,3,0)*VLOOKUP('Données projet'!$B$11,Paramètres!$A$1:$I$89,5,0)</f>
        <v>124.11359999999992</v>
      </c>
      <c r="BF107" s="14">
        <f t="shared" si="91"/>
        <v>32.632538771598028</v>
      </c>
      <c r="BG107" s="22">
        <f t="shared" si="61"/>
        <v>272.99952502719975</v>
      </c>
      <c r="BH107" s="62">
        <f t="shared" si="62"/>
        <v>566.33285836053301</v>
      </c>
      <c r="BI107" s="62">
        <f ca="1">AVERAGE(OFFSET($BH$3,0,0,'Données projet'!$E$11+1,1))-AVERAGE(OFFSET($H$3,0,0,'Données projet'!$E$11+1,1))</f>
        <v>106.9966389566718</v>
      </c>
      <c r="BJ107" s="62">
        <f t="shared" si="92"/>
        <v>101.79623421527413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projet'!$B$9,Paramètres!$A$1:$I$89,3,0)*VLOOKUP('Données projet'!$B$9,Paramètres!$A$1:$I$89,5,0)</f>
        <v>-1.9065282685915009E-13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490.96084572840579</v>
      </c>
      <c r="T108" s="62">
        <f t="shared" si="88"/>
        <v>597.91658789908263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2.8306781580501923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2.4915669582692605E-10</v>
      </c>
      <c r="AC108" s="24">
        <f t="shared" si="57"/>
        <v>2.830678158299349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484</v>
      </c>
      <c r="AG108" s="13">
        <f>VLOOKUP(A108,'Données projet'!$A$61:$I$81,9,0)</f>
        <v>7.8</v>
      </c>
      <c r="AH108" s="13">
        <f t="array" ref="AH108">INDEX(AG:AG,MIN(IF(ISNUMBER(AG108:AG304),ROW(AG108:AG304),"")))</f>
        <v>7.8</v>
      </c>
      <c r="AI108" s="14">
        <f>IF('Données projet'!$A$62&gt;35,AI107+AH108-AQ107,IF(A108&lt;'Données projet'!$A$62,$AF$205^A108,IF(A108='Données projet'!$A$62,'Données projet'!$B$62,AI107+AH108-AQ107)))</f>
        <v>484.00000000000006</v>
      </c>
      <c r="AJ108" s="14">
        <f>AI108*VLOOKUP('Données projet'!$B$10,Paramètres!$A$1:$I$89,3,0)*VLOOKUP('Données projet'!$B$10,Paramètres!$A$1:$I$89,5,0)</f>
        <v>415.27200000000011</v>
      </c>
      <c r="AK108" s="14">
        <f t="shared" si="89"/>
        <v>94.866044759468508</v>
      </c>
      <c r="AL108" s="22">
        <f t="shared" si="58"/>
        <v>888.49042795607431</v>
      </c>
      <c r="AM108" s="62">
        <f t="shared" si="59"/>
        <v>1181.8237612894077</v>
      </c>
      <c r="AN108" s="62">
        <f ca="1">AVERAGE(OFFSET($AM$3,0,0,'Données projet'!$E$10+1,1))-AVERAGE(OFFSET($H$3,0,0,'Données projet'!$E$10+1,1))</f>
        <v>441.51026823173464</v>
      </c>
      <c r="AO108" s="62">
        <f t="shared" si="90"/>
        <v>241.85593029696236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28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155.99999999999989</v>
      </c>
      <c r="BE108" s="14">
        <f>BD108*VLOOKUP('Données projet'!$B$11,Paramètres!$A$1:$I$89,3,0)*VLOOKUP('Données projet'!$B$11,Paramètres!$A$1:$I$89,5,0)</f>
        <v>124.11359999999992</v>
      </c>
      <c r="BF108" s="14">
        <f t="shared" si="91"/>
        <v>32.632538771598028</v>
      </c>
      <c r="BG108" s="22">
        <f t="shared" si="61"/>
        <v>272.99952502719975</v>
      </c>
      <c r="BH108" s="62">
        <f t="shared" si="62"/>
        <v>566.33285836053301</v>
      </c>
      <c r="BI108" s="62">
        <f ca="1">AVERAGE(OFFSET($BH$3,0,0,'Données projet'!$E$11+1,1))-AVERAGE(OFFSET($H$3,0,0,'Données projet'!$E$11+1,1))</f>
        <v>106.9966389566718</v>
      </c>
      <c r="BJ108" s="62">
        <f t="shared" si="92"/>
        <v>101.79623421527413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projet'!$B$9,Paramètres!$A$1:$I$89,3,0)*VLOOKUP('Données projet'!$B$9,Paramètres!$A$1:$I$89,5,0)</f>
        <v>-1.9065282685915009E-13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490.96084572840579</v>
      </c>
      <c r="T109" s="62">
        <f t="shared" si="88"/>
        <v>597.91658789908263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2.7751702859140224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1.7618038919725338E-10</v>
      </c>
      <c r="AC109" s="24">
        <f t="shared" si="57"/>
        <v>2.7751702860902028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7.4</v>
      </c>
      <c r="AI109" s="14">
        <f>IF('Données projet'!$A$62&gt;35,AI108+AH109-AQ108,IF(A109&lt;'Données projet'!$A$62,$AF$205^A109,IF(A109='Données projet'!$A$62,'Données projet'!$B$62,AI108+AH109-AQ108)))</f>
        <v>463.40000000000003</v>
      </c>
      <c r="AJ109" s="14">
        <f>AI109*VLOOKUP('Données projet'!$B$10,Paramètres!$A$1:$I$89,3,0)*VLOOKUP('Données projet'!$B$10,Paramètres!$A$1:$I$89,5,0)</f>
        <v>397.59720000000004</v>
      </c>
      <c r="AK109" s="14">
        <f t="shared" si="89"/>
        <v>91.289363709423512</v>
      </c>
      <c r="AL109" s="22">
        <f t="shared" si="58"/>
        <v>851.47743179391273</v>
      </c>
      <c r="AM109" s="62">
        <f t="shared" si="59"/>
        <v>1144.810765127246</v>
      </c>
      <c r="AN109" s="62">
        <f ca="1">AVERAGE(OFFSET($AM$3,0,0,'Données projet'!$E$10+1,1))-AVERAGE(OFFSET($H$3,0,0,'Données projet'!$E$10+1,1))</f>
        <v>441.51026823173464</v>
      </c>
      <c r="AO109" s="62">
        <f t="shared" si="90"/>
        <v>241.85593029696236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155.99999999999989</v>
      </c>
      <c r="BE109" s="14">
        <f>BD109*VLOOKUP('Données projet'!$B$11,Paramètres!$A$1:$I$89,3,0)*VLOOKUP('Données projet'!$B$11,Paramètres!$A$1:$I$89,5,0)</f>
        <v>124.11359999999992</v>
      </c>
      <c r="BF109" s="14">
        <f t="shared" si="91"/>
        <v>32.632538771598028</v>
      </c>
      <c r="BG109" s="22">
        <f t="shared" si="61"/>
        <v>272.99952502719975</v>
      </c>
      <c r="BH109" s="62">
        <f t="shared" si="62"/>
        <v>566.33285836053301</v>
      </c>
      <c r="BI109" s="62">
        <f ca="1">AVERAGE(OFFSET($BH$3,0,0,'Données projet'!$E$11+1,1))-AVERAGE(OFFSET($H$3,0,0,'Données projet'!$E$11+1,1))</f>
        <v>106.9966389566718</v>
      </c>
      <c r="BJ109" s="62">
        <f t="shared" si="92"/>
        <v>101.79623421527413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projet'!$B$9,Paramètres!$A$1:$I$89,3,0)*VLOOKUP('Données projet'!$B$9,Paramètres!$A$1:$I$89,5,0)</f>
        <v>-1.9065282685915009E-13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490.96084572840579</v>
      </c>
      <c r="T110" s="62">
        <f t="shared" si="88"/>
        <v>597.91658789908263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2.720750889293984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1.2457834791346303E-10</v>
      </c>
      <c r="AC110" s="24">
        <f t="shared" si="57"/>
        <v>2.7207508894185626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7.4</v>
      </c>
      <c r="AI110" s="14">
        <f>IF('Données projet'!$A$62&gt;35,AI109+AH110-AQ109,IF(A110&lt;'Données projet'!$A$62,$AF$205^A110,IF(A110='Données projet'!$A$62,'Données projet'!$B$62,AI109+AH110-AQ109)))</f>
        <v>470.8</v>
      </c>
      <c r="AJ110" s="14">
        <f>AI110*VLOOKUP('Données projet'!$B$10,Paramètres!$A$1:$I$89,3,0)*VLOOKUP('Données projet'!$B$10,Paramètres!$A$1:$I$89,5,0)</f>
        <v>403.9464000000001</v>
      </c>
      <c r="AK110" s="14">
        <f t="shared" si="89"/>
        <v>92.576279533320715</v>
      </c>
      <c r="AL110" s="22">
        <f t="shared" si="58"/>
        <v>864.77700018720031</v>
      </c>
      <c r="AM110" s="62">
        <f t="shared" si="59"/>
        <v>1158.1103335205337</v>
      </c>
      <c r="AN110" s="62">
        <f ca="1">AVERAGE(OFFSET($AM$3,0,0,'Données projet'!$E$10+1,1))-AVERAGE(OFFSET($H$3,0,0,'Données projet'!$E$10+1,1))</f>
        <v>441.51026823173464</v>
      </c>
      <c r="AO110" s="62">
        <f t="shared" si="90"/>
        <v>241.85593029696236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155.99999999999989</v>
      </c>
      <c r="BE110" s="14">
        <f>BD110*VLOOKUP('Données projet'!$B$11,Paramètres!$A$1:$I$89,3,0)*VLOOKUP('Données projet'!$B$11,Paramètres!$A$1:$I$89,5,0)</f>
        <v>124.11359999999992</v>
      </c>
      <c r="BF110" s="14">
        <f t="shared" si="91"/>
        <v>32.632538771598028</v>
      </c>
      <c r="BG110" s="22">
        <f t="shared" si="61"/>
        <v>272.99952502719975</v>
      </c>
      <c r="BH110" s="62">
        <f t="shared" si="62"/>
        <v>566.33285836053301</v>
      </c>
      <c r="BI110" s="62">
        <f ca="1">AVERAGE(OFFSET($BH$3,0,0,'Données projet'!$E$11+1,1))-AVERAGE(OFFSET($H$3,0,0,'Données projet'!$E$11+1,1))</f>
        <v>106.9966389566718</v>
      </c>
      <c r="BJ110" s="62">
        <f t="shared" si="92"/>
        <v>101.79623421527413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projet'!$B$9,Paramètres!$A$1:$I$89,3,0)*VLOOKUP('Données projet'!$B$9,Paramètres!$A$1:$I$89,5,0)</f>
        <v>-1.9065282685915009E-13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490.96084572840579</v>
      </c>
      <c r="T111" s="62">
        <f t="shared" si="88"/>
        <v>597.91658789908263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2.6673986238491101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8.8090194598626692E-11</v>
      </c>
      <c r="AC111" s="24">
        <f t="shared" si="57"/>
        <v>2.6673986239372001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7.4</v>
      </c>
      <c r="AI111" s="14">
        <f>IF('Données projet'!$A$62&gt;35,AI110+AH111-AQ110,IF(A111&lt;'Données projet'!$A$62,$AF$205^A111,IF(A111='Données projet'!$A$62,'Données projet'!$B$62,AI110+AH111-AQ110)))</f>
        <v>478.2</v>
      </c>
      <c r="AJ111" s="14">
        <f>AI111*VLOOKUP('Données projet'!$B$10,Paramètres!$A$1:$I$89,3,0)*VLOOKUP('Données projet'!$B$10,Paramètres!$A$1:$I$89,5,0)</f>
        <v>410.29559999999998</v>
      </c>
      <c r="AK111" s="14">
        <f t="shared" si="89"/>
        <v>93.860842909017109</v>
      </c>
      <c r="AL111" s="22">
        <f t="shared" si="58"/>
        <v>878.07247139987146</v>
      </c>
      <c r="AM111" s="62">
        <f t="shared" si="59"/>
        <v>1171.4058047332048</v>
      </c>
      <c r="AN111" s="62">
        <f ca="1">AVERAGE(OFFSET($AM$3,0,0,'Données projet'!$E$10+1,1))-AVERAGE(OFFSET($H$3,0,0,'Données projet'!$E$10+1,1))</f>
        <v>441.51026823173464</v>
      </c>
      <c r="AO111" s="62">
        <f t="shared" si="90"/>
        <v>241.85593029696236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155.99999999999989</v>
      </c>
      <c r="BE111" s="14">
        <f>BD111*VLOOKUP('Données projet'!$B$11,Paramètres!$A$1:$I$89,3,0)*VLOOKUP('Données projet'!$B$11,Paramètres!$A$1:$I$89,5,0)</f>
        <v>124.11359999999992</v>
      </c>
      <c r="BF111" s="14">
        <f t="shared" si="91"/>
        <v>32.632538771598028</v>
      </c>
      <c r="BG111" s="22">
        <f t="shared" si="61"/>
        <v>272.99952502719975</v>
      </c>
      <c r="BH111" s="62">
        <f t="shared" si="62"/>
        <v>566.33285836053301</v>
      </c>
      <c r="BI111" s="62">
        <f ca="1">AVERAGE(OFFSET($BH$3,0,0,'Données projet'!$E$11+1,1))-AVERAGE(OFFSET($H$3,0,0,'Données projet'!$E$11+1,1))</f>
        <v>106.9966389566718</v>
      </c>
      <c r="BJ111" s="62">
        <f t="shared" si="92"/>
        <v>101.79623421527413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projet'!$B$9,Paramètres!$A$1:$I$89,3,0)*VLOOKUP('Données projet'!$B$9,Paramètres!$A$1:$I$89,5,0)</f>
        <v>-1.9065282685915009E-13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490.96084572840579</v>
      </c>
      <c r="T112" s="62">
        <f t="shared" si="88"/>
        <v>597.91658789908263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2.6150925637879414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6.2289173956731514E-11</v>
      </c>
      <c r="AC112" s="24">
        <f t="shared" si="57"/>
        <v>2.6150925638502307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7.4</v>
      </c>
      <c r="AI112" s="14">
        <f>IF('Données projet'!$A$62&gt;35,AI111+AH112-AQ111,IF(A112&lt;'Données projet'!$A$62,$AF$205^A112,IF(A112='Données projet'!$A$62,'Données projet'!$B$62,AI111+AH112-AQ111)))</f>
        <v>485.59999999999997</v>
      </c>
      <c r="AJ112" s="14">
        <f>AI112*VLOOKUP('Données projet'!$B$10,Paramètres!$A$1:$I$89,3,0)*VLOOKUP('Données projet'!$B$10,Paramètres!$A$1:$I$89,5,0)</f>
        <v>416.64479999999998</v>
      </c>
      <c r="AK112" s="14">
        <f t="shared" si="89"/>
        <v>95.143094443977361</v>
      </c>
      <c r="AL112" s="22">
        <f t="shared" si="58"/>
        <v>891.36391615659386</v>
      </c>
      <c r="AM112" s="62">
        <f t="shared" si="59"/>
        <v>1184.6972494899271</v>
      </c>
      <c r="AN112" s="62">
        <f ca="1">AVERAGE(OFFSET($AM$3,0,0,'Données projet'!$E$10+1,1))-AVERAGE(OFFSET($H$3,0,0,'Données projet'!$E$10+1,1))</f>
        <v>441.51026823173464</v>
      </c>
      <c r="AO112" s="62">
        <f t="shared" si="90"/>
        <v>241.85593029696236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155.99999999999989</v>
      </c>
      <c r="BE112" s="14">
        <f>BD112*VLOOKUP('Données projet'!$B$11,Paramètres!$A$1:$I$89,3,0)*VLOOKUP('Données projet'!$B$11,Paramètres!$A$1:$I$89,5,0)</f>
        <v>124.11359999999992</v>
      </c>
      <c r="BF112" s="14">
        <f t="shared" si="91"/>
        <v>32.632538771598028</v>
      </c>
      <c r="BG112" s="22">
        <f t="shared" si="61"/>
        <v>272.99952502719975</v>
      </c>
      <c r="BH112" s="62">
        <f t="shared" si="62"/>
        <v>566.33285836053301</v>
      </c>
      <c r="BI112" s="62">
        <f ca="1">AVERAGE(OFFSET($BH$3,0,0,'Données projet'!$E$11+1,1))-AVERAGE(OFFSET($H$3,0,0,'Données projet'!$E$11+1,1))</f>
        <v>106.9966389566718</v>
      </c>
      <c r="BJ112" s="62">
        <f t="shared" si="92"/>
        <v>101.79623421527413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projet'!$B$9,Paramètres!$A$1:$I$89,3,0)*VLOOKUP('Données projet'!$B$9,Paramètres!$A$1:$I$89,5,0)</f>
        <v>-1.9065282685915009E-13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490.96084572840579</v>
      </c>
      <c r="T113" s="62">
        <f t="shared" si="88"/>
        <v>597.91658789908263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2.5638121936610259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4.4045097299313346E-11</v>
      </c>
      <c r="AC113" s="24">
        <f t="shared" si="57"/>
        <v>2.5638121937050711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493</v>
      </c>
      <c r="AG113" s="13">
        <f>VLOOKUP(A113,'Données projet'!$A$61:$I$81,9,0)</f>
        <v>7.4</v>
      </c>
      <c r="AH113" s="13">
        <f t="array" ref="AH113">INDEX(AG:AG,MIN(IF(ISNUMBER(AG113:AG309),ROW(AG113:AG309),"")))</f>
        <v>7.4</v>
      </c>
      <c r="AI113" s="14">
        <f>IF('Données projet'!$A$62&gt;35,AI112+AH113-AQ112,IF(A113&lt;'Données projet'!$A$62,$AF$205^A113,IF(A113='Données projet'!$A$62,'Données projet'!$B$62,AI112+AH113-AQ112)))</f>
        <v>492.99999999999994</v>
      </c>
      <c r="AJ113" s="14">
        <f>AI113*VLOOKUP('Données projet'!$B$10,Paramètres!$A$1:$I$89,3,0)*VLOOKUP('Données projet'!$B$10,Paramètres!$A$1:$I$89,5,0)</f>
        <v>422.99399999999997</v>
      </c>
      <c r="AK113" s="14">
        <f t="shared" si="89"/>
        <v>96.423073437021841</v>
      </c>
      <c r="AL113" s="22">
        <f t="shared" si="58"/>
        <v>904.65140290281306</v>
      </c>
      <c r="AM113" s="62">
        <f t="shared" si="59"/>
        <v>1197.9847362361463</v>
      </c>
      <c r="AN113" s="62">
        <f ca="1">AVERAGE(OFFSET($AM$3,0,0,'Données projet'!$E$10+1,1))-AVERAGE(OFFSET($H$3,0,0,'Données projet'!$E$10+1,1))</f>
        <v>441.51026823173464</v>
      </c>
      <c r="AO113" s="62">
        <f t="shared" si="90"/>
        <v>241.85593029696236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27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155.99999999999989</v>
      </c>
      <c r="BE113" s="14">
        <f>BD113*VLOOKUP('Données projet'!$B$11,Paramètres!$A$1:$I$89,3,0)*VLOOKUP('Données projet'!$B$11,Paramètres!$A$1:$I$89,5,0)</f>
        <v>124.11359999999992</v>
      </c>
      <c r="BF113" s="14">
        <f t="shared" si="91"/>
        <v>32.632538771598028</v>
      </c>
      <c r="BG113" s="22">
        <f t="shared" si="61"/>
        <v>272.99952502719975</v>
      </c>
      <c r="BH113" s="62">
        <f t="shared" si="62"/>
        <v>566.33285836053301</v>
      </c>
      <c r="BI113" s="62">
        <f ca="1">AVERAGE(OFFSET($BH$3,0,0,'Données projet'!$E$11+1,1))-AVERAGE(OFFSET($H$3,0,0,'Données projet'!$E$11+1,1))</f>
        <v>106.9966389566718</v>
      </c>
      <c r="BJ113" s="62">
        <f t="shared" si="92"/>
        <v>101.79623421527413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projet'!$B$9,Paramètres!$A$1:$I$89,3,0)*VLOOKUP('Données projet'!$B$9,Paramètres!$A$1:$I$89,5,0)</f>
        <v>-1.9065282685915009E-13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490.96084572840579</v>
      </c>
      <c r="T114" s="62">
        <f t="shared" si="88"/>
        <v>597.91658789908263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2.5135374003143616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3.1144586978365757E-11</v>
      </c>
      <c r="AC114" s="24">
        <f t="shared" si="57"/>
        <v>2.513537400345506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7</v>
      </c>
      <c r="AI114" s="14">
        <f>IF('Données projet'!$A$62&gt;35,AI113+AH114-AQ113,IF(A114&lt;'Données projet'!$A$62,$AF$205^A114,IF(A114='Données projet'!$A$62,'Données projet'!$B$62,AI113+AH114-AQ113)))</f>
        <v>472.99999999999994</v>
      </c>
      <c r="AJ114" s="14">
        <f>AI114*VLOOKUP('Données projet'!$B$10,Paramètres!$A$1:$I$89,3,0)*VLOOKUP('Données projet'!$B$10,Paramètres!$A$1:$I$89,5,0)</f>
        <v>405.834</v>
      </c>
      <c r="AK114" s="14">
        <f t="shared" si="89"/>
        <v>92.958420619932326</v>
      </c>
      <c r="AL114" s="22">
        <f t="shared" si="58"/>
        <v>868.73013257971536</v>
      </c>
      <c r="AM114" s="62">
        <f t="shared" si="59"/>
        <v>1162.0634659130487</v>
      </c>
      <c r="AN114" s="62">
        <f ca="1">AVERAGE(OFFSET($AM$3,0,0,'Données projet'!$E$10+1,1))-AVERAGE(OFFSET($H$3,0,0,'Données projet'!$E$10+1,1))</f>
        <v>441.51026823173464</v>
      </c>
      <c r="AO114" s="62">
        <f t="shared" si="90"/>
        <v>241.85593029696236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155.99999999999989</v>
      </c>
      <c r="BE114" s="14">
        <f>BD114*VLOOKUP('Données projet'!$B$11,Paramètres!$A$1:$I$89,3,0)*VLOOKUP('Données projet'!$B$11,Paramètres!$A$1:$I$89,5,0)</f>
        <v>124.11359999999992</v>
      </c>
      <c r="BF114" s="14">
        <f t="shared" si="91"/>
        <v>32.632538771598028</v>
      </c>
      <c r="BG114" s="22">
        <f t="shared" si="61"/>
        <v>272.99952502719975</v>
      </c>
      <c r="BH114" s="62">
        <f t="shared" si="62"/>
        <v>566.33285836053301</v>
      </c>
      <c r="BI114" s="62">
        <f ca="1">AVERAGE(OFFSET($BH$3,0,0,'Données projet'!$E$11+1,1))-AVERAGE(OFFSET($H$3,0,0,'Données projet'!$E$11+1,1))</f>
        <v>106.9966389566718</v>
      </c>
      <c r="BJ114" s="62">
        <f t="shared" si="92"/>
        <v>101.79623421527413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projet'!$B$9,Paramètres!$A$1:$I$89,3,0)*VLOOKUP('Données projet'!$B$9,Paramètres!$A$1:$I$89,5,0)</f>
        <v>-1.9065282685915009E-13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490.96084572840579</v>
      </c>
      <c r="T115" s="62">
        <f t="shared" si="88"/>
        <v>597.91658789908263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2.4642484650006296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2.2022548649656673E-11</v>
      </c>
      <c r="AC115" s="24">
        <f t="shared" si="57"/>
        <v>2.4642484650226519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7</v>
      </c>
      <c r="AI115" s="14">
        <f>IF('Données projet'!$A$62&gt;35,AI114+AH115-AQ114,IF(A115&lt;'Données projet'!$A$62,$AF$205^A115,IF(A115='Données projet'!$A$62,'Données projet'!$B$62,AI114+AH115-AQ114)))</f>
        <v>479.99999999999994</v>
      </c>
      <c r="AJ115" s="14">
        <f>AI115*VLOOKUP('Données projet'!$B$10,Paramètres!$A$1:$I$89,3,0)*VLOOKUP('Données projet'!$B$10,Paramètres!$A$1:$I$89,5,0)</f>
        <v>411.84000000000003</v>
      </c>
      <c r="AK115" s="14">
        <f t="shared" si="89"/>
        <v>94.172953187816049</v>
      </c>
      <c r="AL115" s="22">
        <f t="shared" si="58"/>
        <v>881.30589346877969</v>
      </c>
      <c r="AM115" s="62">
        <f t="shared" si="59"/>
        <v>1174.6392268021129</v>
      </c>
      <c r="AN115" s="62">
        <f ca="1">AVERAGE(OFFSET($AM$3,0,0,'Données projet'!$E$10+1,1))-AVERAGE(OFFSET($H$3,0,0,'Données projet'!$E$10+1,1))</f>
        <v>441.51026823173464</v>
      </c>
      <c r="AO115" s="62">
        <f t="shared" si="90"/>
        <v>241.85593029696236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155.99999999999989</v>
      </c>
      <c r="BE115" s="14">
        <f>BD115*VLOOKUP('Données projet'!$B$11,Paramètres!$A$1:$I$89,3,0)*VLOOKUP('Données projet'!$B$11,Paramètres!$A$1:$I$89,5,0)</f>
        <v>124.11359999999992</v>
      </c>
      <c r="BF115" s="14">
        <f t="shared" si="91"/>
        <v>32.632538771598028</v>
      </c>
      <c r="BG115" s="22">
        <f t="shared" si="61"/>
        <v>272.99952502719975</v>
      </c>
      <c r="BH115" s="62">
        <f t="shared" si="62"/>
        <v>566.33285836053301</v>
      </c>
      <c r="BI115" s="62">
        <f ca="1">AVERAGE(OFFSET($BH$3,0,0,'Données projet'!$E$11+1,1))-AVERAGE(OFFSET($H$3,0,0,'Données projet'!$E$11+1,1))</f>
        <v>106.9966389566718</v>
      </c>
      <c r="BJ115" s="62">
        <f t="shared" si="92"/>
        <v>101.79623421527413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projet'!$B$9,Paramètres!$A$1:$I$89,3,0)*VLOOKUP('Données projet'!$B$9,Paramètres!$A$1:$I$89,5,0)</f>
        <v>-1.9065282685915009E-13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490.96084572840579</v>
      </c>
      <c r="T116" s="62">
        <f t="shared" si="88"/>
        <v>597.91658789908263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2.4159260556451176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1.5572293489182878E-11</v>
      </c>
      <c r="AC116" s="24">
        <f t="shared" si="57"/>
        <v>2.4159260556606901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7</v>
      </c>
      <c r="AI116" s="14">
        <f>IF('Données projet'!$A$62&gt;35,AI115+AH116-AQ115,IF(A116&lt;'Données projet'!$A$62,$AF$205^A116,IF(A116='Données projet'!$A$62,'Données projet'!$B$62,AI115+AH116-AQ115)))</f>
        <v>486.99999999999994</v>
      </c>
      <c r="AJ116" s="14">
        <f>AI116*VLOOKUP('Données projet'!$B$10,Paramètres!$A$1:$I$89,3,0)*VLOOKUP('Données projet'!$B$10,Paramètres!$A$1:$I$89,5,0)</f>
        <v>417.84599999999995</v>
      </c>
      <c r="AK116" s="14">
        <f t="shared" si="89"/>
        <v>95.385425758311655</v>
      </c>
      <c r="AL116" s="22">
        <f t="shared" si="58"/>
        <v>893.87806652905931</v>
      </c>
      <c r="AM116" s="62">
        <f t="shared" si="59"/>
        <v>1187.2113998623927</v>
      </c>
      <c r="AN116" s="62">
        <f ca="1">AVERAGE(OFFSET($AM$3,0,0,'Données projet'!$E$10+1,1))-AVERAGE(OFFSET($H$3,0,0,'Données projet'!$E$10+1,1))</f>
        <v>441.51026823173464</v>
      </c>
      <c r="AO116" s="62">
        <f t="shared" si="90"/>
        <v>241.85593029696236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155.99999999999989</v>
      </c>
      <c r="BE116" s="14">
        <f>BD116*VLOOKUP('Données projet'!$B$11,Paramètres!$A$1:$I$89,3,0)*VLOOKUP('Données projet'!$B$11,Paramètres!$A$1:$I$89,5,0)</f>
        <v>124.11359999999992</v>
      </c>
      <c r="BF116" s="14">
        <f t="shared" si="91"/>
        <v>32.632538771598028</v>
      </c>
      <c r="BG116" s="22">
        <f t="shared" si="61"/>
        <v>272.99952502719975</v>
      </c>
      <c r="BH116" s="62">
        <f t="shared" si="62"/>
        <v>566.33285836053301</v>
      </c>
      <c r="BI116" s="62">
        <f ca="1">AVERAGE(OFFSET($BH$3,0,0,'Données projet'!$E$11+1,1))-AVERAGE(OFFSET($H$3,0,0,'Données projet'!$E$11+1,1))</f>
        <v>106.9966389566718</v>
      </c>
      <c r="BJ116" s="62">
        <f t="shared" si="92"/>
        <v>101.79623421527413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projet'!$B$9,Paramètres!$A$1:$I$89,3,0)*VLOOKUP('Données projet'!$B$9,Paramètres!$A$1:$I$89,5,0)</f>
        <v>-1.9065282685915009E-13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490.96084572840579</v>
      </c>
      <c r="T117" s="62">
        <f t="shared" si="88"/>
        <v>597.91658789908263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2.368551219263308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1.1011274324828336E-11</v>
      </c>
      <c r="AC117" s="24">
        <f t="shared" si="57"/>
        <v>2.3685512192743192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7</v>
      </c>
      <c r="AI117" s="14">
        <f>IF('Données projet'!$A$62&gt;35,AI116+AH117-AQ116,IF(A117&lt;'Données projet'!$A$62,$AF$205^A117,IF(A117='Données projet'!$A$62,'Données projet'!$B$62,AI116+AH117-AQ116)))</f>
        <v>493.99999999999994</v>
      </c>
      <c r="AJ117" s="14">
        <f>AI117*VLOOKUP('Données projet'!$B$10,Paramètres!$A$1:$I$89,3,0)*VLOOKUP('Données projet'!$B$10,Paramètres!$A$1:$I$89,5,0)</f>
        <v>423.85199999999998</v>
      </c>
      <c r="AK117" s="14">
        <f t="shared" si="89"/>
        <v>96.595871362472579</v>
      </c>
      <c r="AL117" s="22">
        <f t="shared" si="58"/>
        <v>906.44670928963967</v>
      </c>
      <c r="AM117" s="62">
        <f t="shared" si="59"/>
        <v>1199.780042622973</v>
      </c>
      <c r="AN117" s="62">
        <f ca="1">AVERAGE(OFFSET($AM$3,0,0,'Données projet'!$E$10+1,1))-AVERAGE(OFFSET($H$3,0,0,'Données projet'!$E$10+1,1))</f>
        <v>441.51026823173464</v>
      </c>
      <c r="AO117" s="62">
        <f t="shared" si="90"/>
        <v>241.85593029696236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155.99999999999989</v>
      </c>
      <c r="BE117" s="14">
        <f>BD117*VLOOKUP('Données projet'!$B$11,Paramètres!$A$1:$I$89,3,0)*VLOOKUP('Données projet'!$B$11,Paramètres!$A$1:$I$89,5,0)</f>
        <v>124.11359999999992</v>
      </c>
      <c r="BF117" s="14">
        <f t="shared" si="91"/>
        <v>32.632538771598028</v>
      </c>
      <c r="BG117" s="22">
        <f t="shared" si="61"/>
        <v>272.99952502719975</v>
      </c>
      <c r="BH117" s="62">
        <f t="shared" si="62"/>
        <v>566.33285836053301</v>
      </c>
      <c r="BI117" s="62">
        <f ca="1">AVERAGE(OFFSET($BH$3,0,0,'Données projet'!$E$11+1,1))-AVERAGE(OFFSET($H$3,0,0,'Données projet'!$E$11+1,1))</f>
        <v>106.9966389566718</v>
      </c>
      <c r="BJ117" s="62">
        <f t="shared" si="92"/>
        <v>101.79623421527413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projet'!$B$9,Paramètres!$A$1:$I$89,3,0)*VLOOKUP('Données projet'!$B$9,Paramètres!$A$1:$I$89,5,0)</f>
        <v>-1.9065282685915009E-13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490.96084572840579</v>
      </c>
      <c r="T118" s="62">
        <f t="shared" si="88"/>
        <v>597.91658789908263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2.3221053745271485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7.7861467445914392E-12</v>
      </c>
      <c r="AC118" s="24">
        <f t="shared" si="57"/>
        <v>2.3221053745349347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501</v>
      </c>
      <c r="AG118" s="13">
        <f>VLOOKUP(A118,'Données projet'!$A$61:$I$81,9,0)</f>
        <v>7</v>
      </c>
      <c r="AH118" s="13">
        <f t="array" ref="AH118">INDEX(AG:AG,MIN(IF(ISNUMBER(AG118:AG314),ROW(AG118:AG314),"")))</f>
        <v>7</v>
      </c>
      <c r="AI118" s="14">
        <f>IF('Données projet'!$A$62&gt;35,AI117+AH118-AQ117,IF(A118&lt;'Données projet'!$A$62,$AF$205^A118,IF(A118='Données projet'!$A$62,'Données projet'!$B$62,AI117+AH118-AQ117)))</f>
        <v>500.99999999999994</v>
      </c>
      <c r="AJ118" s="14">
        <f>AI118*VLOOKUP('Données projet'!$B$10,Paramètres!$A$1:$I$89,3,0)*VLOOKUP('Données projet'!$B$10,Paramètres!$A$1:$I$89,5,0)</f>
        <v>429.858</v>
      </c>
      <c r="AK118" s="14">
        <f t="shared" si="89"/>
        <v>97.804322041485804</v>
      </c>
      <c r="AL118" s="22">
        <f t="shared" si="58"/>
        <v>919.01187755558783</v>
      </c>
      <c r="AM118" s="62">
        <f t="shared" si="59"/>
        <v>1212.3452108889212</v>
      </c>
      <c r="AN118" s="62">
        <f ca="1">AVERAGE(OFFSET($AM$3,0,0,'Données projet'!$E$10+1,1))-AVERAGE(OFFSET($H$3,0,0,'Données projet'!$E$10+1,1))</f>
        <v>441.51026823173464</v>
      </c>
      <c r="AO118" s="62">
        <f t="shared" si="90"/>
        <v>241.85593029696236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501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155.99999999999989</v>
      </c>
      <c r="BE118" s="14">
        <f>BD118*VLOOKUP('Données projet'!$B$11,Paramètres!$A$1:$I$89,3,0)*VLOOKUP('Données projet'!$B$11,Paramètres!$A$1:$I$89,5,0)</f>
        <v>124.11359999999992</v>
      </c>
      <c r="BF118" s="14">
        <f t="shared" si="91"/>
        <v>32.632538771598028</v>
      </c>
      <c r="BG118" s="22">
        <f t="shared" si="61"/>
        <v>272.99952502719975</v>
      </c>
      <c r="BH118" s="62">
        <f t="shared" si="62"/>
        <v>566.33285836053301</v>
      </c>
      <c r="BI118" s="62">
        <f ca="1">AVERAGE(OFFSET($BH$3,0,0,'Données projet'!$E$11+1,1))-AVERAGE(OFFSET($H$3,0,0,'Données projet'!$E$11+1,1))</f>
        <v>106.9966389566718</v>
      </c>
      <c r="BJ118" s="62">
        <f t="shared" si="92"/>
        <v>101.79623421527413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projet'!$B$9,Paramètres!$A$1:$I$89,3,0)*VLOOKUP('Données projet'!$B$9,Paramètres!$A$1:$I$89,5,0)</f>
        <v>-1.9065282685915009E-13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490.96084572840579</v>
      </c>
      <c r="T119" s="62">
        <f t="shared" si="88"/>
        <v>597.91658789908263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2.2765703044770973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5.5056371624141682E-12</v>
      </c>
      <c r="AC119" s="24">
        <f t="shared" si="57"/>
        <v>2.2765703044826031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-4.8771653382573282E-14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441.51026823173464</v>
      </c>
      <c r="AO119" s="62">
        <f t="shared" si="90"/>
        <v>241.85593029696236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155.99999999999989</v>
      </c>
      <c r="BE119" s="14">
        <f>BD119*VLOOKUP('Données projet'!$B$11,Paramètres!$A$1:$I$89,3,0)*VLOOKUP('Données projet'!$B$11,Paramètres!$A$1:$I$89,5,0)</f>
        <v>124.11359999999992</v>
      </c>
      <c r="BF119" s="14">
        <f t="shared" si="91"/>
        <v>32.632538771598028</v>
      </c>
      <c r="BG119" s="22">
        <f t="shared" si="61"/>
        <v>272.99952502719975</v>
      </c>
      <c r="BH119" s="62">
        <f t="shared" si="62"/>
        <v>566.33285836053301</v>
      </c>
      <c r="BI119" s="62">
        <f ca="1">AVERAGE(OFFSET($BH$3,0,0,'Données projet'!$E$11+1,1))-AVERAGE(OFFSET($H$3,0,0,'Données projet'!$E$11+1,1))</f>
        <v>106.9966389566718</v>
      </c>
      <c r="BJ119" s="62">
        <f t="shared" si="92"/>
        <v>101.79623421527413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projet'!$B$9,Paramètres!$A$1:$I$89,3,0)*VLOOKUP('Données projet'!$B$9,Paramètres!$A$1:$I$89,5,0)</f>
        <v>-1.9065282685915009E-13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490.96084572840579</v>
      </c>
      <c r="T120" s="62">
        <f t="shared" si="88"/>
        <v>597.91658789908263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2.2319281493770773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3.8930733722957196E-12</v>
      </c>
      <c r="AC120" s="24">
        <f t="shared" si="57"/>
        <v>2.2319281493809702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-4.8771653382573282E-14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441.51026823173464</v>
      </c>
      <c r="AO120" s="62">
        <f t="shared" si="90"/>
        <v>241.85593029696236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155.99999999999989</v>
      </c>
      <c r="BE120" s="14">
        <f>BD120*VLOOKUP('Données projet'!$B$11,Paramètres!$A$1:$I$89,3,0)*VLOOKUP('Données projet'!$B$11,Paramètres!$A$1:$I$89,5,0)</f>
        <v>124.11359999999992</v>
      </c>
      <c r="BF120" s="14">
        <f t="shared" si="91"/>
        <v>32.632538771598028</v>
      </c>
      <c r="BG120" s="22">
        <f t="shared" si="61"/>
        <v>272.99952502719975</v>
      </c>
      <c r="BH120" s="62">
        <f t="shared" si="62"/>
        <v>566.33285836053301</v>
      </c>
      <c r="BI120" s="62">
        <f ca="1">AVERAGE(OFFSET($BH$3,0,0,'Données projet'!$E$11+1,1))-AVERAGE(OFFSET($H$3,0,0,'Données projet'!$E$11+1,1))</f>
        <v>106.9966389566718</v>
      </c>
      <c r="BJ120" s="62">
        <f t="shared" si="92"/>
        <v>101.79623421527413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projet'!$B$9,Paramètres!$A$1:$I$89,3,0)*VLOOKUP('Données projet'!$B$9,Paramètres!$A$1:$I$89,5,0)</f>
        <v>-1.9065282685915009E-13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490.96084572840579</v>
      </c>
      <c r="T121" s="62">
        <f t="shared" si="88"/>
        <v>597.91658789908263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2.1881613997095424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2.7528185812070841E-12</v>
      </c>
      <c r="AC121" s="24">
        <f t="shared" si="57"/>
        <v>2.1881613997122953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-4.8771653382573282E-14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441.51026823173464</v>
      </c>
      <c r="AO121" s="62">
        <f t="shared" si="90"/>
        <v>241.85593029696236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155.99999999999989</v>
      </c>
      <c r="BE121" s="14">
        <f>BD121*VLOOKUP('Données projet'!$B$11,Paramètres!$A$1:$I$89,3,0)*VLOOKUP('Données projet'!$B$11,Paramètres!$A$1:$I$89,5,0)</f>
        <v>124.11359999999992</v>
      </c>
      <c r="BF121" s="14">
        <f t="shared" si="91"/>
        <v>32.632538771598028</v>
      </c>
      <c r="BG121" s="22">
        <f t="shared" si="61"/>
        <v>272.99952502719975</v>
      </c>
      <c r="BH121" s="62">
        <f t="shared" si="62"/>
        <v>566.33285836053301</v>
      </c>
      <c r="BI121" s="62">
        <f ca="1">AVERAGE(OFFSET($BH$3,0,0,'Données projet'!$E$11+1,1))-AVERAGE(OFFSET($H$3,0,0,'Données projet'!$E$11+1,1))</f>
        <v>106.9966389566718</v>
      </c>
      <c r="BJ121" s="62">
        <f t="shared" si="92"/>
        <v>101.79623421527413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projet'!$B$9,Paramètres!$A$1:$I$89,3,0)*VLOOKUP('Données projet'!$B$9,Paramètres!$A$1:$I$89,5,0)</f>
        <v>-1.9065282685915009E-13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490.96084572840579</v>
      </c>
      <c r="T122" s="62">
        <f t="shared" si="88"/>
        <v>597.91658789908263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2.1452528893079066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1.9465366861478598E-12</v>
      </c>
      <c r="AC122" s="24">
        <f t="shared" si="57"/>
        <v>2.145252889309853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-4.8771653382573282E-14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441.51026823173464</v>
      </c>
      <c r="AO122" s="62">
        <f t="shared" si="90"/>
        <v>241.85593029696236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155.99999999999989</v>
      </c>
      <c r="BE122" s="14">
        <f>BD122*VLOOKUP('Données projet'!$B$11,Paramètres!$A$1:$I$89,3,0)*VLOOKUP('Données projet'!$B$11,Paramètres!$A$1:$I$89,5,0)</f>
        <v>124.11359999999992</v>
      </c>
      <c r="BF122" s="14">
        <f t="shared" si="91"/>
        <v>32.632538771598028</v>
      </c>
      <c r="BG122" s="22">
        <f t="shared" si="61"/>
        <v>272.99952502719975</v>
      </c>
      <c r="BH122" s="62">
        <f t="shared" si="62"/>
        <v>566.33285836053301</v>
      </c>
      <c r="BI122" s="62">
        <f ca="1">AVERAGE(OFFSET($BH$3,0,0,'Données projet'!$E$11+1,1))-AVERAGE(OFFSET($H$3,0,0,'Données projet'!$E$11+1,1))</f>
        <v>106.9966389566718</v>
      </c>
      <c r="BJ122" s="62">
        <f t="shared" si="92"/>
        <v>101.79623421527413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projet'!$B$9,Paramètres!$A$1:$I$89,3,0)*VLOOKUP('Données projet'!$B$9,Paramètres!$A$1:$I$89,5,0)</f>
        <v>-1.9065282685915009E-13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490.96084572840579</v>
      </c>
      <c r="T123" s="62">
        <f t="shared" si="88"/>
        <v>597.91658789908263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2.10318578862364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1.3764092906035421E-12</v>
      </c>
      <c r="AC123" s="24">
        <f t="shared" si="57"/>
        <v>2.1031857886250163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-4.8771653382573282E-14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441.51026823173464</v>
      </c>
      <c r="AO123" s="62">
        <f t="shared" si="90"/>
        <v>241.85593029696236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155.99999999999989</v>
      </c>
      <c r="BE123" s="14">
        <f>BD123*VLOOKUP('Données projet'!$B$11,Paramètres!$A$1:$I$89,3,0)*VLOOKUP('Données projet'!$B$11,Paramètres!$A$1:$I$89,5,0)</f>
        <v>124.11359999999992</v>
      </c>
      <c r="BF123" s="14">
        <f t="shared" si="91"/>
        <v>32.632538771598028</v>
      </c>
      <c r="BG123" s="22">
        <f t="shared" si="61"/>
        <v>272.99952502719975</v>
      </c>
      <c r="BH123" s="62">
        <f t="shared" si="62"/>
        <v>566.33285836053301</v>
      </c>
      <c r="BI123" s="62">
        <f ca="1">AVERAGE(OFFSET($BH$3,0,0,'Données projet'!$E$11+1,1))-AVERAGE(OFFSET($H$3,0,0,'Données projet'!$E$11+1,1))</f>
        <v>106.9966389566718</v>
      </c>
      <c r="BJ123" s="62">
        <f t="shared" si="92"/>
        <v>101.79623421527413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projet'!$B$9,Paramètres!$A$1:$I$89,3,0)*VLOOKUP('Données projet'!$B$9,Paramètres!$A$1:$I$89,5,0)</f>
        <v>-1.9065282685915009E-13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490.96084572840579</v>
      </c>
      <c r="T124" s="62">
        <f t="shared" si="88"/>
        <v>597.91658789908263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2.061943598125394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9.732683430739299E-13</v>
      </c>
      <c r="AC124" s="24">
        <f t="shared" si="57"/>
        <v>2.0619435981263674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-4.8771653382573282E-14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441.51026823173464</v>
      </c>
      <c r="AO124" s="62">
        <f t="shared" si="90"/>
        <v>241.85593029696236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155.99999999999989</v>
      </c>
      <c r="BE124" s="14">
        <f>BD124*VLOOKUP('Données projet'!$B$11,Paramètres!$A$1:$I$89,3,0)*VLOOKUP('Données projet'!$B$11,Paramètres!$A$1:$I$89,5,0)</f>
        <v>124.11359999999992</v>
      </c>
      <c r="BF124" s="14">
        <f t="shared" si="91"/>
        <v>32.632538771598028</v>
      </c>
      <c r="BG124" s="22">
        <f t="shared" si="61"/>
        <v>272.99952502719975</v>
      </c>
      <c r="BH124" s="62">
        <f t="shared" si="62"/>
        <v>566.33285836053301</v>
      </c>
      <c r="BI124" s="62">
        <f ca="1">AVERAGE(OFFSET($BH$3,0,0,'Données projet'!$E$11+1,1))-AVERAGE(OFFSET($H$3,0,0,'Données projet'!$E$11+1,1))</f>
        <v>106.9966389566718</v>
      </c>
      <c r="BJ124" s="62">
        <f t="shared" si="92"/>
        <v>101.79623421527413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projet'!$B$9,Paramètres!$A$1:$I$89,3,0)*VLOOKUP('Données projet'!$B$9,Paramètres!$A$1:$I$89,5,0)</f>
        <v>-1.9065282685915009E-13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490.96084572840579</v>
      </c>
      <c r="T125" s="62">
        <f t="shared" si="88"/>
        <v>597.91658789908263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2.0215101418275663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6.8820464530177103E-13</v>
      </c>
      <c r="AC125" s="24">
        <f t="shared" si="57"/>
        <v>2.0215101418282546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-4.8771653382573282E-14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441.51026823173464</v>
      </c>
      <c r="AO125" s="62">
        <f t="shared" si="90"/>
        <v>241.85593029696236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155.99999999999989</v>
      </c>
      <c r="BE125" s="14">
        <f>BD125*VLOOKUP('Données projet'!$B$11,Paramètres!$A$1:$I$89,3,0)*VLOOKUP('Données projet'!$B$11,Paramètres!$A$1:$I$89,5,0)</f>
        <v>124.11359999999992</v>
      </c>
      <c r="BF125" s="14">
        <f t="shared" si="91"/>
        <v>32.632538771598028</v>
      </c>
      <c r="BG125" s="22">
        <f t="shared" si="61"/>
        <v>272.99952502719975</v>
      </c>
      <c r="BH125" s="62">
        <f t="shared" si="62"/>
        <v>566.33285836053301</v>
      </c>
      <c r="BI125" s="62">
        <f ca="1">AVERAGE(OFFSET($BH$3,0,0,'Données projet'!$E$11+1,1))-AVERAGE(OFFSET($H$3,0,0,'Données projet'!$E$11+1,1))</f>
        <v>106.9966389566718</v>
      </c>
      <c r="BJ125" s="62">
        <f t="shared" si="92"/>
        <v>101.79623421527413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projet'!$B$9,Paramètres!$A$1:$I$89,3,0)*VLOOKUP('Données projet'!$B$9,Paramètres!$A$1:$I$89,5,0)</f>
        <v>-1.9065282685915009E-13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490.96084572840579</v>
      </c>
      <c r="T126" s="62">
        <f t="shared" si="88"/>
        <v>597.91658789908263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1.9818695609457657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4.8663417153696495E-13</v>
      </c>
      <c r="AC126" s="24">
        <f t="shared" si="57"/>
        <v>1.9818695609462524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-4.8771653382573282E-14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441.51026823173464</v>
      </c>
      <c r="AO126" s="62">
        <f t="shared" si="90"/>
        <v>241.85593029696236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155.99999999999989</v>
      </c>
      <c r="BE126" s="14">
        <f>BD126*VLOOKUP('Données projet'!$B$11,Paramètres!$A$1:$I$89,3,0)*VLOOKUP('Données projet'!$B$11,Paramètres!$A$1:$I$89,5,0)</f>
        <v>124.11359999999992</v>
      </c>
      <c r="BF126" s="14">
        <f t="shared" si="91"/>
        <v>32.632538771598028</v>
      </c>
      <c r="BG126" s="22">
        <f t="shared" si="61"/>
        <v>272.99952502719975</v>
      </c>
      <c r="BH126" s="62">
        <f t="shared" si="62"/>
        <v>566.33285836053301</v>
      </c>
      <c r="BI126" s="62">
        <f ca="1">AVERAGE(OFFSET($BH$3,0,0,'Données projet'!$E$11+1,1))-AVERAGE(OFFSET($H$3,0,0,'Données projet'!$E$11+1,1))</f>
        <v>106.9966389566718</v>
      </c>
      <c r="BJ126" s="62">
        <f t="shared" si="92"/>
        <v>101.79623421527413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projet'!$B$9,Paramètres!$A$1:$I$89,3,0)*VLOOKUP('Données projet'!$B$9,Paramètres!$A$1:$I$89,5,0)</f>
        <v>-1.9065282685915009E-13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490.96084572840579</v>
      </c>
      <c r="T127" s="62">
        <f t="shared" si="88"/>
        <v>597.91658789908263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1.9430063076766904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3.4410232265088551E-13</v>
      </c>
      <c r="AC127" s="24">
        <f t="shared" si="57"/>
        <v>1.9430063076770345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-4.8771653382573282E-14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441.51026823173464</v>
      </c>
      <c r="AO127" s="62">
        <f t="shared" si="90"/>
        <v>241.85593029696236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155.99999999999989</v>
      </c>
      <c r="BE127" s="14">
        <f>BD127*VLOOKUP('Données projet'!$B$11,Paramètres!$A$1:$I$89,3,0)*VLOOKUP('Données projet'!$B$11,Paramètres!$A$1:$I$89,5,0)</f>
        <v>124.11359999999992</v>
      </c>
      <c r="BF127" s="14">
        <f t="shared" si="91"/>
        <v>32.632538771598028</v>
      </c>
      <c r="BG127" s="22">
        <f t="shared" si="61"/>
        <v>272.99952502719975</v>
      </c>
      <c r="BH127" s="62">
        <f t="shared" si="62"/>
        <v>566.33285836053301</v>
      </c>
      <c r="BI127" s="62">
        <f ca="1">AVERAGE(OFFSET($BH$3,0,0,'Données projet'!$E$11+1,1))-AVERAGE(OFFSET($H$3,0,0,'Données projet'!$E$11+1,1))</f>
        <v>106.9966389566718</v>
      </c>
      <c r="BJ127" s="62">
        <f t="shared" si="92"/>
        <v>101.79623421527413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projet'!$B$9,Paramètres!$A$1:$I$89,3,0)*VLOOKUP('Données projet'!$B$9,Paramètres!$A$1:$I$89,5,0)</f>
        <v>-1.9065282685915009E-13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490.96084572840579</v>
      </c>
      <c r="T128" s="62">
        <f t="shared" si="88"/>
        <v>597.91658789908263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1.9049051390999776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2.4331708576848248E-13</v>
      </c>
      <c r="AC128" s="24">
        <f t="shared" si="57"/>
        <v>1.904905139100221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-4.8771653382573282E-14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441.51026823173464</v>
      </c>
      <c r="AO128" s="62">
        <f t="shared" si="90"/>
        <v>241.85593029696236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155.99999999999989</v>
      </c>
      <c r="BE128" s="14">
        <f>BD128*VLOOKUP('Données projet'!$B$11,Paramètres!$A$1:$I$89,3,0)*VLOOKUP('Données projet'!$B$11,Paramètres!$A$1:$I$89,5,0)</f>
        <v>124.11359999999992</v>
      </c>
      <c r="BF128" s="14">
        <f t="shared" si="91"/>
        <v>32.632538771598028</v>
      </c>
      <c r="BG128" s="22">
        <f t="shared" si="61"/>
        <v>272.99952502719975</v>
      </c>
      <c r="BH128" s="62">
        <f t="shared" si="62"/>
        <v>566.33285836053301</v>
      </c>
      <c r="BI128" s="62">
        <f ca="1">AVERAGE(OFFSET($BH$3,0,0,'Données projet'!$E$11+1,1))-AVERAGE(OFFSET($H$3,0,0,'Données projet'!$E$11+1,1))</f>
        <v>106.9966389566718</v>
      </c>
      <c r="BJ128" s="62">
        <f t="shared" si="92"/>
        <v>101.79623421527413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projet'!$B$9,Paramètres!$A$1:$I$89,3,0)*VLOOKUP('Données projet'!$B$9,Paramètres!$A$1:$I$89,5,0)</f>
        <v>-1.9065282685915009E-13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490.96084572840579</v>
      </c>
      <c r="T129" s="62">
        <f t="shared" si="88"/>
        <v>597.91658789908263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1.8675511111996361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1.7205116132544276E-13</v>
      </c>
      <c r="AC129" s="24">
        <f t="shared" si="57"/>
        <v>1.8675511111998082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-4.8771653382573282E-14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441.51026823173464</v>
      </c>
      <c r="AO129" s="62">
        <f t="shared" si="90"/>
        <v>241.85593029696236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155.99999999999989</v>
      </c>
      <c r="BE129" s="14">
        <f>BD129*VLOOKUP('Données projet'!$B$11,Paramètres!$A$1:$I$89,3,0)*VLOOKUP('Données projet'!$B$11,Paramètres!$A$1:$I$89,5,0)</f>
        <v>124.11359999999992</v>
      </c>
      <c r="BF129" s="14">
        <f t="shared" si="91"/>
        <v>32.632538771598028</v>
      </c>
      <c r="BG129" s="22">
        <f t="shared" si="61"/>
        <v>272.99952502719975</v>
      </c>
      <c r="BH129" s="62">
        <f t="shared" si="62"/>
        <v>566.33285836053301</v>
      </c>
      <c r="BI129" s="62">
        <f ca="1">AVERAGE(OFFSET($BH$3,0,0,'Données projet'!$E$11+1,1))-AVERAGE(OFFSET($H$3,0,0,'Données projet'!$E$11+1,1))</f>
        <v>106.9966389566718</v>
      </c>
      <c r="BJ129" s="62">
        <f t="shared" si="92"/>
        <v>101.79623421527413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projet'!$B$9,Paramètres!$A$1:$I$89,3,0)*VLOOKUP('Données projet'!$B$9,Paramètres!$A$1:$I$89,5,0)</f>
        <v>-1.9065282685915009E-13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490.96084572840579</v>
      </c>
      <c r="T130" s="62">
        <f t="shared" si="88"/>
        <v>597.91658789908263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1.8309295730027129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1.2165854288424124E-13</v>
      </c>
      <c r="AC130" s="24">
        <f t="shared" si="57"/>
        <v>1.8309295730028345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-4.8771653382573282E-14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441.51026823173464</v>
      </c>
      <c r="AO130" s="62">
        <f t="shared" si="90"/>
        <v>241.85593029696236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155.99999999999989</v>
      </c>
      <c r="BE130" s="14">
        <f>BD130*VLOOKUP('Données projet'!$B$11,Paramètres!$A$1:$I$89,3,0)*VLOOKUP('Données projet'!$B$11,Paramètres!$A$1:$I$89,5,0)</f>
        <v>124.11359999999992</v>
      </c>
      <c r="BF130" s="14">
        <f t="shared" si="91"/>
        <v>32.632538771598028</v>
      </c>
      <c r="BG130" s="22">
        <f t="shared" si="61"/>
        <v>272.99952502719975</v>
      </c>
      <c r="BH130" s="62">
        <f t="shared" si="62"/>
        <v>566.33285836053301</v>
      </c>
      <c r="BI130" s="62">
        <f ca="1">AVERAGE(OFFSET($BH$3,0,0,'Données projet'!$E$11+1,1))-AVERAGE(OFFSET($H$3,0,0,'Données projet'!$E$11+1,1))</f>
        <v>106.9966389566718</v>
      </c>
      <c r="BJ130" s="62">
        <f t="shared" si="92"/>
        <v>101.79623421527413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projet'!$B$9,Paramètres!$A$1:$I$89,3,0)*VLOOKUP('Données projet'!$B$9,Paramètres!$A$1:$I$89,5,0)</f>
        <v>-1.9065282685915009E-13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490.96084572840579</v>
      </c>
      <c r="T131" s="62">
        <f t="shared" si="88"/>
        <v>597.91658789908263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1.7950261608328986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8.6025580662721379E-14</v>
      </c>
      <c r="AC131" s="24">
        <f t="shared" si="57"/>
        <v>1.7950261608329845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-4.8771653382573282E-14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441.51026823173464</v>
      </c>
      <c r="AO131" s="62">
        <f t="shared" si="90"/>
        <v>241.85593029696236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155.99999999999989</v>
      </c>
      <c r="BE131" s="14">
        <f>BD131*VLOOKUP('Données projet'!$B$11,Paramètres!$A$1:$I$89,3,0)*VLOOKUP('Données projet'!$B$11,Paramètres!$A$1:$I$89,5,0)</f>
        <v>124.11359999999992</v>
      </c>
      <c r="BF131" s="14">
        <f t="shared" si="91"/>
        <v>32.632538771598028</v>
      </c>
      <c r="BG131" s="22">
        <f t="shared" si="61"/>
        <v>272.99952502719975</v>
      </c>
      <c r="BH131" s="62">
        <f t="shared" si="62"/>
        <v>566.33285836053301</v>
      </c>
      <c r="BI131" s="62">
        <f ca="1">AVERAGE(OFFSET($BH$3,0,0,'Données projet'!$E$11+1,1))-AVERAGE(OFFSET($H$3,0,0,'Données projet'!$E$11+1,1))</f>
        <v>106.9966389566718</v>
      </c>
      <c r="BJ131" s="62">
        <f t="shared" si="92"/>
        <v>101.79623421527413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projet'!$B$9,Paramètres!$A$1:$I$89,3,0)*VLOOKUP('Données projet'!$B$9,Paramètres!$A$1:$I$89,5,0)</f>
        <v>-1.9065282685915009E-13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490.96084572840579</v>
      </c>
      <c r="T132" s="62">
        <f t="shared" si="88"/>
        <v>597.91658789908263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1.7598267926768152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6.0829271442120619E-14</v>
      </c>
      <c r="AC132" s="24">
        <f t="shared" ref="AC132:AC153" si="111">SUM(Z132:AB132)</f>
        <v>1.759826792676876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-4.8771653382573282E-14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441.51026823173464</v>
      </c>
      <c r="AO132" s="62">
        <f t="shared" si="90"/>
        <v>241.85593029696236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155.99999999999989</v>
      </c>
      <c r="BE132" s="14">
        <f>BD132*VLOOKUP('Données projet'!$B$11,Paramètres!$A$1:$I$89,3,0)*VLOOKUP('Données projet'!$B$11,Paramètres!$A$1:$I$89,5,0)</f>
        <v>124.11359999999992</v>
      </c>
      <c r="BF132" s="14">
        <f t="shared" si="91"/>
        <v>32.632538771598028</v>
      </c>
      <c r="BG132" s="22">
        <f t="shared" ref="BG132:BG153" si="115">(BE132+BF132)*0.475*44/12</f>
        <v>272.99952502719975</v>
      </c>
      <c r="BH132" s="62">
        <f t="shared" ref="BH132:BH195" si="116">BG132+(AY132+AZ132)*44/12</f>
        <v>566.33285836053301</v>
      </c>
      <c r="BI132" s="62">
        <f ca="1">AVERAGE(OFFSET($BH$3,0,0,'Données projet'!$E$11+1,1))-AVERAGE(OFFSET($H$3,0,0,'Données projet'!$E$11+1,1))</f>
        <v>106.9966389566718</v>
      </c>
      <c r="BJ132" s="62">
        <f t="shared" si="92"/>
        <v>101.79623421527413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projet'!$B$9,Paramètres!$A$1:$I$89,3,0)*VLOOKUP('Données projet'!$B$9,Paramètres!$A$1:$I$89,5,0)</f>
        <v>-1.9065282685915009E-13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490.96084572840579</v>
      </c>
      <c r="T133" s="62">
        <f t="shared" ref="T133:T196" si="142">$T$3</f>
        <v>597.91658789908263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1.725317662660778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4.3012790331360689E-14</v>
      </c>
      <c r="AC133" s="24">
        <f t="shared" si="111"/>
        <v>1.7253176626608211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-4.8771653382573282E-14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441.51026823173464</v>
      </c>
      <c r="AO133" s="62">
        <f t="shared" ref="AO133:AO196" si="144">$AO$3</f>
        <v>241.85593029696236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155.99999999999989</v>
      </c>
      <c r="BE133" s="14">
        <f>BD133*VLOOKUP('Données projet'!$B$11,Paramètres!$A$1:$I$89,3,0)*VLOOKUP('Données projet'!$B$11,Paramètres!$A$1:$I$89,5,0)</f>
        <v>124.11359999999992</v>
      </c>
      <c r="BF133" s="14">
        <f t="shared" ref="BF133:BF153" si="145">EXP(-1.0587+0.8836*LN(BE133)+0.284)</f>
        <v>32.632538771598028</v>
      </c>
      <c r="BG133" s="22">
        <f t="shared" si="115"/>
        <v>272.99952502719975</v>
      </c>
      <c r="BH133" s="62">
        <f t="shared" si="116"/>
        <v>566.33285836053301</v>
      </c>
      <c r="BI133" s="62">
        <f ca="1">AVERAGE(OFFSET($BH$3,0,0,'Données projet'!$E$11+1,1))-AVERAGE(OFFSET($H$3,0,0,'Données projet'!$E$11+1,1))</f>
        <v>106.9966389566718</v>
      </c>
      <c r="BJ133" s="62">
        <f t="shared" ref="BJ133:BJ196" si="146">$BJ$3</f>
        <v>101.79623421527413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projet'!$B$9,Paramètres!$A$1:$I$89,3,0)*VLOOKUP('Données projet'!$B$9,Paramètres!$A$1:$I$89,5,0)</f>
        <v>-1.9065282685915009E-13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490.96084572840579</v>
      </c>
      <c r="T134" s="62">
        <f t="shared" si="142"/>
        <v>597.91658789908263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1.6914852356358645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3.0414635721060309E-14</v>
      </c>
      <c r="AC134" s="24">
        <f t="shared" si="111"/>
        <v>1.6914852356358949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-4.8771653382573282E-14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441.51026823173464</v>
      </c>
      <c r="AO134" s="62">
        <f t="shared" si="144"/>
        <v>241.85593029696236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155.99999999999989</v>
      </c>
      <c r="BE134" s="14">
        <f>BD134*VLOOKUP('Données projet'!$B$11,Paramètres!$A$1:$I$89,3,0)*VLOOKUP('Données projet'!$B$11,Paramètres!$A$1:$I$89,5,0)</f>
        <v>124.11359999999992</v>
      </c>
      <c r="BF134" s="14">
        <f t="shared" si="145"/>
        <v>32.632538771598028</v>
      </c>
      <c r="BG134" s="22">
        <f t="shared" si="115"/>
        <v>272.99952502719975</v>
      </c>
      <c r="BH134" s="62">
        <f t="shared" si="116"/>
        <v>566.33285836053301</v>
      </c>
      <c r="BI134" s="62">
        <f ca="1">AVERAGE(OFFSET($BH$3,0,0,'Données projet'!$E$11+1,1))-AVERAGE(OFFSET($H$3,0,0,'Données projet'!$E$11+1,1))</f>
        <v>106.9966389566718</v>
      </c>
      <c r="BJ134" s="62">
        <f t="shared" si="146"/>
        <v>101.79623421527413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projet'!$B$9,Paramètres!$A$1:$I$89,3,0)*VLOOKUP('Données projet'!$B$9,Paramètres!$A$1:$I$89,5,0)</f>
        <v>-1.9065282685915009E-13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490.96084572840579</v>
      </c>
      <c r="T135" s="62">
        <f t="shared" si="142"/>
        <v>597.91658789908263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1.6583162418691666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2.1506395165680345E-14</v>
      </c>
      <c r="AC135" s="24">
        <f t="shared" si="111"/>
        <v>1.6583162418691881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-4.8771653382573282E-14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441.51026823173464</v>
      </c>
      <c r="AO135" s="62">
        <f t="shared" si="144"/>
        <v>241.85593029696236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155.99999999999989</v>
      </c>
      <c r="BE135" s="14">
        <f>BD135*VLOOKUP('Données projet'!$B$11,Paramètres!$A$1:$I$89,3,0)*VLOOKUP('Données projet'!$B$11,Paramètres!$A$1:$I$89,5,0)</f>
        <v>124.11359999999992</v>
      </c>
      <c r="BF135" s="14">
        <f t="shared" si="145"/>
        <v>32.632538771598028</v>
      </c>
      <c r="BG135" s="22">
        <f t="shared" si="115"/>
        <v>272.99952502719975</v>
      </c>
      <c r="BH135" s="62">
        <f t="shared" si="116"/>
        <v>566.33285836053301</v>
      </c>
      <c r="BI135" s="62">
        <f ca="1">AVERAGE(OFFSET($BH$3,0,0,'Données projet'!$E$11+1,1))-AVERAGE(OFFSET($H$3,0,0,'Données projet'!$E$11+1,1))</f>
        <v>106.9966389566718</v>
      </c>
      <c r="BJ135" s="62">
        <f t="shared" si="146"/>
        <v>101.79623421527413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projet'!$B$9,Paramètres!$A$1:$I$89,3,0)*VLOOKUP('Données projet'!$B$9,Paramètres!$A$1:$I$89,5,0)</f>
        <v>-1.9065282685915009E-13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490.96084572840579</v>
      </c>
      <c r="T136" s="62">
        <f t="shared" si="142"/>
        <v>597.91658789908263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1.6257976718391451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1.5207317860530155E-14</v>
      </c>
      <c r="AC136" s="24">
        <f t="shared" si="111"/>
        <v>1.6257976718391602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-4.8771653382573282E-14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441.51026823173464</v>
      </c>
      <c r="AO136" s="62">
        <f t="shared" si="144"/>
        <v>241.85593029696236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155.99999999999989</v>
      </c>
      <c r="BE136" s="14">
        <f>BD136*VLOOKUP('Données projet'!$B$11,Paramètres!$A$1:$I$89,3,0)*VLOOKUP('Données projet'!$B$11,Paramètres!$A$1:$I$89,5,0)</f>
        <v>124.11359999999992</v>
      </c>
      <c r="BF136" s="14">
        <f t="shared" si="145"/>
        <v>32.632538771598028</v>
      </c>
      <c r="BG136" s="22">
        <f t="shared" si="115"/>
        <v>272.99952502719975</v>
      </c>
      <c r="BH136" s="62">
        <f t="shared" si="116"/>
        <v>566.33285836053301</v>
      </c>
      <c r="BI136" s="62">
        <f ca="1">AVERAGE(OFFSET($BH$3,0,0,'Données projet'!$E$11+1,1))-AVERAGE(OFFSET($H$3,0,0,'Données projet'!$E$11+1,1))</f>
        <v>106.9966389566718</v>
      </c>
      <c r="BJ136" s="62">
        <f t="shared" si="146"/>
        <v>101.79623421527413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projet'!$B$9,Paramètres!$A$1:$I$89,3,0)*VLOOKUP('Données projet'!$B$9,Paramètres!$A$1:$I$89,5,0)</f>
        <v>-1.9065282685915009E-13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490.96084572840579</v>
      </c>
      <c r="T137" s="62">
        <f t="shared" si="142"/>
        <v>597.91658789908263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1.5939167711330431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1.0753197582840172E-14</v>
      </c>
      <c r="AC137" s="24">
        <f t="shared" si="111"/>
        <v>1.5939167711330537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-4.8771653382573282E-14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441.51026823173464</v>
      </c>
      <c r="AO137" s="62">
        <f t="shared" si="144"/>
        <v>241.85593029696236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155.99999999999989</v>
      </c>
      <c r="BE137" s="14">
        <f>BD137*VLOOKUP('Données projet'!$B$11,Paramètres!$A$1:$I$89,3,0)*VLOOKUP('Données projet'!$B$11,Paramètres!$A$1:$I$89,5,0)</f>
        <v>124.11359999999992</v>
      </c>
      <c r="BF137" s="14">
        <f t="shared" si="145"/>
        <v>32.632538771598028</v>
      </c>
      <c r="BG137" s="22">
        <f t="shared" si="115"/>
        <v>272.99952502719975</v>
      </c>
      <c r="BH137" s="62">
        <f t="shared" si="116"/>
        <v>566.33285836053301</v>
      </c>
      <c r="BI137" s="62">
        <f ca="1">AVERAGE(OFFSET($BH$3,0,0,'Données projet'!$E$11+1,1))-AVERAGE(OFFSET($H$3,0,0,'Données projet'!$E$11+1,1))</f>
        <v>106.9966389566718</v>
      </c>
      <c r="BJ137" s="62">
        <f t="shared" si="146"/>
        <v>101.79623421527413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projet'!$B$9,Paramètres!$A$1:$I$89,3,0)*VLOOKUP('Données projet'!$B$9,Paramètres!$A$1:$I$89,5,0)</f>
        <v>-1.9065282685915009E-13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490.96084572840579</v>
      </c>
      <c r="T138" s="62">
        <f t="shared" si="142"/>
        <v>597.91658789908263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1.5626610354443584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7.6036589302650774E-15</v>
      </c>
      <c r="AC138" s="24">
        <f t="shared" si="111"/>
        <v>1.562661035444366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-4.8771653382573282E-14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441.51026823173464</v>
      </c>
      <c r="AO138" s="62">
        <f t="shared" si="144"/>
        <v>241.85593029696236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155.99999999999989</v>
      </c>
      <c r="BE138" s="14">
        <f>BD138*VLOOKUP('Données projet'!$B$11,Paramètres!$A$1:$I$89,3,0)*VLOOKUP('Données projet'!$B$11,Paramètres!$A$1:$I$89,5,0)</f>
        <v>124.11359999999992</v>
      </c>
      <c r="BF138" s="14">
        <f t="shared" si="145"/>
        <v>32.632538771598028</v>
      </c>
      <c r="BG138" s="22">
        <f t="shared" si="115"/>
        <v>272.99952502719975</v>
      </c>
      <c r="BH138" s="62">
        <f t="shared" si="116"/>
        <v>566.33285836053301</v>
      </c>
      <c r="BI138" s="62">
        <f ca="1">AVERAGE(OFFSET($BH$3,0,0,'Données projet'!$E$11+1,1))-AVERAGE(OFFSET($H$3,0,0,'Données projet'!$E$11+1,1))</f>
        <v>106.9966389566718</v>
      </c>
      <c r="BJ138" s="62">
        <f t="shared" si="146"/>
        <v>101.79623421527413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projet'!$B$9,Paramètres!$A$1:$I$89,3,0)*VLOOKUP('Données projet'!$B$9,Paramètres!$A$1:$I$89,5,0)</f>
        <v>-1.9065282685915009E-13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490.96084572840579</v>
      </c>
      <c r="T139" s="62">
        <f t="shared" si="142"/>
        <v>597.91658789908263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1.5320182056684124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5.3765987914200862E-15</v>
      </c>
      <c r="AC139" s="24">
        <f t="shared" si="111"/>
        <v>1.5320182056684177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-4.8771653382573282E-14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441.51026823173464</v>
      </c>
      <c r="AO139" s="62">
        <f t="shared" si="144"/>
        <v>241.85593029696236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155.99999999999989</v>
      </c>
      <c r="BE139" s="14">
        <f>BD139*VLOOKUP('Données projet'!$B$11,Paramètres!$A$1:$I$89,3,0)*VLOOKUP('Données projet'!$B$11,Paramètres!$A$1:$I$89,5,0)</f>
        <v>124.11359999999992</v>
      </c>
      <c r="BF139" s="14">
        <f t="shared" si="145"/>
        <v>32.632538771598028</v>
      </c>
      <c r="BG139" s="22">
        <f t="shared" si="115"/>
        <v>272.99952502719975</v>
      </c>
      <c r="BH139" s="62">
        <f t="shared" si="116"/>
        <v>566.33285836053301</v>
      </c>
      <c r="BI139" s="62">
        <f ca="1">AVERAGE(OFFSET($BH$3,0,0,'Données projet'!$E$11+1,1))-AVERAGE(OFFSET($H$3,0,0,'Données projet'!$E$11+1,1))</f>
        <v>106.9966389566718</v>
      </c>
      <c r="BJ139" s="62">
        <f t="shared" si="146"/>
        <v>101.79623421527413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projet'!$B$9,Paramètres!$A$1:$I$89,3,0)*VLOOKUP('Données projet'!$B$9,Paramètres!$A$1:$I$89,5,0)</f>
        <v>-1.9065282685915009E-13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490.96084572840579</v>
      </c>
      <c r="T140" s="62">
        <f t="shared" si="142"/>
        <v>597.91658789908263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1.501976263094092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3.8018294651325387E-15</v>
      </c>
      <c r="AC140" s="24">
        <f t="shared" si="111"/>
        <v>1.5019762630940958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-4.8771653382573282E-14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441.51026823173464</v>
      </c>
      <c r="AO140" s="62">
        <f t="shared" si="144"/>
        <v>241.85593029696236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155.99999999999989</v>
      </c>
      <c r="BE140" s="14">
        <f>BD140*VLOOKUP('Données projet'!$B$11,Paramètres!$A$1:$I$89,3,0)*VLOOKUP('Données projet'!$B$11,Paramètres!$A$1:$I$89,5,0)</f>
        <v>124.11359999999992</v>
      </c>
      <c r="BF140" s="14">
        <f t="shared" si="145"/>
        <v>32.632538771598028</v>
      </c>
      <c r="BG140" s="22">
        <f t="shared" si="115"/>
        <v>272.99952502719975</v>
      </c>
      <c r="BH140" s="62">
        <f t="shared" si="116"/>
        <v>566.33285836053301</v>
      </c>
      <c r="BI140" s="62">
        <f ca="1">AVERAGE(OFFSET($BH$3,0,0,'Données projet'!$E$11+1,1))-AVERAGE(OFFSET($H$3,0,0,'Données projet'!$E$11+1,1))</f>
        <v>106.9966389566718</v>
      </c>
      <c r="BJ140" s="62">
        <f t="shared" si="146"/>
        <v>101.79623421527413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projet'!$B$9,Paramètres!$A$1:$I$89,3,0)*VLOOKUP('Données projet'!$B$9,Paramètres!$A$1:$I$89,5,0)</f>
        <v>-1.9065282685915009E-13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490.96084572840579</v>
      </c>
      <c r="T141" s="62">
        <f t="shared" si="142"/>
        <v>597.91658789908263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1.4725234246898786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2.6882993957100431E-15</v>
      </c>
      <c r="AC141" s="24">
        <f t="shared" si="111"/>
        <v>1.4725234246898813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-4.8771653382573282E-14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441.51026823173464</v>
      </c>
      <c r="AO141" s="62">
        <f t="shared" si="144"/>
        <v>241.85593029696236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155.99999999999989</v>
      </c>
      <c r="BE141" s="14">
        <f>BD141*VLOOKUP('Données projet'!$B$11,Paramètres!$A$1:$I$89,3,0)*VLOOKUP('Données projet'!$B$11,Paramètres!$A$1:$I$89,5,0)</f>
        <v>124.11359999999992</v>
      </c>
      <c r="BF141" s="14">
        <f t="shared" si="145"/>
        <v>32.632538771598028</v>
      </c>
      <c r="BG141" s="22">
        <f t="shared" si="115"/>
        <v>272.99952502719975</v>
      </c>
      <c r="BH141" s="62">
        <f t="shared" si="116"/>
        <v>566.33285836053301</v>
      </c>
      <c r="BI141" s="62">
        <f ca="1">AVERAGE(OFFSET($BH$3,0,0,'Données projet'!$E$11+1,1))-AVERAGE(OFFSET($H$3,0,0,'Données projet'!$E$11+1,1))</f>
        <v>106.9966389566718</v>
      </c>
      <c r="BJ141" s="62">
        <f t="shared" si="146"/>
        <v>101.79623421527413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projet'!$B$9,Paramètres!$A$1:$I$89,3,0)*VLOOKUP('Données projet'!$B$9,Paramètres!$A$1:$I$89,5,0)</f>
        <v>-1.9065282685915009E-13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490.96084572840579</v>
      </c>
      <c r="T142" s="62">
        <f t="shared" si="142"/>
        <v>597.91658789908263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1.4436481384823141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1.9009147325662693E-15</v>
      </c>
      <c r="AC142" s="24">
        <f t="shared" si="111"/>
        <v>1.4436481384823161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-4.8771653382573282E-14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441.51026823173464</v>
      </c>
      <c r="AO142" s="62">
        <f t="shared" si="144"/>
        <v>241.85593029696236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155.99999999999989</v>
      </c>
      <c r="BE142" s="14">
        <f>BD142*VLOOKUP('Données projet'!$B$11,Paramètres!$A$1:$I$89,3,0)*VLOOKUP('Données projet'!$B$11,Paramètres!$A$1:$I$89,5,0)</f>
        <v>124.11359999999992</v>
      </c>
      <c r="BF142" s="14">
        <f t="shared" si="145"/>
        <v>32.632538771598028</v>
      </c>
      <c r="BG142" s="22">
        <f t="shared" si="115"/>
        <v>272.99952502719975</v>
      </c>
      <c r="BH142" s="62">
        <f t="shared" si="116"/>
        <v>566.33285836053301</v>
      </c>
      <c r="BI142" s="62">
        <f ca="1">AVERAGE(OFFSET($BH$3,0,0,'Données projet'!$E$11+1,1))-AVERAGE(OFFSET($H$3,0,0,'Données projet'!$E$11+1,1))</f>
        <v>106.9966389566718</v>
      </c>
      <c r="BJ142" s="62">
        <f t="shared" si="146"/>
        <v>101.79623421527413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projet'!$B$9,Paramètres!$A$1:$I$89,3,0)*VLOOKUP('Données projet'!$B$9,Paramètres!$A$1:$I$89,5,0)</f>
        <v>-1.9065282685915009E-13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490.96084572840579</v>
      </c>
      <c r="T143" s="62">
        <f t="shared" si="142"/>
        <v>597.91658789908263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1.4153390790250944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1.3441496978550215E-15</v>
      </c>
      <c r="AC143" s="24">
        <f t="shared" si="111"/>
        <v>1.4153390790250957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-4.8771653382573282E-14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441.51026823173464</v>
      </c>
      <c r="AO143" s="62">
        <f t="shared" si="144"/>
        <v>241.85593029696236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155.99999999999989</v>
      </c>
      <c r="BE143" s="14">
        <f>BD143*VLOOKUP('Données projet'!$B$11,Paramètres!$A$1:$I$89,3,0)*VLOOKUP('Données projet'!$B$11,Paramètres!$A$1:$I$89,5,0)</f>
        <v>124.11359999999992</v>
      </c>
      <c r="BF143" s="14">
        <f t="shared" si="145"/>
        <v>32.632538771598028</v>
      </c>
      <c r="BG143" s="22">
        <f t="shared" si="115"/>
        <v>272.99952502719975</v>
      </c>
      <c r="BH143" s="62">
        <f t="shared" si="116"/>
        <v>566.33285836053301</v>
      </c>
      <c r="BI143" s="62">
        <f ca="1">AVERAGE(OFFSET($BH$3,0,0,'Données projet'!$E$11+1,1))-AVERAGE(OFFSET($H$3,0,0,'Données projet'!$E$11+1,1))</f>
        <v>106.9966389566718</v>
      </c>
      <c r="BJ143" s="62">
        <f t="shared" si="146"/>
        <v>101.79623421527413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projet'!$B$9,Paramètres!$A$1:$I$89,3,0)*VLOOKUP('Données projet'!$B$9,Paramètres!$A$1:$I$89,5,0)</f>
        <v>-1.9065282685915009E-13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490.96084572840579</v>
      </c>
      <c r="T144" s="62">
        <f t="shared" si="142"/>
        <v>597.91658789908263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1.3875851429570094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9.5045736628313467E-16</v>
      </c>
      <c r="AC144" s="24">
        <f t="shared" si="111"/>
        <v>1.3875851429570103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-4.8771653382573282E-14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441.51026823173464</v>
      </c>
      <c r="AO144" s="62">
        <f t="shared" si="144"/>
        <v>241.85593029696236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155.99999999999989</v>
      </c>
      <c r="BE144" s="14">
        <f>BD144*VLOOKUP('Données projet'!$B$11,Paramètres!$A$1:$I$89,3,0)*VLOOKUP('Données projet'!$B$11,Paramètres!$A$1:$I$89,5,0)</f>
        <v>124.11359999999992</v>
      </c>
      <c r="BF144" s="14">
        <f t="shared" si="145"/>
        <v>32.632538771598028</v>
      </c>
      <c r="BG144" s="22">
        <f t="shared" si="115"/>
        <v>272.99952502719975</v>
      </c>
      <c r="BH144" s="62">
        <f t="shared" si="116"/>
        <v>566.33285836053301</v>
      </c>
      <c r="BI144" s="62">
        <f ca="1">AVERAGE(OFFSET($BH$3,0,0,'Données projet'!$E$11+1,1))-AVERAGE(OFFSET($H$3,0,0,'Données projet'!$E$11+1,1))</f>
        <v>106.9966389566718</v>
      </c>
      <c r="BJ144" s="62">
        <f t="shared" si="146"/>
        <v>101.79623421527413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projet'!$B$9,Paramètres!$A$1:$I$89,3,0)*VLOOKUP('Données projet'!$B$9,Paramètres!$A$1:$I$89,5,0)</f>
        <v>-1.9065282685915009E-13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490.96084572840579</v>
      </c>
      <c r="T145" s="62">
        <f t="shared" si="142"/>
        <v>597.91658789908263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1.3603754446469902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6.7207484892751077E-16</v>
      </c>
      <c r="AC145" s="24">
        <f t="shared" si="111"/>
        <v>1.3603754446469909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-4.8771653382573282E-14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441.51026823173464</v>
      </c>
      <c r="AO145" s="62">
        <f t="shared" si="144"/>
        <v>241.85593029696236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155.99999999999989</v>
      </c>
      <c r="BE145" s="14">
        <f>BD145*VLOOKUP('Données projet'!$B$11,Paramètres!$A$1:$I$89,3,0)*VLOOKUP('Données projet'!$B$11,Paramètres!$A$1:$I$89,5,0)</f>
        <v>124.11359999999992</v>
      </c>
      <c r="BF145" s="14">
        <f t="shared" si="145"/>
        <v>32.632538771598028</v>
      </c>
      <c r="BG145" s="22">
        <f t="shared" si="115"/>
        <v>272.99952502719975</v>
      </c>
      <c r="BH145" s="62">
        <f t="shared" si="116"/>
        <v>566.33285836053301</v>
      </c>
      <c r="BI145" s="62">
        <f ca="1">AVERAGE(OFFSET($BH$3,0,0,'Données projet'!$E$11+1,1))-AVERAGE(OFFSET($H$3,0,0,'Données projet'!$E$11+1,1))</f>
        <v>106.9966389566718</v>
      </c>
      <c r="BJ145" s="62">
        <f t="shared" si="146"/>
        <v>101.79623421527413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projet'!$B$9,Paramètres!$A$1:$I$89,3,0)*VLOOKUP('Données projet'!$B$9,Paramètres!$A$1:$I$89,5,0)</f>
        <v>-1.9065282685915009E-13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490.96084572840579</v>
      </c>
      <c r="T146" s="62">
        <f t="shared" si="142"/>
        <v>597.91658789908263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1.3336993119245533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4.7522868314156733E-16</v>
      </c>
      <c r="AC146" s="24">
        <f t="shared" si="111"/>
        <v>1.3336993119245537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-4.8771653382573282E-14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441.51026823173464</v>
      </c>
      <c r="AO146" s="62">
        <f t="shared" si="144"/>
        <v>241.85593029696236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155.99999999999989</v>
      </c>
      <c r="BE146" s="14">
        <f>BD146*VLOOKUP('Données projet'!$B$11,Paramètres!$A$1:$I$89,3,0)*VLOOKUP('Données projet'!$B$11,Paramètres!$A$1:$I$89,5,0)</f>
        <v>124.11359999999992</v>
      </c>
      <c r="BF146" s="14">
        <f t="shared" si="145"/>
        <v>32.632538771598028</v>
      </c>
      <c r="BG146" s="22">
        <f t="shared" si="115"/>
        <v>272.99952502719975</v>
      </c>
      <c r="BH146" s="62">
        <f t="shared" si="116"/>
        <v>566.33285836053301</v>
      </c>
      <c r="BI146" s="62">
        <f ca="1">AVERAGE(OFFSET($BH$3,0,0,'Données projet'!$E$11+1,1))-AVERAGE(OFFSET($H$3,0,0,'Données projet'!$E$11+1,1))</f>
        <v>106.9966389566718</v>
      </c>
      <c r="BJ146" s="62">
        <f t="shared" si="146"/>
        <v>101.79623421527413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projet'!$B$9,Paramètres!$A$1:$I$89,3,0)*VLOOKUP('Données projet'!$B$9,Paramètres!$A$1:$I$89,5,0)</f>
        <v>-1.9065282685915009E-13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490.96084572840579</v>
      </c>
      <c r="T147" s="62">
        <f t="shared" si="142"/>
        <v>597.91658789908263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1.3075462818939689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3.3603742446375539E-16</v>
      </c>
      <c r="AC147" s="24">
        <f t="shared" si="111"/>
        <v>1.3075462818939694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-4.8771653382573282E-14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441.51026823173464</v>
      </c>
      <c r="AO147" s="62">
        <f t="shared" si="144"/>
        <v>241.85593029696236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155.99999999999989</v>
      </c>
      <c r="BE147" s="14">
        <f>BD147*VLOOKUP('Données projet'!$B$11,Paramètres!$A$1:$I$89,3,0)*VLOOKUP('Données projet'!$B$11,Paramètres!$A$1:$I$89,5,0)</f>
        <v>124.11359999999992</v>
      </c>
      <c r="BF147" s="14">
        <f t="shared" si="145"/>
        <v>32.632538771598028</v>
      </c>
      <c r="BG147" s="22">
        <f t="shared" si="115"/>
        <v>272.99952502719975</v>
      </c>
      <c r="BH147" s="62">
        <f t="shared" si="116"/>
        <v>566.33285836053301</v>
      </c>
      <c r="BI147" s="62">
        <f ca="1">AVERAGE(OFFSET($BH$3,0,0,'Données projet'!$E$11+1,1))-AVERAGE(OFFSET($H$3,0,0,'Données projet'!$E$11+1,1))</f>
        <v>106.9966389566718</v>
      </c>
      <c r="BJ147" s="62">
        <f t="shared" si="146"/>
        <v>101.79623421527413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projet'!$B$9,Paramètres!$A$1:$I$89,3,0)*VLOOKUP('Données projet'!$B$9,Paramètres!$A$1:$I$89,5,0)</f>
        <v>-1.9065282685915009E-13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490.96084572840579</v>
      </c>
      <c r="T148" s="62">
        <f t="shared" si="142"/>
        <v>597.91658789908263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1.2819060968305112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2.3761434157078367E-16</v>
      </c>
      <c r="AC148" s="24">
        <f t="shared" si="111"/>
        <v>1.2819060968305114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-4.8771653382573282E-14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441.51026823173464</v>
      </c>
      <c r="AO148" s="62">
        <f t="shared" si="144"/>
        <v>241.85593029696236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155.99999999999989</v>
      </c>
      <c r="BE148" s="14">
        <f>BD148*VLOOKUP('Données projet'!$B$11,Paramètres!$A$1:$I$89,3,0)*VLOOKUP('Données projet'!$B$11,Paramètres!$A$1:$I$89,5,0)</f>
        <v>124.11359999999992</v>
      </c>
      <c r="BF148" s="14">
        <f t="shared" si="145"/>
        <v>32.632538771598028</v>
      </c>
      <c r="BG148" s="22">
        <f t="shared" si="115"/>
        <v>272.99952502719975</v>
      </c>
      <c r="BH148" s="62">
        <f t="shared" si="116"/>
        <v>566.33285836053301</v>
      </c>
      <c r="BI148" s="62">
        <f ca="1">AVERAGE(OFFSET($BH$3,0,0,'Données projet'!$E$11+1,1))-AVERAGE(OFFSET($H$3,0,0,'Données projet'!$E$11+1,1))</f>
        <v>106.9966389566718</v>
      </c>
      <c r="BJ148" s="62">
        <f t="shared" si="146"/>
        <v>101.79623421527413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projet'!$B$9,Paramètres!$A$1:$I$89,3,0)*VLOOKUP('Données projet'!$B$9,Paramètres!$A$1:$I$89,5,0)</f>
        <v>-1.9065282685915009E-13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490.96084572840579</v>
      </c>
      <c r="T149" s="62">
        <f t="shared" si="142"/>
        <v>597.91658789908263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1.256768700157179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1.6801871223187769E-16</v>
      </c>
      <c r="AC149" s="24">
        <f t="shared" si="111"/>
        <v>1.2567687001571792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-4.8771653382573282E-14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441.51026823173464</v>
      </c>
      <c r="AO149" s="62">
        <f t="shared" si="144"/>
        <v>241.85593029696236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155.99999999999989</v>
      </c>
      <c r="BE149" s="14">
        <f>BD149*VLOOKUP('Données projet'!$B$11,Paramètres!$A$1:$I$89,3,0)*VLOOKUP('Données projet'!$B$11,Paramètres!$A$1:$I$89,5,0)</f>
        <v>124.11359999999992</v>
      </c>
      <c r="BF149" s="14">
        <f t="shared" si="145"/>
        <v>32.632538771598028</v>
      </c>
      <c r="BG149" s="22">
        <f t="shared" si="115"/>
        <v>272.99952502719975</v>
      </c>
      <c r="BH149" s="62">
        <f t="shared" si="116"/>
        <v>566.33285836053301</v>
      </c>
      <c r="BI149" s="62">
        <f ca="1">AVERAGE(OFFSET($BH$3,0,0,'Données projet'!$E$11+1,1))-AVERAGE(OFFSET($H$3,0,0,'Données projet'!$E$11+1,1))</f>
        <v>106.9966389566718</v>
      </c>
      <c r="BJ149" s="62">
        <f t="shared" si="146"/>
        <v>101.79623421527413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projet'!$B$9,Paramètres!$A$1:$I$89,3,0)*VLOOKUP('Données projet'!$B$9,Paramètres!$A$1:$I$89,5,0)</f>
        <v>-1.9065282685915009E-13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490.96084572840579</v>
      </c>
      <c r="T150" s="62">
        <f t="shared" si="142"/>
        <v>597.91658789908263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1.232124232500313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1.1880717078539183E-16</v>
      </c>
      <c r="AC150" s="24">
        <f t="shared" si="111"/>
        <v>1.2321242325003132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-4.8771653382573282E-14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441.51026823173464</v>
      </c>
      <c r="AO150" s="62">
        <f t="shared" si="144"/>
        <v>241.85593029696236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155.99999999999989</v>
      </c>
      <c r="BE150" s="14">
        <f>BD150*VLOOKUP('Données projet'!$B$11,Paramètres!$A$1:$I$89,3,0)*VLOOKUP('Données projet'!$B$11,Paramètres!$A$1:$I$89,5,0)</f>
        <v>124.11359999999992</v>
      </c>
      <c r="BF150" s="14">
        <f t="shared" si="145"/>
        <v>32.632538771598028</v>
      </c>
      <c r="BG150" s="22">
        <f t="shared" si="115"/>
        <v>272.99952502719975</v>
      </c>
      <c r="BH150" s="62">
        <f t="shared" si="116"/>
        <v>566.33285836053301</v>
      </c>
      <c r="BI150" s="62">
        <f ca="1">AVERAGE(OFFSET($BH$3,0,0,'Données projet'!$E$11+1,1))-AVERAGE(OFFSET($H$3,0,0,'Données projet'!$E$11+1,1))</f>
        <v>106.9966389566718</v>
      </c>
      <c r="BJ150" s="62">
        <f t="shared" si="146"/>
        <v>101.79623421527413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projet'!$B$9,Paramètres!$A$1:$I$89,3,0)*VLOOKUP('Données projet'!$B$9,Paramètres!$A$1:$I$89,5,0)</f>
        <v>-1.9065282685915009E-13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490.96084572840579</v>
      </c>
      <c r="T151" s="62">
        <f t="shared" si="142"/>
        <v>597.91658789908263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1.207963027822557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8.4009356115938846E-17</v>
      </c>
      <c r="AC151" s="24">
        <f t="shared" si="111"/>
        <v>1.207963027822557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-4.8771653382573282E-14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441.51026823173464</v>
      </c>
      <c r="AO151" s="62">
        <f t="shared" si="144"/>
        <v>241.85593029696236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155.99999999999989</v>
      </c>
      <c r="BE151" s="14">
        <f>BD151*VLOOKUP('Données projet'!$B$11,Paramètres!$A$1:$I$89,3,0)*VLOOKUP('Données projet'!$B$11,Paramètres!$A$1:$I$89,5,0)</f>
        <v>124.11359999999992</v>
      </c>
      <c r="BF151" s="14">
        <f t="shared" si="145"/>
        <v>32.632538771598028</v>
      </c>
      <c r="BG151" s="22">
        <f t="shared" si="115"/>
        <v>272.99952502719975</v>
      </c>
      <c r="BH151" s="62">
        <f t="shared" si="116"/>
        <v>566.33285836053301</v>
      </c>
      <c r="BI151" s="62">
        <f ca="1">AVERAGE(OFFSET($BH$3,0,0,'Données projet'!$E$11+1,1))-AVERAGE(OFFSET($H$3,0,0,'Données projet'!$E$11+1,1))</f>
        <v>106.9966389566718</v>
      </c>
      <c r="BJ151" s="62">
        <f t="shared" si="146"/>
        <v>101.79623421527413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projet'!$B$9,Paramètres!$A$1:$I$89,3,0)*VLOOKUP('Données projet'!$B$9,Paramètres!$A$1:$I$89,5,0)</f>
        <v>-1.9065282685915009E-13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490.96084572840579</v>
      </c>
      <c r="T152" s="62">
        <f t="shared" si="142"/>
        <v>597.91658789908263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1.1842756096316522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5.9403585392695917E-17</v>
      </c>
      <c r="AC152" s="24">
        <f t="shared" si="111"/>
        <v>1.1842756096316522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-4.8771653382573282E-14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441.51026823173464</v>
      </c>
      <c r="AO152" s="62">
        <f t="shared" si="144"/>
        <v>241.85593029696236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155.99999999999989</v>
      </c>
      <c r="BE152" s="14">
        <f>BD152*VLOOKUP('Données projet'!$B$11,Paramètres!$A$1:$I$89,3,0)*VLOOKUP('Données projet'!$B$11,Paramètres!$A$1:$I$89,5,0)</f>
        <v>124.11359999999992</v>
      </c>
      <c r="BF152" s="14">
        <f t="shared" si="145"/>
        <v>32.632538771598028</v>
      </c>
      <c r="BG152" s="22">
        <f t="shared" si="115"/>
        <v>272.99952502719975</v>
      </c>
      <c r="BH152" s="62">
        <f t="shared" si="116"/>
        <v>566.33285836053301</v>
      </c>
      <c r="BI152" s="62">
        <f ca="1">AVERAGE(OFFSET($BH$3,0,0,'Données projet'!$E$11+1,1))-AVERAGE(OFFSET($H$3,0,0,'Données projet'!$E$11+1,1))</f>
        <v>106.9966389566718</v>
      </c>
      <c r="BJ152" s="62">
        <f t="shared" si="146"/>
        <v>101.79623421527413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projet'!$B$9,Paramètres!$A$1:$I$89,3,0)*VLOOKUP('Données projet'!$B$9,Paramètres!$A$1:$I$89,5,0)</f>
        <v>-1.9065282685915009E-13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490.96084572840579</v>
      </c>
      <c r="T153" s="62">
        <f t="shared" si="142"/>
        <v>597.91658789908263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1.1610526872635725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4.2004678057969423E-17</v>
      </c>
      <c r="AC153" s="24">
        <f t="shared" si="111"/>
        <v>1.1610526872635725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-4.8771653382573282E-14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441.51026823173464</v>
      </c>
      <c r="AO153" s="62">
        <f t="shared" si="144"/>
        <v>241.85593029696236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155.99999999999989</v>
      </c>
      <c r="BE153" s="14">
        <f>BD153*VLOOKUP('Données projet'!$B$11,Paramètres!$A$1:$I$89,3,0)*VLOOKUP('Données projet'!$B$11,Paramètres!$A$1:$I$89,5,0)</f>
        <v>124.11359999999992</v>
      </c>
      <c r="BF153" s="14">
        <f t="shared" si="145"/>
        <v>32.632538771598028</v>
      </c>
      <c r="BG153" s="22">
        <f t="shared" si="115"/>
        <v>272.99952502719975</v>
      </c>
      <c r="BH153" s="62">
        <f t="shared" si="116"/>
        <v>566.33285836053301</v>
      </c>
      <c r="BI153" s="62">
        <f ca="1">AVERAGE(OFFSET($BH$3,0,0,'Données projet'!$E$11+1,1))-AVERAGE(OFFSET($H$3,0,0,'Données projet'!$E$11+1,1))</f>
        <v>106.9966389566718</v>
      </c>
      <c r="BJ153" s="62">
        <f t="shared" si="146"/>
        <v>101.79623421527413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-1.9065282685915009E-13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490.96084572840579</v>
      </c>
      <c r="T154" s="62">
        <f t="shared" si="142"/>
        <v>597.91658789908263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1.1382851522385469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2.9701792696347958E-17</v>
      </c>
      <c r="AC154" s="24">
        <f t="shared" ref="AC154:AC203" si="163">SUM(Z154:AB154)</f>
        <v>1.1382851522385469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-4.8771653382573282E-14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441.51026823173464</v>
      </c>
      <c r="AO154" s="62">
        <f t="shared" si="144"/>
        <v>241.85593029696236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155.99999999999989</v>
      </c>
      <c r="BE154" s="14">
        <f>BD154*VLOOKUP('Données projet'!$B$11,Paramètres!$A$1:$I$89,3,0)*VLOOKUP('Données projet'!$B$11,Paramètres!$A$1:$I$89,5,0)</f>
        <v>124.11359999999992</v>
      </c>
      <c r="BF154" s="14">
        <f t="shared" ref="BF154:BF203" si="167">EXP(-1.0587+0.8836*LN(BE154)+0.284)</f>
        <v>32.632538771598028</v>
      </c>
      <c r="BG154" s="22">
        <f t="shared" ref="BG154:BG203" si="168">(BE154+BF154)*0.475*44/12</f>
        <v>272.99952502719975</v>
      </c>
      <c r="BH154" s="62">
        <f t="shared" si="116"/>
        <v>566.33285836053301</v>
      </c>
      <c r="BI154" s="62">
        <f ca="1">AVERAGE(OFFSET($BH$3,0,0,'Données projet'!$E$11+1,1))-AVERAGE(OFFSET($H$3,0,0,'Données projet'!$E$11+1,1))</f>
        <v>106.9966389566718</v>
      </c>
      <c r="BJ154" s="62">
        <f t="shared" si="146"/>
        <v>101.79623421527413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-1.9065282685915009E-13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490.96084572840579</v>
      </c>
      <c r="T155" s="62">
        <f t="shared" si="142"/>
        <v>597.91658789908263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1.1159640746885369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2.1002339028984712E-17</v>
      </c>
      <c r="AC155" s="24">
        <f t="shared" si="163"/>
        <v>1.1159640746885369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-4.8771653382573282E-14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441.51026823173464</v>
      </c>
      <c r="AO155" s="62">
        <f t="shared" si="144"/>
        <v>241.85593029696236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155.99999999999989</v>
      </c>
      <c r="BE155" s="14">
        <f>BD155*VLOOKUP('Données projet'!$B$11,Paramètres!$A$1:$I$89,3,0)*VLOOKUP('Données projet'!$B$11,Paramètres!$A$1:$I$89,5,0)</f>
        <v>124.11359999999992</v>
      </c>
      <c r="BF155" s="14">
        <f t="shared" si="167"/>
        <v>32.632538771598028</v>
      </c>
      <c r="BG155" s="22">
        <f t="shared" si="168"/>
        <v>272.99952502719975</v>
      </c>
      <c r="BH155" s="62">
        <f t="shared" si="116"/>
        <v>566.33285836053301</v>
      </c>
      <c r="BI155" s="62">
        <f ca="1">AVERAGE(OFFSET($BH$3,0,0,'Données projet'!$E$11+1,1))-AVERAGE(OFFSET($H$3,0,0,'Données projet'!$E$11+1,1))</f>
        <v>106.9966389566718</v>
      </c>
      <c r="BJ155" s="62">
        <f t="shared" si="146"/>
        <v>101.79623421527413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-1.9065282685915009E-13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490.96084572840579</v>
      </c>
      <c r="T156" s="62">
        <f t="shared" si="142"/>
        <v>597.91658789908263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1.0940806998547696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1.4850896348173979E-17</v>
      </c>
      <c r="AC156" s="24">
        <f t="shared" si="163"/>
        <v>1.0940806998547696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-4.8771653382573282E-14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441.51026823173464</v>
      </c>
      <c r="AO156" s="62">
        <f t="shared" si="144"/>
        <v>241.85593029696236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155.99999999999989</v>
      </c>
      <c r="BE156" s="14">
        <f>BD156*VLOOKUP('Données projet'!$B$11,Paramètres!$A$1:$I$89,3,0)*VLOOKUP('Données projet'!$B$11,Paramètres!$A$1:$I$89,5,0)</f>
        <v>124.11359999999992</v>
      </c>
      <c r="BF156" s="14">
        <f t="shared" si="167"/>
        <v>32.632538771598028</v>
      </c>
      <c r="BG156" s="22">
        <f t="shared" si="168"/>
        <v>272.99952502719975</v>
      </c>
      <c r="BH156" s="62">
        <f t="shared" si="116"/>
        <v>566.33285836053301</v>
      </c>
      <c r="BI156" s="62">
        <f ca="1">AVERAGE(OFFSET($BH$3,0,0,'Données projet'!$E$11+1,1))-AVERAGE(OFFSET($H$3,0,0,'Données projet'!$E$11+1,1))</f>
        <v>106.9966389566718</v>
      </c>
      <c r="BJ156" s="62">
        <f t="shared" si="146"/>
        <v>101.79623421527413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-1.9065282685915009E-13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490.96084572840579</v>
      </c>
      <c r="T157" s="62">
        <f t="shared" si="142"/>
        <v>597.91658789908263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1.0726264446539517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1.0501169514492356E-17</v>
      </c>
      <c r="AC157" s="24">
        <f t="shared" si="163"/>
        <v>1.0726264446539517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-4.8771653382573282E-14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441.51026823173464</v>
      </c>
      <c r="AO157" s="62">
        <f t="shared" si="144"/>
        <v>241.85593029696236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155.99999999999989</v>
      </c>
      <c r="BE157" s="14">
        <f>BD157*VLOOKUP('Données projet'!$B$11,Paramètres!$A$1:$I$89,3,0)*VLOOKUP('Données projet'!$B$11,Paramètres!$A$1:$I$89,5,0)</f>
        <v>124.11359999999992</v>
      </c>
      <c r="BF157" s="14">
        <f t="shared" si="167"/>
        <v>32.632538771598028</v>
      </c>
      <c r="BG157" s="22">
        <f t="shared" si="168"/>
        <v>272.99952502719975</v>
      </c>
      <c r="BH157" s="62">
        <f t="shared" si="116"/>
        <v>566.33285836053301</v>
      </c>
      <c r="BI157" s="62">
        <f ca="1">AVERAGE(OFFSET($BH$3,0,0,'Données projet'!$E$11+1,1))-AVERAGE(OFFSET($H$3,0,0,'Données projet'!$E$11+1,1))</f>
        <v>106.9966389566718</v>
      </c>
      <c r="BJ157" s="62">
        <f t="shared" si="146"/>
        <v>101.79623421527413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-1.9065282685915009E-13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490.96084572840579</v>
      </c>
      <c r="T158" s="62">
        <f t="shared" si="142"/>
        <v>597.91658789908263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1.0515928943118185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7.4254481740869896E-18</v>
      </c>
      <c r="AC158" s="24">
        <f t="shared" si="163"/>
        <v>1.0515928943118185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-4.8771653382573282E-14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441.51026823173464</v>
      </c>
      <c r="AO158" s="62">
        <f t="shared" si="144"/>
        <v>241.85593029696236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155.99999999999989</v>
      </c>
      <c r="BE158" s="14">
        <f>BD158*VLOOKUP('Données projet'!$B$11,Paramètres!$A$1:$I$89,3,0)*VLOOKUP('Données projet'!$B$11,Paramètres!$A$1:$I$89,5,0)</f>
        <v>124.11359999999992</v>
      </c>
      <c r="BF158" s="14">
        <f t="shared" si="167"/>
        <v>32.632538771598028</v>
      </c>
      <c r="BG158" s="22">
        <f t="shared" si="168"/>
        <v>272.99952502719975</v>
      </c>
      <c r="BH158" s="62">
        <f t="shared" si="116"/>
        <v>566.33285836053301</v>
      </c>
      <c r="BI158" s="62">
        <f ca="1">AVERAGE(OFFSET($BH$3,0,0,'Données projet'!$E$11+1,1))-AVERAGE(OFFSET($H$3,0,0,'Données projet'!$E$11+1,1))</f>
        <v>106.9966389566718</v>
      </c>
      <c r="BJ158" s="62">
        <f t="shared" si="146"/>
        <v>101.79623421527413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-1.9065282685915009E-13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490.96084572840579</v>
      </c>
      <c r="T159" s="62">
        <f t="shared" si="142"/>
        <v>597.91658789908263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1.0309717990626954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5.2505847572461779E-18</v>
      </c>
      <c r="AC159" s="24">
        <f t="shared" si="163"/>
        <v>1.0309717990626954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-4.8771653382573282E-14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441.51026823173464</v>
      </c>
      <c r="AO159" s="62">
        <f t="shared" si="144"/>
        <v>241.85593029696236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155.99999999999989</v>
      </c>
      <c r="BE159" s="14">
        <f>BD159*VLOOKUP('Données projet'!$B$11,Paramètres!$A$1:$I$89,3,0)*VLOOKUP('Données projet'!$B$11,Paramètres!$A$1:$I$89,5,0)</f>
        <v>124.11359999999992</v>
      </c>
      <c r="BF159" s="14">
        <f t="shared" si="167"/>
        <v>32.632538771598028</v>
      </c>
      <c r="BG159" s="22">
        <f t="shared" si="168"/>
        <v>272.99952502719975</v>
      </c>
      <c r="BH159" s="62">
        <f t="shared" si="116"/>
        <v>566.33285836053301</v>
      </c>
      <c r="BI159" s="62">
        <f ca="1">AVERAGE(OFFSET($BH$3,0,0,'Données projet'!$E$11+1,1))-AVERAGE(OFFSET($H$3,0,0,'Données projet'!$E$11+1,1))</f>
        <v>106.9966389566718</v>
      </c>
      <c r="BJ159" s="62">
        <f t="shared" si="146"/>
        <v>101.79623421527413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-1.9065282685915009E-13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490.96084572840579</v>
      </c>
      <c r="T160" s="62">
        <f t="shared" si="142"/>
        <v>597.91658789908263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1.0107550709137816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3.7127240870434948E-18</v>
      </c>
      <c r="AC160" s="24">
        <f t="shared" si="163"/>
        <v>1.0107550709137816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-4.8771653382573282E-14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441.51026823173464</v>
      </c>
      <c r="AO160" s="62">
        <f t="shared" si="144"/>
        <v>241.85593029696236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155.99999999999989</v>
      </c>
      <c r="BE160" s="14">
        <f>BD160*VLOOKUP('Données projet'!$B$11,Paramètres!$A$1:$I$89,3,0)*VLOOKUP('Données projet'!$B$11,Paramètres!$A$1:$I$89,5,0)</f>
        <v>124.11359999999992</v>
      </c>
      <c r="BF160" s="14">
        <f t="shared" si="167"/>
        <v>32.632538771598028</v>
      </c>
      <c r="BG160" s="22">
        <f t="shared" si="168"/>
        <v>272.99952502719975</v>
      </c>
      <c r="BH160" s="62">
        <f t="shared" si="116"/>
        <v>566.33285836053301</v>
      </c>
      <c r="BI160" s="62">
        <f ca="1">AVERAGE(OFFSET($BH$3,0,0,'Données projet'!$E$11+1,1))-AVERAGE(OFFSET($H$3,0,0,'Données projet'!$E$11+1,1))</f>
        <v>106.9966389566718</v>
      </c>
      <c r="BJ160" s="62">
        <f t="shared" si="146"/>
        <v>101.79623421527413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-1.9065282685915009E-13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490.96084572840579</v>
      </c>
      <c r="T161" s="62">
        <f t="shared" si="142"/>
        <v>597.91658789908263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0.9909347804728813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2.6252923786230889E-18</v>
      </c>
      <c r="AC161" s="24">
        <f t="shared" si="163"/>
        <v>0.9909347804728813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-4.8771653382573282E-14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441.51026823173464</v>
      </c>
      <c r="AO161" s="62">
        <f t="shared" si="144"/>
        <v>241.85593029696236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155.99999999999989</v>
      </c>
      <c r="BE161" s="14">
        <f>BD161*VLOOKUP('Données projet'!$B$11,Paramètres!$A$1:$I$89,3,0)*VLOOKUP('Données projet'!$B$11,Paramètres!$A$1:$I$89,5,0)</f>
        <v>124.11359999999992</v>
      </c>
      <c r="BF161" s="14">
        <f t="shared" si="167"/>
        <v>32.632538771598028</v>
      </c>
      <c r="BG161" s="22">
        <f t="shared" si="168"/>
        <v>272.99952502719975</v>
      </c>
      <c r="BH161" s="62">
        <f t="shared" si="116"/>
        <v>566.33285836053301</v>
      </c>
      <c r="BI161" s="62">
        <f ca="1">AVERAGE(OFFSET($BH$3,0,0,'Données projet'!$E$11+1,1))-AVERAGE(OFFSET($H$3,0,0,'Données projet'!$E$11+1,1))</f>
        <v>106.9966389566718</v>
      </c>
      <c r="BJ161" s="62">
        <f t="shared" si="146"/>
        <v>101.79623421527413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-1.9065282685915009E-13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490.96084572840579</v>
      </c>
      <c r="T162" s="62">
        <f t="shared" si="142"/>
        <v>597.91658789908263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0.97150315383834362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1.8563620435217474E-18</v>
      </c>
      <c r="AC162" s="24">
        <f t="shared" si="163"/>
        <v>0.97150315383834362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-4.8771653382573282E-14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441.51026823173464</v>
      </c>
      <c r="AO162" s="62">
        <f t="shared" si="144"/>
        <v>241.85593029696236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155.99999999999989</v>
      </c>
      <c r="BE162" s="14">
        <f>BD162*VLOOKUP('Données projet'!$B$11,Paramètres!$A$1:$I$89,3,0)*VLOOKUP('Données projet'!$B$11,Paramètres!$A$1:$I$89,5,0)</f>
        <v>124.11359999999992</v>
      </c>
      <c r="BF162" s="14">
        <f t="shared" si="167"/>
        <v>32.632538771598028</v>
      </c>
      <c r="BG162" s="22">
        <f t="shared" si="168"/>
        <v>272.99952502719975</v>
      </c>
      <c r="BH162" s="62">
        <f t="shared" si="116"/>
        <v>566.33285836053301</v>
      </c>
      <c r="BI162" s="62">
        <f ca="1">AVERAGE(OFFSET($BH$3,0,0,'Données projet'!$E$11+1,1))-AVERAGE(OFFSET($H$3,0,0,'Données projet'!$E$11+1,1))</f>
        <v>106.9966389566718</v>
      </c>
      <c r="BJ162" s="62">
        <f t="shared" si="146"/>
        <v>101.79623421527413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-1.9065282685915009E-13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490.96084572840579</v>
      </c>
      <c r="T163" s="62">
        <f t="shared" si="142"/>
        <v>597.91658789908263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0.95245256954998725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1.3126461893115445E-18</v>
      </c>
      <c r="AC163" s="24">
        <f t="shared" si="163"/>
        <v>0.95245256954998725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-4.8771653382573282E-14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441.51026823173464</v>
      </c>
      <c r="AO163" s="62">
        <f t="shared" si="144"/>
        <v>241.85593029696236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155.99999999999989</v>
      </c>
      <c r="BE163" s="14">
        <f>BD163*VLOOKUP('Données projet'!$B$11,Paramètres!$A$1:$I$89,3,0)*VLOOKUP('Données projet'!$B$11,Paramètres!$A$1:$I$89,5,0)</f>
        <v>124.11359999999992</v>
      </c>
      <c r="BF163" s="14">
        <f t="shared" si="167"/>
        <v>32.632538771598028</v>
      </c>
      <c r="BG163" s="22">
        <f t="shared" si="168"/>
        <v>272.99952502719975</v>
      </c>
      <c r="BH163" s="62">
        <f t="shared" si="116"/>
        <v>566.33285836053301</v>
      </c>
      <c r="BI163" s="62">
        <f ca="1">AVERAGE(OFFSET($BH$3,0,0,'Données projet'!$E$11+1,1))-AVERAGE(OFFSET($H$3,0,0,'Données projet'!$E$11+1,1))</f>
        <v>106.9966389566718</v>
      </c>
      <c r="BJ163" s="62">
        <f t="shared" si="146"/>
        <v>101.79623421527413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-1.9065282685915009E-13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490.96084572840579</v>
      </c>
      <c r="T164" s="62">
        <f t="shared" si="142"/>
        <v>597.91658789908263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0.93377555559981651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9.281810217608737E-19</v>
      </c>
      <c r="AC164" s="24">
        <f t="shared" si="163"/>
        <v>0.93377555559981651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-4.8771653382573282E-14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441.51026823173464</v>
      </c>
      <c r="AO164" s="62">
        <f t="shared" si="144"/>
        <v>241.85593029696236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155.99999999999989</v>
      </c>
      <c r="BE164" s="14">
        <f>BD164*VLOOKUP('Données projet'!$B$11,Paramètres!$A$1:$I$89,3,0)*VLOOKUP('Données projet'!$B$11,Paramètres!$A$1:$I$89,5,0)</f>
        <v>124.11359999999992</v>
      </c>
      <c r="BF164" s="14">
        <f t="shared" si="167"/>
        <v>32.632538771598028</v>
      </c>
      <c r="BG164" s="22">
        <f t="shared" si="168"/>
        <v>272.99952502719975</v>
      </c>
      <c r="BH164" s="62">
        <f t="shared" si="116"/>
        <v>566.33285836053301</v>
      </c>
      <c r="BI164" s="62">
        <f ca="1">AVERAGE(OFFSET($BH$3,0,0,'Données projet'!$E$11+1,1))-AVERAGE(OFFSET($H$3,0,0,'Données projet'!$E$11+1,1))</f>
        <v>106.9966389566718</v>
      </c>
      <c r="BJ164" s="62">
        <f t="shared" si="146"/>
        <v>101.79623421527413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-1.9065282685915009E-13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490.96084572840579</v>
      </c>
      <c r="T165" s="62">
        <f t="shared" si="142"/>
        <v>597.91658789908263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0.91546478650135499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6.5632309465577224E-19</v>
      </c>
      <c r="AC165" s="24">
        <f t="shared" si="163"/>
        <v>0.91546478650135499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-4.8771653382573282E-14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441.51026823173464</v>
      </c>
      <c r="AO165" s="62">
        <f t="shared" si="144"/>
        <v>241.85593029696236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155.99999999999989</v>
      </c>
      <c r="BE165" s="14">
        <f>BD165*VLOOKUP('Données projet'!$B$11,Paramètres!$A$1:$I$89,3,0)*VLOOKUP('Données projet'!$B$11,Paramètres!$A$1:$I$89,5,0)</f>
        <v>124.11359999999992</v>
      </c>
      <c r="BF165" s="14">
        <f t="shared" si="167"/>
        <v>32.632538771598028</v>
      </c>
      <c r="BG165" s="22">
        <f t="shared" si="168"/>
        <v>272.99952502719975</v>
      </c>
      <c r="BH165" s="62">
        <f t="shared" si="116"/>
        <v>566.33285836053301</v>
      </c>
      <c r="BI165" s="62">
        <f ca="1">AVERAGE(OFFSET($BH$3,0,0,'Données projet'!$E$11+1,1))-AVERAGE(OFFSET($H$3,0,0,'Données projet'!$E$11+1,1))</f>
        <v>106.9966389566718</v>
      </c>
      <c r="BJ165" s="62">
        <f t="shared" si="146"/>
        <v>101.79623421527413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-1.9065282685915009E-13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490.96084572840579</v>
      </c>
      <c r="T166" s="62">
        <f t="shared" si="142"/>
        <v>597.91658789908263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0.89751308041644795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4.6409051088043685E-19</v>
      </c>
      <c r="AC166" s="24">
        <f t="shared" si="163"/>
        <v>0.89751308041644795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-4.8771653382573282E-14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441.51026823173464</v>
      </c>
      <c r="AO166" s="62">
        <f t="shared" si="144"/>
        <v>241.85593029696236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155.99999999999989</v>
      </c>
      <c r="BE166" s="14">
        <f>BD166*VLOOKUP('Données projet'!$B$11,Paramètres!$A$1:$I$89,3,0)*VLOOKUP('Données projet'!$B$11,Paramètres!$A$1:$I$89,5,0)</f>
        <v>124.11359999999992</v>
      </c>
      <c r="BF166" s="14">
        <f t="shared" si="167"/>
        <v>32.632538771598028</v>
      </c>
      <c r="BG166" s="22">
        <f t="shared" si="168"/>
        <v>272.99952502719975</v>
      </c>
      <c r="BH166" s="62">
        <f t="shared" si="116"/>
        <v>566.33285836053301</v>
      </c>
      <c r="BI166" s="62">
        <f ca="1">AVERAGE(OFFSET($BH$3,0,0,'Données projet'!$E$11+1,1))-AVERAGE(OFFSET($H$3,0,0,'Données projet'!$E$11+1,1))</f>
        <v>106.9966389566718</v>
      </c>
      <c r="BJ166" s="62">
        <f t="shared" si="146"/>
        <v>101.79623421527413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-1.9065282685915009E-13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490.96084572840579</v>
      </c>
      <c r="T167" s="62">
        <f t="shared" si="142"/>
        <v>597.91658789908263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0.87991339633840637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3.2816154732788612E-19</v>
      </c>
      <c r="AC167" s="24">
        <f t="shared" si="163"/>
        <v>0.87991339633840637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-4.8771653382573282E-14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441.51026823173464</v>
      </c>
      <c r="AO167" s="62">
        <f t="shared" si="144"/>
        <v>241.85593029696236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155.99999999999989</v>
      </c>
      <c r="BE167" s="14">
        <f>BD167*VLOOKUP('Données projet'!$B$11,Paramètres!$A$1:$I$89,3,0)*VLOOKUP('Données projet'!$B$11,Paramètres!$A$1:$I$89,5,0)</f>
        <v>124.11359999999992</v>
      </c>
      <c r="BF167" s="14">
        <f t="shared" si="167"/>
        <v>32.632538771598028</v>
      </c>
      <c r="BG167" s="22">
        <f t="shared" si="168"/>
        <v>272.99952502719975</v>
      </c>
      <c r="BH167" s="62">
        <f t="shared" si="116"/>
        <v>566.33285836053301</v>
      </c>
      <c r="BI167" s="62">
        <f ca="1">AVERAGE(OFFSET($BH$3,0,0,'Données projet'!$E$11+1,1))-AVERAGE(OFFSET($H$3,0,0,'Données projet'!$E$11+1,1))</f>
        <v>106.9966389566718</v>
      </c>
      <c r="BJ167" s="62">
        <f t="shared" si="146"/>
        <v>101.79623421527413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-1.9065282685915009E-13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490.96084572840579</v>
      </c>
      <c r="T168" s="62">
        <f t="shared" si="142"/>
        <v>597.91658789908263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0.86265883133038779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2.3204525544021843E-19</v>
      </c>
      <c r="AC168" s="24">
        <f t="shared" si="163"/>
        <v>0.86265883133038779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-4.8771653382573282E-14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441.51026823173464</v>
      </c>
      <c r="AO168" s="62">
        <f t="shared" si="144"/>
        <v>241.85593029696236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155.99999999999989</v>
      </c>
      <c r="BE168" s="14">
        <f>BD168*VLOOKUP('Données projet'!$B$11,Paramètres!$A$1:$I$89,3,0)*VLOOKUP('Données projet'!$B$11,Paramètres!$A$1:$I$89,5,0)</f>
        <v>124.11359999999992</v>
      </c>
      <c r="BF168" s="14">
        <f t="shared" si="167"/>
        <v>32.632538771598028</v>
      </c>
      <c r="BG168" s="22">
        <f t="shared" si="168"/>
        <v>272.99952502719975</v>
      </c>
      <c r="BH168" s="62">
        <f t="shared" si="116"/>
        <v>566.33285836053301</v>
      </c>
      <c r="BI168" s="62">
        <f ca="1">AVERAGE(OFFSET($BH$3,0,0,'Données projet'!$E$11+1,1))-AVERAGE(OFFSET($H$3,0,0,'Données projet'!$E$11+1,1))</f>
        <v>106.9966389566718</v>
      </c>
      <c r="BJ168" s="62">
        <f t="shared" si="146"/>
        <v>101.79623421527413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-1.9065282685915009E-13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490.96084572840579</v>
      </c>
      <c r="T169" s="62">
        <f t="shared" si="142"/>
        <v>597.91658789908263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0.84574261781793103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1.6408077366394306E-19</v>
      </c>
      <c r="AC169" s="24">
        <f t="shared" si="163"/>
        <v>0.84574261781793103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-4.8771653382573282E-14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441.51026823173464</v>
      </c>
      <c r="AO169" s="62">
        <f t="shared" si="144"/>
        <v>241.85593029696236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155.99999999999989</v>
      </c>
      <c r="BE169" s="14">
        <f>BD169*VLOOKUP('Données projet'!$B$11,Paramètres!$A$1:$I$89,3,0)*VLOOKUP('Données projet'!$B$11,Paramètres!$A$1:$I$89,5,0)</f>
        <v>124.11359999999992</v>
      </c>
      <c r="BF169" s="14">
        <f t="shared" si="167"/>
        <v>32.632538771598028</v>
      </c>
      <c r="BG169" s="22">
        <f t="shared" si="168"/>
        <v>272.99952502719975</v>
      </c>
      <c r="BH169" s="62">
        <f t="shared" si="116"/>
        <v>566.33285836053301</v>
      </c>
      <c r="BI169" s="62">
        <f ca="1">AVERAGE(OFFSET($BH$3,0,0,'Données projet'!$E$11+1,1))-AVERAGE(OFFSET($H$3,0,0,'Données projet'!$E$11+1,1))</f>
        <v>106.9966389566718</v>
      </c>
      <c r="BJ169" s="62">
        <f t="shared" si="146"/>
        <v>101.79623421527413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-1.9065282685915009E-13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490.96084572840579</v>
      </c>
      <c r="T170" s="62">
        <f t="shared" si="142"/>
        <v>597.91658789908263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0.82915812093458208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1.1602262772010921E-19</v>
      </c>
      <c r="AC170" s="24">
        <f t="shared" si="163"/>
        <v>0.82915812093458208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-4.8771653382573282E-14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441.51026823173464</v>
      </c>
      <c r="AO170" s="62">
        <f t="shared" si="144"/>
        <v>241.85593029696236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155.99999999999989</v>
      </c>
      <c r="BE170" s="14">
        <f>BD170*VLOOKUP('Données projet'!$B$11,Paramètres!$A$1:$I$89,3,0)*VLOOKUP('Données projet'!$B$11,Paramètres!$A$1:$I$89,5,0)</f>
        <v>124.11359999999992</v>
      </c>
      <c r="BF170" s="14">
        <f t="shared" si="167"/>
        <v>32.632538771598028</v>
      </c>
      <c r="BG170" s="22">
        <f t="shared" si="168"/>
        <v>272.99952502719975</v>
      </c>
      <c r="BH170" s="62">
        <f t="shared" si="116"/>
        <v>566.33285836053301</v>
      </c>
      <c r="BI170" s="62">
        <f ca="1">AVERAGE(OFFSET($BH$3,0,0,'Données projet'!$E$11+1,1))-AVERAGE(OFFSET($H$3,0,0,'Données projet'!$E$11+1,1))</f>
        <v>106.9966389566718</v>
      </c>
      <c r="BJ170" s="62">
        <f t="shared" si="146"/>
        <v>101.79623421527413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-1.9065282685915009E-13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490.96084572840579</v>
      </c>
      <c r="T171" s="62">
        <f t="shared" si="142"/>
        <v>597.91658789908263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0.81289883591957135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8.204038683197153E-20</v>
      </c>
      <c r="AC171" s="24">
        <f t="shared" si="163"/>
        <v>0.81289883591957135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-4.8771653382573282E-14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441.51026823173464</v>
      </c>
      <c r="AO171" s="62">
        <f t="shared" si="144"/>
        <v>241.85593029696236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155.99999999999989</v>
      </c>
      <c r="BE171" s="14">
        <f>BD171*VLOOKUP('Données projet'!$B$11,Paramètres!$A$1:$I$89,3,0)*VLOOKUP('Données projet'!$B$11,Paramètres!$A$1:$I$89,5,0)</f>
        <v>124.11359999999992</v>
      </c>
      <c r="BF171" s="14">
        <f t="shared" si="167"/>
        <v>32.632538771598028</v>
      </c>
      <c r="BG171" s="22">
        <f t="shared" si="168"/>
        <v>272.99952502719975</v>
      </c>
      <c r="BH171" s="62">
        <f t="shared" si="116"/>
        <v>566.33285836053301</v>
      </c>
      <c r="BI171" s="62">
        <f ca="1">AVERAGE(OFFSET($BH$3,0,0,'Données projet'!$E$11+1,1))-AVERAGE(OFFSET($H$3,0,0,'Données projet'!$E$11+1,1))</f>
        <v>106.9966389566718</v>
      </c>
      <c r="BJ171" s="62">
        <f t="shared" si="146"/>
        <v>101.79623421527413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-1.9065282685915009E-13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490.96084572840579</v>
      </c>
      <c r="T172" s="62">
        <f t="shared" si="142"/>
        <v>597.91658789908263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0.79695838556652032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5.8011313860054606E-20</v>
      </c>
      <c r="AC172" s="24">
        <f t="shared" si="163"/>
        <v>0.79695838556652032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-4.8771653382573282E-14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441.51026823173464</v>
      </c>
      <c r="AO172" s="62">
        <f t="shared" si="144"/>
        <v>241.85593029696236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155.99999999999989</v>
      </c>
      <c r="BE172" s="14">
        <f>BD172*VLOOKUP('Données projet'!$B$11,Paramètres!$A$1:$I$89,3,0)*VLOOKUP('Données projet'!$B$11,Paramètres!$A$1:$I$89,5,0)</f>
        <v>124.11359999999992</v>
      </c>
      <c r="BF172" s="14">
        <f t="shared" si="167"/>
        <v>32.632538771598028</v>
      </c>
      <c r="BG172" s="22">
        <f t="shared" si="168"/>
        <v>272.99952502719975</v>
      </c>
      <c r="BH172" s="62">
        <f t="shared" si="116"/>
        <v>566.33285836053301</v>
      </c>
      <c r="BI172" s="62">
        <f ca="1">AVERAGE(OFFSET($BH$3,0,0,'Données projet'!$E$11+1,1))-AVERAGE(OFFSET($H$3,0,0,'Données projet'!$E$11+1,1))</f>
        <v>106.9966389566718</v>
      </c>
      <c r="BJ172" s="62">
        <f t="shared" si="146"/>
        <v>101.79623421527413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-1.9065282685915009E-13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490.96084572840579</v>
      </c>
      <c r="T173" s="62">
        <f t="shared" si="142"/>
        <v>597.91658789908263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0.78133051772217799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4.1020193415985765E-20</v>
      </c>
      <c r="AC173" s="24">
        <f t="shared" si="163"/>
        <v>0.78133051772217799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-4.8771653382573282E-14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441.51026823173464</v>
      </c>
      <c r="AO173" s="62">
        <f t="shared" si="144"/>
        <v>241.85593029696236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155.99999999999989</v>
      </c>
      <c r="BE173" s="14">
        <f>BD173*VLOOKUP('Données projet'!$B$11,Paramètres!$A$1:$I$89,3,0)*VLOOKUP('Données projet'!$B$11,Paramètres!$A$1:$I$89,5,0)</f>
        <v>124.11359999999992</v>
      </c>
      <c r="BF173" s="14">
        <f t="shared" si="167"/>
        <v>32.632538771598028</v>
      </c>
      <c r="BG173" s="22">
        <f t="shared" si="168"/>
        <v>272.99952502719975</v>
      </c>
      <c r="BH173" s="62">
        <f t="shared" si="116"/>
        <v>566.33285836053301</v>
      </c>
      <c r="BI173" s="62">
        <f ca="1">AVERAGE(OFFSET($BH$3,0,0,'Données projet'!$E$11+1,1))-AVERAGE(OFFSET($H$3,0,0,'Données projet'!$E$11+1,1))</f>
        <v>106.9966389566718</v>
      </c>
      <c r="BJ173" s="62">
        <f t="shared" si="146"/>
        <v>101.79623421527413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-1.9065282685915009E-13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490.96084572840579</v>
      </c>
      <c r="T174" s="62">
        <f t="shared" si="142"/>
        <v>597.91658789908263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0.76600910283420509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2.9005656930027303E-20</v>
      </c>
      <c r="AC174" s="24">
        <f t="shared" si="163"/>
        <v>0.76600910283420509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-4.8771653382573282E-14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441.51026823173464</v>
      </c>
      <c r="AO174" s="62">
        <f t="shared" si="144"/>
        <v>241.85593029696236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155.99999999999989</v>
      </c>
      <c r="BE174" s="14">
        <f>BD174*VLOOKUP('Données projet'!$B$11,Paramètres!$A$1:$I$89,3,0)*VLOOKUP('Données projet'!$B$11,Paramètres!$A$1:$I$89,5,0)</f>
        <v>124.11359999999992</v>
      </c>
      <c r="BF174" s="14">
        <f t="shared" si="167"/>
        <v>32.632538771598028</v>
      </c>
      <c r="BG174" s="22">
        <f t="shared" si="168"/>
        <v>272.99952502719975</v>
      </c>
      <c r="BH174" s="62">
        <f t="shared" si="116"/>
        <v>566.33285836053301</v>
      </c>
      <c r="BI174" s="62">
        <f ca="1">AVERAGE(OFFSET($BH$3,0,0,'Données projet'!$E$11+1,1))-AVERAGE(OFFSET($H$3,0,0,'Données projet'!$E$11+1,1))</f>
        <v>106.9966389566718</v>
      </c>
      <c r="BJ174" s="62">
        <f t="shared" si="146"/>
        <v>101.79623421527413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-1.9065282685915009E-13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490.96084572840579</v>
      </c>
      <c r="T175" s="62">
        <f t="shared" si="142"/>
        <v>597.91658789908263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0.75098813154704502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2.0510096707992882E-20</v>
      </c>
      <c r="AC175" s="24">
        <f t="shared" si="163"/>
        <v>0.75098813154704502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-4.8771653382573282E-14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441.51026823173464</v>
      </c>
      <c r="AO175" s="62">
        <f t="shared" si="144"/>
        <v>241.85593029696236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155.99999999999989</v>
      </c>
      <c r="BE175" s="14">
        <f>BD175*VLOOKUP('Données projet'!$B$11,Paramètres!$A$1:$I$89,3,0)*VLOOKUP('Données projet'!$B$11,Paramètres!$A$1:$I$89,5,0)</f>
        <v>124.11359999999992</v>
      </c>
      <c r="BF175" s="14">
        <f t="shared" si="167"/>
        <v>32.632538771598028</v>
      </c>
      <c r="BG175" s="22">
        <f t="shared" si="168"/>
        <v>272.99952502719975</v>
      </c>
      <c r="BH175" s="62">
        <f t="shared" si="116"/>
        <v>566.33285836053301</v>
      </c>
      <c r="BI175" s="62">
        <f ca="1">AVERAGE(OFFSET($BH$3,0,0,'Données projet'!$E$11+1,1))-AVERAGE(OFFSET($H$3,0,0,'Données projet'!$E$11+1,1))</f>
        <v>106.9966389566718</v>
      </c>
      <c r="BJ175" s="62">
        <f t="shared" si="146"/>
        <v>101.79623421527413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-1.9065282685915009E-13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490.96084572840579</v>
      </c>
      <c r="T176" s="62">
        <f t="shared" si="142"/>
        <v>597.91658789908263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0.73626171234493831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1.4502828465013652E-20</v>
      </c>
      <c r="AC176" s="24">
        <f t="shared" si="163"/>
        <v>0.73626171234493831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-4.8771653382573282E-14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441.51026823173464</v>
      </c>
      <c r="AO176" s="62">
        <f t="shared" si="144"/>
        <v>241.85593029696236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155.99999999999989</v>
      </c>
      <c r="BE176" s="14">
        <f>BD176*VLOOKUP('Données projet'!$B$11,Paramètres!$A$1:$I$89,3,0)*VLOOKUP('Données projet'!$B$11,Paramètres!$A$1:$I$89,5,0)</f>
        <v>124.11359999999992</v>
      </c>
      <c r="BF176" s="14">
        <f t="shared" si="167"/>
        <v>32.632538771598028</v>
      </c>
      <c r="BG176" s="22">
        <f t="shared" si="168"/>
        <v>272.99952502719975</v>
      </c>
      <c r="BH176" s="62">
        <f t="shared" si="116"/>
        <v>566.33285836053301</v>
      </c>
      <c r="BI176" s="62">
        <f ca="1">AVERAGE(OFFSET($BH$3,0,0,'Données projet'!$E$11+1,1))-AVERAGE(OFFSET($H$3,0,0,'Données projet'!$E$11+1,1))</f>
        <v>106.9966389566718</v>
      </c>
      <c r="BJ176" s="62">
        <f t="shared" si="146"/>
        <v>101.79623421527413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-1.9065282685915009E-13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490.96084572840579</v>
      </c>
      <c r="T177" s="62">
        <f t="shared" si="142"/>
        <v>597.91658789908263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0.72182406924115605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1.0255048353996441E-20</v>
      </c>
      <c r="AC177" s="24">
        <f t="shared" si="163"/>
        <v>0.72182406924115605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-4.8771653382573282E-14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441.51026823173464</v>
      </c>
      <c r="AO177" s="62">
        <f t="shared" si="144"/>
        <v>241.85593029696236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155.99999999999989</v>
      </c>
      <c r="BE177" s="14">
        <f>BD177*VLOOKUP('Données projet'!$B$11,Paramètres!$A$1:$I$89,3,0)*VLOOKUP('Données projet'!$B$11,Paramètres!$A$1:$I$89,5,0)</f>
        <v>124.11359999999992</v>
      </c>
      <c r="BF177" s="14">
        <f t="shared" si="167"/>
        <v>32.632538771598028</v>
      </c>
      <c r="BG177" s="22">
        <f t="shared" si="168"/>
        <v>272.99952502719975</v>
      </c>
      <c r="BH177" s="62">
        <f t="shared" si="116"/>
        <v>566.33285836053301</v>
      </c>
      <c r="BI177" s="62">
        <f ca="1">AVERAGE(OFFSET($BH$3,0,0,'Données projet'!$E$11+1,1))-AVERAGE(OFFSET($H$3,0,0,'Données projet'!$E$11+1,1))</f>
        <v>106.9966389566718</v>
      </c>
      <c r="BJ177" s="62">
        <f t="shared" si="146"/>
        <v>101.79623421527413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-1.9065282685915009E-13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490.96084572840579</v>
      </c>
      <c r="T178" s="62">
        <f t="shared" si="142"/>
        <v>597.91658789908263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0.7076695395125463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7.2514142325068258E-21</v>
      </c>
      <c r="AC178" s="24">
        <f t="shared" si="163"/>
        <v>0.7076695395125463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-4.8771653382573282E-14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441.51026823173464</v>
      </c>
      <c r="AO178" s="62">
        <f t="shared" si="144"/>
        <v>241.85593029696236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155.99999999999989</v>
      </c>
      <c r="BE178" s="14">
        <f>BD178*VLOOKUP('Données projet'!$B$11,Paramètres!$A$1:$I$89,3,0)*VLOOKUP('Données projet'!$B$11,Paramètres!$A$1:$I$89,5,0)</f>
        <v>124.11359999999992</v>
      </c>
      <c r="BF178" s="14">
        <f t="shared" si="167"/>
        <v>32.632538771598028</v>
      </c>
      <c r="BG178" s="22">
        <f t="shared" si="168"/>
        <v>272.99952502719975</v>
      </c>
      <c r="BH178" s="62">
        <f t="shared" si="116"/>
        <v>566.33285836053301</v>
      </c>
      <c r="BI178" s="62">
        <f ca="1">AVERAGE(OFFSET($BH$3,0,0,'Données projet'!$E$11+1,1))-AVERAGE(OFFSET($H$3,0,0,'Données projet'!$E$11+1,1))</f>
        <v>106.9966389566718</v>
      </c>
      <c r="BJ178" s="62">
        <f t="shared" si="146"/>
        <v>101.79623421527413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-1.9065282685915009E-13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490.96084572840579</v>
      </c>
      <c r="T179" s="62">
        <f t="shared" si="142"/>
        <v>597.91658789908263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0.69379257147850382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5.1275241769982206E-21</v>
      </c>
      <c r="AC179" s="24">
        <f t="shared" si="163"/>
        <v>0.69379257147850382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-4.8771653382573282E-14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441.51026823173464</v>
      </c>
      <c r="AO179" s="62">
        <f t="shared" si="144"/>
        <v>241.85593029696236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155.99999999999989</v>
      </c>
      <c r="BE179" s="14">
        <f>BD179*VLOOKUP('Données projet'!$B$11,Paramètres!$A$1:$I$89,3,0)*VLOOKUP('Données projet'!$B$11,Paramètres!$A$1:$I$89,5,0)</f>
        <v>124.11359999999992</v>
      </c>
      <c r="BF179" s="14">
        <f t="shared" si="167"/>
        <v>32.632538771598028</v>
      </c>
      <c r="BG179" s="22">
        <f t="shared" si="168"/>
        <v>272.99952502719975</v>
      </c>
      <c r="BH179" s="62">
        <f t="shared" si="116"/>
        <v>566.33285836053301</v>
      </c>
      <c r="BI179" s="62">
        <f ca="1">AVERAGE(OFFSET($BH$3,0,0,'Données projet'!$E$11+1,1))-AVERAGE(OFFSET($H$3,0,0,'Données projet'!$E$11+1,1))</f>
        <v>106.9966389566718</v>
      </c>
      <c r="BJ179" s="62">
        <f t="shared" si="146"/>
        <v>101.79623421527413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-1.9065282685915009E-13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490.96084572840579</v>
      </c>
      <c r="T180" s="62">
        <f t="shared" si="142"/>
        <v>597.91658789908263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0.68018772232349423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3.6257071162534129E-21</v>
      </c>
      <c r="AC180" s="24">
        <f t="shared" si="163"/>
        <v>0.68018772232349423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-4.8771653382573282E-14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441.51026823173464</v>
      </c>
      <c r="AO180" s="62">
        <f t="shared" si="144"/>
        <v>241.85593029696236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155.99999999999989</v>
      </c>
      <c r="BE180" s="14">
        <f>BD180*VLOOKUP('Données projet'!$B$11,Paramètres!$A$1:$I$89,3,0)*VLOOKUP('Données projet'!$B$11,Paramètres!$A$1:$I$89,5,0)</f>
        <v>124.11359999999992</v>
      </c>
      <c r="BF180" s="14">
        <f t="shared" si="167"/>
        <v>32.632538771598028</v>
      </c>
      <c r="BG180" s="22">
        <f t="shared" si="168"/>
        <v>272.99952502719975</v>
      </c>
      <c r="BH180" s="62">
        <f t="shared" si="116"/>
        <v>566.33285836053301</v>
      </c>
      <c r="BI180" s="62">
        <f ca="1">AVERAGE(OFFSET($BH$3,0,0,'Données projet'!$E$11+1,1))-AVERAGE(OFFSET($H$3,0,0,'Données projet'!$E$11+1,1))</f>
        <v>106.9966389566718</v>
      </c>
      <c r="BJ180" s="62">
        <f t="shared" si="146"/>
        <v>101.79623421527413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-1.9065282685915009E-13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490.96084572840579</v>
      </c>
      <c r="T181" s="62">
        <f t="shared" si="142"/>
        <v>597.91658789908263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0.66684965596227574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2.5637620884991103E-21</v>
      </c>
      <c r="AC181" s="24">
        <f t="shared" si="163"/>
        <v>0.66684965596227574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-4.8771653382573282E-14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441.51026823173464</v>
      </c>
      <c r="AO181" s="62">
        <f t="shared" si="144"/>
        <v>241.85593029696236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155.99999999999989</v>
      </c>
      <c r="BE181" s="14">
        <f>BD181*VLOOKUP('Données projet'!$B$11,Paramètres!$A$1:$I$89,3,0)*VLOOKUP('Données projet'!$B$11,Paramètres!$A$1:$I$89,5,0)</f>
        <v>124.11359999999992</v>
      </c>
      <c r="BF181" s="14">
        <f t="shared" si="167"/>
        <v>32.632538771598028</v>
      </c>
      <c r="BG181" s="22">
        <f t="shared" si="168"/>
        <v>272.99952502719975</v>
      </c>
      <c r="BH181" s="62">
        <f t="shared" si="116"/>
        <v>566.33285836053301</v>
      </c>
      <c r="BI181" s="62">
        <f ca="1">AVERAGE(OFFSET($BH$3,0,0,'Données projet'!$E$11+1,1))-AVERAGE(OFFSET($H$3,0,0,'Données projet'!$E$11+1,1))</f>
        <v>106.9966389566718</v>
      </c>
      <c r="BJ181" s="62">
        <f t="shared" si="146"/>
        <v>101.79623421527413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-1.9065282685915009E-13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490.96084572840579</v>
      </c>
      <c r="T182" s="62">
        <f t="shared" si="142"/>
        <v>597.91658789908263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0.65377314094698358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1.8128535581267064E-21</v>
      </c>
      <c r="AC182" s="24">
        <f t="shared" si="163"/>
        <v>0.65377314094698358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-4.8771653382573282E-14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441.51026823173464</v>
      </c>
      <c r="AO182" s="62">
        <f t="shared" si="144"/>
        <v>241.85593029696236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155.99999999999989</v>
      </c>
      <c r="BE182" s="14">
        <f>BD182*VLOOKUP('Données projet'!$B$11,Paramètres!$A$1:$I$89,3,0)*VLOOKUP('Données projet'!$B$11,Paramètres!$A$1:$I$89,5,0)</f>
        <v>124.11359999999992</v>
      </c>
      <c r="BF182" s="14">
        <f t="shared" si="167"/>
        <v>32.632538771598028</v>
      </c>
      <c r="BG182" s="22">
        <f t="shared" si="168"/>
        <v>272.99952502719975</v>
      </c>
      <c r="BH182" s="62">
        <f t="shared" si="116"/>
        <v>566.33285836053301</v>
      </c>
      <c r="BI182" s="62">
        <f ca="1">AVERAGE(OFFSET($BH$3,0,0,'Données projet'!$E$11+1,1))-AVERAGE(OFFSET($H$3,0,0,'Données projet'!$E$11+1,1))</f>
        <v>106.9966389566718</v>
      </c>
      <c r="BJ182" s="62">
        <f t="shared" si="146"/>
        <v>101.79623421527413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-1.9065282685915009E-13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490.96084572840579</v>
      </c>
      <c r="T183" s="62">
        <f t="shared" si="142"/>
        <v>597.91658789908263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0.64095304841525469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1.2818810442495551E-21</v>
      </c>
      <c r="AC183" s="24">
        <f t="shared" si="163"/>
        <v>0.64095304841525469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-4.8771653382573282E-14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441.51026823173464</v>
      </c>
      <c r="AO183" s="62">
        <f t="shared" si="144"/>
        <v>241.85593029696236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155.99999999999989</v>
      </c>
      <c r="BE183" s="14">
        <f>BD183*VLOOKUP('Données projet'!$B$11,Paramètres!$A$1:$I$89,3,0)*VLOOKUP('Données projet'!$B$11,Paramètres!$A$1:$I$89,5,0)</f>
        <v>124.11359999999992</v>
      </c>
      <c r="BF183" s="14">
        <f t="shared" si="167"/>
        <v>32.632538771598028</v>
      </c>
      <c r="BG183" s="22">
        <f t="shared" si="168"/>
        <v>272.99952502719975</v>
      </c>
      <c r="BH183" s="62">
        <f t="shared" si="116"/>
        <v>566.33285836053301</v>
      </c>
      <c r="BI183" s="62">
        <f ca="1">AVERAGE(OFFSET($BH$3,0,0,'Données projet'!$E$11+1,1))-AVERAGE(OFFSET($H$3,0,0,'Données projet'!$E$11+1,1))</f>
        <v>106.9966389566718</v>
      </c>
      <c r="BJ183" s="62">
        <f t="shared" si="146"/>
        <v>101.79623421527413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-1.9065282685915009E-13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490.96084572840579</v>
      </c>
      <c r="T184" s="62">
        <f t="shared" si="142"/>
        <v>597.91658789908263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0.62838435007858873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9.0642677906335322E-22</v>
      </c>
      <c r="AC184" s="24">
        <f t="shared" si="163"/>
        <v>0.62838435007858873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-4.8771653382573282E-14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441.51026823173464</v>
      </c>
      <c r="AO184" s="62">
        <f t="shared" si="144"/>
        <v>241.85593029696236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155.99999999999989</v>
      </c>
      <c r="BE184" s="14">
        <f>BD184*VLOOKUP('Données projet'!$B$11,Paramètres!$A$1:$I$89,3,0)*VLOOKUP('Données projet'!$B$11,Paramètres!$A$1:$I$89,5,0)</f>
        <v>124.11359999999992</v>
      </c>
      <c r="BF184" s="14">
        <f t="shared" si="167"/>
        <v>32.632538771598028</v>
      </c>
      <c r="BG184" s="22">
        <f t="shared" si="168"/>
        <v>272.99952502719975</v>
      </c>
      <c r="BH184" s="62">
        <f t="shared" si="116"/>
        <v>566.33285836053301</v>
      </c>
      <c r="BI184" s="62">
        <f ca="1">AVERAGE(OFFSET($BH$3,0,0,'Données projet'!$E$11+1,1))-AVERAGE(OFFSET($H$3,0,0,'Données projet'!$E$11+1,1))</f>
        <v>106.9966389566718</v>
      </c>
      <c r="BJ184" s="62">
        <f t="shared" si="146"/>
        <v>101.79623421527413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-1.9065282685915009E-13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490.96084572840579</v>
      </c>
      <c r="T185" s="62">
        <f t="shared" si="142"/>
        <v>597.91658789908263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0.61606211625015572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6.4094052212477757E-22</v>
      </c>
      <c r="AC185" s="24">
        <f t="shared" si="163"/>
        <v>0.61606211625015572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-4.8771653382573282E-14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441.51026823173464</v>
      </c>
      <c r="AO185" s="62">
        <f t="shared" si="144"/>
        <v>241.85593029696236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155.99999999999989</v>
      </c>
      <c r="BE185" s="14">
        <f>BD185*VLOOKUP('Données projet'!$B$11,Paramètres!$A$1:$I$89,3,0)*VLOOKUP('Données projet'!$B$11,Paramètres!$A$1:$I$89,5,0)</f>
        <v>124.11359999999992</v>
      </c>
      <c r="BF185" s="14">
        <f t="shared" si="167"/>
        <v>32.632538771598028</v>
      </c>
      <c r="BG185" s="22">
        <f t="shared" si="168"/>
        <v>272.99952502719975</v>
      </c>
      <c r="BH185" s="62">
        <f t="shared" si="116"/>
        <v>566.33285836053301</v>
      </c>
      <c r="BI185" s="62">
        <f ca="1">AVERAGE(OFFSET($BH$3,0,0,'Données projet'!$E$11+1,1))-AVERAGE(OFFSET($H$3,0,0,'Données projet'!$E$11+1,1))</f>
        <v>106.9966389566718</v>
      </c>
      <c r="BJ185" s="62">
        <f t="shared" si="146"/>
        <v>101.79623421527413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-1.9065282685915009E-13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490.96084572840579</v>
      </c>
      <c r="T186" s="62">
        <f t="shared" si="142"/>
        <v>597.91658789908263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0.60398151391127775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4.5321338953167661E-22</v>
      </c>
      <c r="AC186" s="24">
        <f t="shared" si="163"/>
        <v>0.60398151391127775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-4.8771653382573282E-14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441.51026823173464</v>
      </c>
      <c r="AO186" s="62">
        <f t="shared" si="144"/>
        <v>241.85593029696236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155.99999999999989</v>
      </c>
      <c r="BE186" s="14">
        <f>BD186*VLOOKUP('Données projet'!$B$11,Paramètres!$A$1:$I$89,3,0)*VLOOKUP('Données projet'!$B$11,Paramètres!$A$1:$I$89,5,0)</f>
        <v>124.11359999999992</v>
      </c>
      <c r="BF186" s="14">
        <f t="shared" si="167"/>
        <v>32.632538771598028</v>
      </c>
      <c r="BG186" s="22">
        <f t="shared" si="168"/>
        <v>272.99952502719975</v>
      </c>
      <c r="BH186" s="62">
        <f t="shared" si="116"/>
        <v>566.33285836053301</v>
      </c>
      <c r="BI186" s="62">
        <f ca="1">AVERAGE(OFFSET($BH$3,0,0,'Données projet'!$E$11+1,1))-AVERAGE(OFFSET($H$3,0,0,'Données projet'!$E$11+1,1))</f>
        <v>106.9966389566718</v>
      </c>
      <c r="BJ186" s="62">
        <f t="shared" si="146"/>
        <v>101.79623421527413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-1.9065282685915009E-13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490.96084572840579</v>
      </c>
      <c r="T187" s="62">
        <f t="shared" si="142"/>
        <v>597.91658789908263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0.59213780481582534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3.2047026106238879E-22</v>
      </c>
      <c r="AC187" s="24">
        <f t="shared" si="163"/>
        <v>0.59213780481582534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-4.8771653382573282E-14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441.51026823173464</v>
      </c>
      <c r="AO187" s="62">
        <f t="shared" si="144"/>
        <v>241.85593029696236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155.99999999999989</v>
      </c>
      <c r="BE187" s="14">
        <f>BD187*VLOOKUP('Données projet'!$B$11,Paramètres!$A$1:$I$89,3,0)*VLOOKUP('Données projet'!$B$11,Paramètres!$A$1:$I$89,5,0)</f>
        <v>124.11359999999992</v>
      </c>
      <c r="BF187" s="14">
        <f t="shared" si="167"/>
        <v>32.632538771598028</v>
      </c>
      <c r="BG187" s="22">
        <f t="shared" si="168"/>
        <v>272.99952502719975</v>
      </c>
      <c r="BH187" s="62">
        <f t="shared" si="116"/>
        <v>566.33285836053301</v>
      </c>
      <c r="BI187" s="62">
        <f ca="1">AVERAGE(OFFSET($BH$3,0,0,'Données projet'!$E$11+1,1))-AVERAGE(OFFSET($H$3,0,0,'Données projet'!$E$11+1,1))</f>
        <v>106.9966389566718</v>
      </c>
      <c r="BJ187" s="62">
        <f t="shared" si="146"/>
        <v>101.79623421527413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-1.9065282685915009E-13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490.96084572840579</v>
      </c>
      <c r="T188" s="62">
        <f t="shared" si="142"/>
        <v>597.91658789908263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0.58052634363178557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2.2660669476583831E-22</v>
      </c>
      <c r="AC188" s="24">
        <f t="shared" si="163"/>
        <v>0.58052634363178557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-4.8771653382573282E-14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441.51026823173464</v>
      </c>
      <c r="AO188" s="62">
        <f t="shared" si="144"/>
        <v>241.85593029696236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155.99999999999989</v>
      </c>
      <c r="BE188" s="14">
        <f>BD188*VLOOKUP('Données projet'!$B$11,Paramètres!$A$1:$I$89,3,0)*VLOOKUP('Données projet'!$B$11,Paramètres!$A$1:$I$89,5,0)</f>
        <v>124.11359999999992</v>
      </c>
      <c r="BF188" s="14">
        <f t="shared" si="167"/>
        <v>32.632538771598028</v>
      </c>
      <c r="BG188" s="22">
        <f t="shared" si="168"/>
        <v>272.99952502719975</v>
      </c>
      <c r="BH188" s="62">
        <f t="shared" si="116"/>
        <v>566.33285836053301</v>
      </c>
      <c r="BI188" s="62">
        <f ca="1">AVERAGE(OFFSET($BH$3,0,0,'Données projet'!$E$11+1,1))-AVERAGE(OFFSET($H$3,0,0,'Données projet'!$E$11+1,1))</f>
        <v>106.9966389566718</v>
      </c>
      <c r="BJ188" s="62">
        <f t="shared" si="146"/>
        <v>101.79623421527413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-1.9065282685915009E-13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490.96084572840579</v>
      </c>
      <c r="T189" s="62">
        <f t="shared" si="142"/>
        <v>597.91658789908263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0.56914257611927277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1.6023513053119439E-22</v>
      </c>
      <c r="AC189" s="24">
        <f t="shared" si="163"/>
        <v>0.56914257611927277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-4.8771653382573282E-14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441.51026823173464</v>
      </c>
      <c r="AO189" s="62">
        <f t="shared" si="144"/>
        <v>241.85593029696236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155.99999999999989</v>
      </c>
      <c r="BE189" s="14">
        <f>BD189*VLOOKUP('Données projet'!$B$11,Paramètres!$A$1:$I$89,3,0)*VLOOKUP('Données projet'!$B$11,Paramètres!$A$1:$I$89,5,0)</f>
        <v>124.11359999999992</v>
      </c>
      <c r="BF189" s="14">
        <f t="shared" si="167"/>
        <v>32.632538771598028</v>
      </c>
      <c r="BG189" s="22">
        <f t="shared" si="168"/>
        <v>272.99952502719975</v>
      </c>
      <c r="BH189" s="62">
        <f t="shared" si="116"/>
        <v>566.33285836053301</v>
      </c>
      <c r="BI189" s="62">
        <f ca="1">AVERAGE(OFFSET($BH$3,0,0,'Données projet'!$E$11+1,1))-AVERAGE(OFFSET($H$3,0,0,'Données projet'!$E$11+1,1))</f>
        <v>106.9966389566718</v>
      </c>
      <c r="BJ189" s="62">
        <f t="shared" si="146"/>
        <v>101.79623421527413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-1.9065282685915009E-13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490.96084572840579</v>
      </c>
      <c r="T190" s="62">
        <f t="shared" si="142"/>
        <v>597.91658789908263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0.55798203734426777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1.1330334738291915E-22</v>
      </c>
      <c r="AC190" s="24">
        <f t="shared" si="163"/>
        <v>0.55798203734426777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-4.8771653382573282E-14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441.51026823173464</v>
      </c>
      <c r="AO190" s="62">
        <f t="shared" si="144"/>
        <v>241.85593029696236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155.99999999999989</v>
      </c>
      <c r="BE190" s="14">
        <f>BD190*VLOOKUP('Données projet'!$B$11,Paramètres!$A$1:$I$89,3,0)*VLOOKUP('Données projet'!$B$11,Paramètres!$A$1:$I$89,5,0)</f>
        <v>124.11359999999992</v>
      </c>
      <c r="BF190" s="14">
        <f t="shared" si="167"/>
        <v>32.632538771598028</v>
      </c>
      <c r="BG190" s="22">
        <f t="shared" si="168"/>
        <v>272.99952502719975</v>
      </c>
      <c r="BH190" s="62">
        <f t="shared" si="116"/>
        <v>566.33285836053301</v>
      </c>
      <c r="BI190" s="62">
        <f ca="1">AVERAGE(OFFSET($BH$3,0,0,'Données projet'!$E$11+1,1))-AVERAGE(OFFSET($H$3,0,0,'Données projet'!$E$11+1,1))</f>
        <v>106.9966389566718</v>
      </c>
      <c r="BJ190" s="62">
        <f t="shared" si="146"/>
        <v>101.79623421527413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-1.9065282685915009E-13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490.96084572840579</v>
      </c>
      <c r="T191" s="62">
        <f t="shared" si="142"/>
        <v>597.91658789908263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0.54704034992738415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8.0117565265597197E-23</v>
      </c>
      <c r="AC191" s="24">
        <f t="shared" si="163"/>
        <v>0.54704034992738415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-4.8771653382573282E-14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441.51026823173464</v>
      </c>
      <c r="AO191" s="62">
        <f t="shared" si="144"/>
        <v>241.85593029696236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155.99999999999989</v>
      </c>
      <c r="BE191" s="14">
        <f>BD191*VLOOKUP('Données projet'!$B$11,Paramètres!$A$1:$I$89,3,0)*VLOOKUP('Données projet'!$B$11,Paramètres!$A$1:$I$89,5,0)</f>
        <v>124.11359999999992</v>
      </c>
      <c r="BF191" s="14">
        <f t="shared" si="167"/>
        <v>32.632538771598028</v>
      </c>
      <c r="BG191" s="22">
        <f t="shared" si="168"/>
        <v>272.99952502719975</v>
      </c>
      <c r="BH191" s="62">
        <f t="shared" si="116"/>
        <v>566.33285836053301</v>
      </c>
      <c r="BI191" s="62">
        <f ca="1">AVERAGE(OFFSET($BH$3,0,0,'Données projet'!$E$11+1,1))-AVERAGE(OFFSET($H$3,0,0,'Données projet'!$E$11+1,1))</f>
        <v>106.9966389566718</v>
      </c>
      <c r="BJ191" s="62">
        <f t="shared" si="146"/>
        <v>101.79623421527413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-1.9065282685915009E-13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490.96084572840579</v>
      </c>
      <c r="T192" s="62">
        <f t="shared" si="142"/>
        <v>597.91658789908263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0.5363132223269752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5.6651673691459576E-23</v>
      </c>
      <c r="AC192" s="24">
        <f t="shared" si="163"/>
        <v>0.5363132223269752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-4.8771653382573282E-14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441.51026823173464</v>
      </c>
      <c r="AO192" s="62">
        <f t="shared" si="144"/>
        <v>241.85593029696236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155.99999999999989</v>
      </c>
      <c r="BE192" s="14">
        <f>BD192*VLOOKUP('Données projet'!$B$11,Paramètres!$A$1:$I$89,3,0)*VLOOKUP('Données projet'!$B$11,Paramètres!$A$1:$I$89,5,0)</f>
        <v>124.11359999999992</v>
      </c>
      <c r="BF192" s="14">
        <f t="shared" si="167"/>
        <v>32.632538771598028</v>
      </c>
      <c r="BG192" s="22">
        <f t="shared" si="168"/>
        <v>272.99952502719975</v>
      </c>
      <c r="BH192" s="62">
        <f t="shared" si="116"/>
        <v>566.33285836053301</v>
      </c>
      <c r="BI192" s="62">
        <f ca="1">AVERAGE(OFFSET($BH$3,0,0,'Données projet'!$E$11+1,1))-AVERAGE(OFFSET($H$3,0,0,'Données projet'!$E$11+1,1))</f>
        <v>106.9966389566718</v>
      </c>
      <c r="BJ192" s="62">
        <f t="shared" si="146"/>
        <v>101.79623421527413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-1.9065282685915009E-13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490.96084572840579</v>
      </c>
      <c r="T193" s="62">
        <f t="shared" si="142"/>
        <v>597.91658789908263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0.52579644715590856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4.0058782632798598E-23</v>
      </c>
      <c r="AC193" s="24">
        <f t="shared" si="163"/>
        <v>0.52579644715590856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-4.8771653382573282E-14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441.51026823173464</v>
      </c>
      <c r="AO193" s="62">
        <f t="shared" si="144"/>
        <v>241.85593029696236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155.99999999999989</v>
      </c>
      <c r="BE193" s="14">
        <f>BD193*VLOOKUP('Données projet'!$B$11,Paramètres!$A$1:$I$89,3,0)*VLOOKUP('Données projet'!$B$11,Paramètres!$A$1:$I$89,5,0)</f>
        <v>124.11359999999992</v>
      </c>
      <c r="BF193" s="14">
        <f t="shared" si="167"/>
        <v>32.632538771598028</v>
      </c>
      <c r="BG193" s="22">
        <f t="shared" si="168"/>
        <v>272.99952502719975</v>
      </c>
      <c r="BH193" s="62">
        <f t="shared" si="116"/>
        <v>566.33285836053301</v>
      </c>
      <c r="BI193" s="62">
        <f ca="1">AVERAGE(OFFSET($BH$3,0,0,'Données projet'!$E$11+1,1))-AVERAGE(OFFSET($H$3,0,0,'Données projet'!$E$11+1,1))</f>
        <v>106.9966389566718</v>
      </c>
      <c r="BJ193" s="62">
        <f t="shared" si="146"/>
        <v>101.79623421527413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-1.9065282685915009E-13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490.96084572840579</v>
      </c>
      <c r="T194" s="62">
        <f t="shared" si="142"/>
        <v>597.91658789908263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0.51548589953134705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2.8325836845729788E-23</v>
      </c>
      <c r="AC194" s="24">
        <f t="shared" si="163"/>
        <v>0.51548589953134705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-4.8771653382573282E-14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441.51026823173464</v>
      </c>
      <c r="AO194" s="62">
        <f t="shared" si="144"/>
        <v>241.85593029696236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155.99999999999989</v>
      </c>
      <c r="BE194" s="14">
        <f>BD194*VLOOKUP('Données projet'!$B$11,Paramètres!$A$1:$I$89,3,0)*VLOOKUP('Données projet'!$B$11,Paramètres!$A$1:$I$89,5,0)</f>
        <v>124.11359999999992</v>
      </c>
      <c r="BF194" s="14">
        <f t="shared" si="167"/>
        <v>32.632538771598028</v>
      </c>
      <c r="BG194" s="22">
        <f t="shared" si="168"/>
        <v>272.99952502719975</v>
      </c>
      <c r="BH194" s="62">
        <f t="shared" si="116"/>
        <v>566.33285836053301</v>
      </c>
      <c r="BI194" s="62">
        <f ca="1">AVERAGE(OFFSET($BH$3,0,0,'Données projet'!$E$11+1,1))-AVERAGE(OFFSET($H$3,0,0,'Données projet'!$E$11+1,1))</f>
        <v>106.9966389566718</v>
      </c>
      <c r="BJ194" s="62">
        <f t="shared" si="146"/>
        <v>101.79623421527413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-1.9065282685915009E-13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490.96084572840579</v>
      </c>
      <c r="T195" s="62">
        <f t="shared" si="142"/>
        <v>597.91658789908263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0.50537753545689013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2.0029391316399299E-23</v>
      </c>
      <c r="AC195" s="24">
        <f t="shared" si="163"/>
        <v>0.50537753545689013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-4.8771653382573282E-14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441.51026823173464</v>
      </c>
      <c r="AO195" s="62">
        <f t="shared" si="144"/>
        <v>241.85593029696236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155.99999999999989</v>
      </c>
      <c r="BE195" s="14">
        <f>BD195*VLOOKUP('Données projet'!$B$11,Paramètres!$A$1:$I$89,3,0)*VLOOKUP('Données projet'!$B$11,Paramètres!$A$1:$I$89,5,0)</f>
        <v>124.11359999999992</v>
      </c>
      <c r="BF195" s="14">
        <f t="shared" si="167"/>
        <v>32.632538771598028</v>
      </c>
      <c r="BG195" s="22">
        <f t="shared" si="168"/>
        <v>272.99952502719975</v>
      </c>
      <c r="BH195" s="62">
        <f t="shared" si="116"/>
        <v>566.33285836053301</v>
      </c>
      <c r="BI195" s="62">
        <f ca="1">AVERAGE(OFFSET($BH$3,0,0,'Données projet'!$E$11+1,1))-AVERAGE(OFFSET($H$3,0,0,'Données projet'!$E$11+1,1))</f>
        <v>106.9966389566718</v>
      </c>
      <c r="BJ195" s="62">
        <f t="shared" si="146"/>
        <v>101.79623421527413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-1.9065282685915009E-13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490.96084572840579</v>
      </c>
      <c r="T196" s="62">
        <f t="shared" si="142"/>
        <v>597.91658789908263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0.49546739023643999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1.4162918422864894E-23</v>
      </c>
      <c r="AC196" s="24">
        <f t="shared" si="163"/>
        <v>0.49546739023643999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-4.8771653382573282E-14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441.51026823173464</v>
      </c>
      <c r="AO196" s="62">
        <f t="shared" si="144"/>
        <v>241.85593029696236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155.99999999999989</v>
      </c>
      <c r="BE196" s="14">
        <f>BD196*VLOOKUP('Données projet'!$B$11,Paramètres!$A$1:$I$89,3,0)*VLOOKUP('Données projet'!$B$11,Paramètres!$A$1:$I$89,5,0)</f>
        <v>124.11359999999992</v>
      </c>
      <c r="BF196" s="14">
        <f t="shared" si="167"/>
        <v>32.632538771598028</v>
      </c>
      <c r="BG196" s="22">
        <f t="shared" si="168"/>
        <v>272.99952502719975</v>
      </c>
      <c r="BH196" s="62">
        <f t="shared" ref="BH196:BH203" si="194">BG196+(AY196+AZ196)*44/12</f>
        <v>566.33285836053301</v>
      </c>
      <c r="BI196" s="62">
        <f ca="1">AVERAGE(OFFSET($BH$3,0,0,'Données projet'!$E$11+1,1))-AVERAGE(OFFSET($H$3,0,0,'Données projet'!$E$11+1,1))</f>
        <v>106.9966389566718</v>
      </c>
      <c r="BJ196" s="62">
        <f t="shared" si="146"/>
        <v>101.79623421527413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-1.9065282685915009E-13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490.96084572840579</v>
      </c>
      <c r="T197" s="62">
        <f t="shared" ref="T197:T203" si="204">$T$3</f>
        <v>597.91658789908263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0.48575157691917115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1.001469565819965E-23</v>
      </c>
      <c r="AC197" s="24">
        <f t="shared" si="163"/>
        <v>0.48575157691917115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-4.8771653382573282E-14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441.51026823173464</v>
      </c>
      <c r="AO197" s="62">
        <f t="shared" ref="AO197:AO203" si="205">$AO$3</f>
        <v>241.85593029696236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155.99999999999989</v>
      </c>
      <c r="BE197" s="14">
        <f>BD197*VLOOKUP('Données projet'!$B$11,Paramètres!$A$1:$I$89,3,0)*VLOOKUP('Données projet'!$B$11,Paramètres!$A$1:$I$89,5,0)</f>
        <v>124.11359999999992</v>
      </c>
      <c r="BF197" s="14">
        <f t="shared" si="167"/>
        <v>32.632538771598028</v>
      </c>
      <c r="BG197" s="22">
        <f t="shared" si="168"/>
        <v>272.99952502719975</v>
      </c>
      <c r="BH197" s="62">
        <f t="shared" si="194"/>
        <v>566.33285836053301</v>
      </c>
      <c r="BI197" s="62">
        <f ca="1">AVERAGE(OFFSET($BH$3,0,0,'Données projet'!$E$11+1,1))-AVERAGE(OFFSET($H$3,0,0,'Données projet'!$E$11+1,1))</f>
        <v>106.9966389566718</v>
      </c>
      <c r="BJ197" s="62">
        <f t="shared" ref="BJ197:BJ203" si="206">$BJ$3</f>
        <v>101.79623421527413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-1.9065282685915009E-13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490.96084572840579</v>
      </c>
      <c r="T198" s="62">
        <f t="shared" si="204"/>
        <v>597.91658789908263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0.47622628477499296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7.0814592114324471E-24</v>
      </c>
      <c r="AC198" s="24">
        <f t="shared" si="163"/>
        <v>0.47622628477499296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-4.8771653382573282E-14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441.51026823173464</v>
      </c>
      <c r="AO198" s="62">
        <f t="shared" si="205"/>
        <v>241.85593029696236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155.99999999999989</v>
      </c>
      <c r="BE198" s="14">
        <f>BD198*VLOOKUP('Données projet'!$B$11,Paramètres!$A$1:$I$89,3,0)*VLOOKUP('Données projet'!$B$11,Paramètres!$A$1:$I$89,5,0)</f>
        <v>124.11359999999992</v>
      </c>
      <c r="BF198" s="14">
        <f t="shared" si="167"/>
        <v>32.632538771598028</v>
      </c>
      <c r="BG198" s="22">
        <f t="shared" si="168"/>
        <v>272.99952502719975</v>
      </c>
      <c r="BH198" s="62">
        <f t="shared" si="194"/>
        <v>566.33285836053301</v>
      </c>
      <c r="BI198" s="62">
        <f ca="1">AVERAGE(OFFSET($BH$3,0,0,'Données projet'!$E$11+1,1))-AVERAGE(OFFSET($H$3,0,0,'Données projet'!$E$11+1,1))</f>
        <v>106.9966389566718</v>
      </c>
      <c r="BJ198" s="62">
        <f t="shared" si="206"/>
        <v>101.79623421527413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-1.9065282685915009E-13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490.96084572840579</v>
      </c>
      <c r="T199" s="62">
        <f t="shared" si="204"/>
        <v>597.91658789908263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0.46688777779990759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5.0073478290998248E-24</v>
      </c>
      <c r="AC199" s="24">
        <f t="shared" si="163"/>
        <v>0.46688777779990759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-4.8771653382573282E-14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441.51026823173464</v>
      </c>
      <c r="AO199" s="62">
        <f t="shared" si="205"/>
        <v>241.85593029696236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155.99999999999989</v>
      </c>
      <c r="BE199" s="14">
        <f>BD199*VLOOKUP('Données projet'!$B$11,Paramètres!$A$1:$I$89,3,0)*VLOOKUP('Données projet'!$B$11,Paramètres!$A$1:$I$89,5,0)</f>
        <v>124.11359999999992</v>
      </c>
      <c r="BF199" s="14">
        <f t="shared" si="167"/>
        <v>32.632538771598028</v>
      </c>
      <c r="BG199" s="22">
        <f t="shared" si="168"/>
        <v>272.99952502719975</v>
      </c>
      <c r="BH199" s="62">
        <f t="shared" si="194"/>
        <v>566.33285836053301</v>
      </c>
      <c r="BI199" s="62">
        <f ca="1">AVERAGE(OFFSET($BH$3,0,0,'Données projet'!$E$11+1,1))-AVERAGE(OFFSET($H$3,0,0,'Données projet'!$E$11+1,1))</f>
        <v>106.9966389566718</v>
      </c>
      <c r="BJ199" s="62">
        <f t="shared" si="206"/>
        <v>101.79623421527413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-1.9065282685915009E-13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490.96084572840579</v>
      </c>
      <c r="T200" s="62">
        <f t="shared" si="204"/>
        <v>597.91658789908263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0.45773239325067683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3.5407296057162235E-24</v>
      </c>
      <c r="AC200" s="24">
        <f t="shared" si="163"/>
        <v>0.45773239325067683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-4.8771653382573282E-14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441.51026823173464</v>
      </c>
      <c r="AO200" s="62">
        <f t="shared" si="205"/>
        <v>241.85593029696236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155.99999999999989</v>
      </c>
      <c r="BE200" s="14">
        <f>BD200*VLOOKUP('Données projet'!$B$11,Paramètres!$A$1:$I$89,3,0)*VLOOKUP('Données projet'!$B$11,Paramètres!$A$1:$I$89,5,0)</f>
        <v>124.11359999999992</v>
      </c>
      <c r="BF200" s="14">
        <f t="shared" si="167"/>
        <v>32.632538771598028</v>
      </c>
      <c r="BG200" s="22">
        <f t="shared" si="168"/>
        <v>272.99952502719975</v>
      </c>
      <c r="BH200" s="62">
        <f t="shared" si="194"/>
        <v>566.33285836053301</v>
      </c>
      <c r="BI200" s="62">
        <f ca="1">AVERAGE(OFFSET($BH$3,0,0,'Données projet'!$E$11+1,1))-AVERAGE(OFFSET($H$3,0,0,'Données projet'!$E$11+1,1))</f>
        <v>106.9966389566718</v>
      </c>
      <c r="BJ200" s="62">
        <f t="shared" si="206"/>
        <v>101.79623421527413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-1.9065282685915009E-13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490.96084572840579</v>
      </c>
      <c r="T201" s="62">
        <f t="shared" si="204"/>
        <v>597.91658789908263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0.44875654020822331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2.5036739145499124E-24</v>
      </c>
      <c r="AC201" s="24">
        <f t="shared" si="163"/>
        <v>0.44875654020822331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-4.8771653382573282E-14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441.51026823173464</v>
      </c>
      <c r="AO201" s="62">
        <f t="shared" si="205"/>
        <v>241.85593029696236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155.99999999999989</v>
      </c>
      <c r="BE201" s="14">
        <f>BD201*VLOOKUP('Données projet'!$B$11,Paramètres!$A$1:$I$89,3,0)*VLOOKUP('Données projet'!$B$11,Paramètres!$A$1:$I$89,5,0)</f>
        <v>124.11359999999992</v>
      </c>
      <c r="BF201" s="14">
        <f t="shared" si="167"/>
        <v>32.632538771598028</v>
      </c>
      <c r="BG201" s="22">
        <f t="shared" si="168"/>
        <v>272.99952502719975</v>
      </c>
      <c r="BH201" s="62">
        <f t="shared" si="194"/>
        <v>566.33285836053301</v>
      </c>
      <c r="BI201" s="62">
        <f ca="1">AVERAGE(OFFSET($BH$3,0,0,'Données projet'!$E$11+1,1))-AVERAGE(OFFSET($H$3,0,0,'Données projet'!$E$11+1,1))</f>
        <v>106.9966389566718</v>
      </c>
      <c r="BJ201" s="62">
        <f t="shared" si="206"/>
        <v>101.79623421527413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-1.9065282685915009E-13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490.96084572840579</v>
      </c>
      <c r="T202" s="62">
        <f t="shared" si="204"/>
        <v>597.91658789908263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0.43995669816920252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1.7703648028581118E-24</v>
      </c>
      <c r="AC202" s="24">
        <f t="shared" si="163"/>
        <v>0.43995669816920252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-4.8771653382573282E-14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441.51026823173464</v>
      </c>
      <c r="AO202" s="62">
        <f t="shared" si="205"/>
        <v>241.85593029696236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155.99999999999989</v>
      </c>
      <c r="BE202" s="14">
        <f>BD202*VLOOKUP('Données projet'!$B$11,Paramètres!$A$1:$I$89,3,0)*VLOOKUP('Données projet'!$B$11,Paramètres!$A$1:$I$89,5,0)</f>
        <v>124.11359999999992</v>
      </c>
      <c r="BF202" s="14">
        <f t="shared" si="167"/>
        <v>32.632538771598028</v>
      </c>
      <c r="BG202" s="22">
        <f t="shared" si="168"/>
        <v>272.99952502719975</v>
      </c>
      <c r="BH202" s="62">
        <f t="shared" si="194"/>
        <v>566.33285836053301</v>
      </c>
      <c r="BI202" s="62">
        <f ca="1">AVERAGE(OFFSET($BH$3,0,0,'Données projet'!$E$11+1,1))-AVERAGE(OFFSET($H$3,0,0,'Données projet'!$E$11+1,1))</f>
        <v>106.9966389566718</v>
      </c>
      <c r="BJ202" s="62">
        <f t="shared" si="206"/>
        <v>101.79623421527413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-1.9065282685915009E-13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490.96084572840579</v>
      </c>
      <c r="T203" s="62">
        <f t="shared" si="204"/>
        <v>597.91658789908263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0.43132941566519328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1.2518369572749562E-24</v>
      </c>
      <c r="AC203" s="24">
        <f t="shared" si="163"/>
        <v>0.43132941566519328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-4.8771653382573282E-14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441.51026823173464</v>
      </c>
      <c r="AO203" s="62">
        <f t="shared" si="205"/>
        <v>241.85593029696236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155.99999999999989</v>
      </c>
      <c r="BE203" s="14">
        <f>BD203*VLOOKUP('Données projet'!$B$11,Paramètres!$A$1:$I$89,3,0)*VLOOKUP('Données projet'!$B$11,Paramètres!$A$1:$I$89,5,0)</f>
        <v>124.11359999999992</v>
      </c>
      <c r="BF203" s="14">
        <f t="shared" si="167"/>
        <v>32.632538771598028</v>
      </c>
      <c r="BG203" s="22">
        <f t="shared" si="168"/>
        <v>272.99952502719975</v>
      </c>
      <c r="BH203" s="62">
        <f t="shared" si="194"/>
        <v>566.33285836053301</v>
      </c>
      <c r="BI203" s="62">
        <f ca="1">AVERAGE(OFFSET($BH$3,0,0,'Données projet'!$E$11+1,1))-AVERAGE(OFFSET($H$3,0,0,'Données projet'!$E$11+1,1))</f>
        <v>106.9966389566718</v>
      </c>
      <c r="BJ203" s="62">
        <f t="shared" si="206"/>
        <v>101.79623421527413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1.4037863041747067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1.2229519710813024</v>
      </c>
      <c r="BA205" s="88">
        <f>EXP(LN('Données projet'!B88)/'Données projet'!A88)</f>
        <v>1.1554831727638066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9" sqref="N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1.3065</v>
      </c>
      <c r="C6" s="156">
        <f ca="1">IF(OR('Données projet'!B9="",'Données projet'!C9="",'Données projet'!C9=0%),0,Calculateur!S3)</f>
        <v>490.96084572840579</v>
      </c>
      <c r="D6" s="156">
        <f>IF(OR('Données projet'!B9="",'Données projet'!C9="",'Données projet'!C9=0%),0,Calculateur!T3)</f>
        <v>597.91658789908263</v>
      </c>
      <c r="E6" s="156">
        <f ca="1">MIN(C6,D6)</f>
        <v>490.96084572840579</v>
      </c>
      <c r="F6" s="156">
        <f ca="1">E6*B6</f>
        <v>641.44034494416212</v>
      </c>
      <c r="G6" s="156">
        <f ca="1">F6*(100%-'Données projet'!$C$24)*(100%-'Données projet'!$C$25)*(100%-'Données projet'!$C$26)*(100%-'Données projet'!$C$27)</f>
        <v>490.70186388228399</v>
      </c>
      <c r="H6" s="157">
        <f>IF(OR('Données projet'!B9="",'Données projet'!C9="",'Données projet'!C9=0%),0,AVERAGE(Calculateur!$AC$3:$AC$33)*B6)</f>
        <v>7.1352467761682083</v>
      </c>
      <c r="I6" s="158">
        <f>H6*(100%-'Données projet'!$C$24)*(100%-'Données projet'!$C$25)*(100%-'Données projet'!$C$26)*(100%-'Données projet'!$C$27)</f>
        <v>5.4584637837686794</v>
      </c>
      <c r="J6" s="159">
        <f>IF(OR('Données projet'!B9="",'Données projet'!C9="",'Données projet'!C9=0%),0,SUM(Calculateur!$V$3:$V$33)*VLOOKUP('Données projet'!$B$9,Paramètres!$A$1:$I$89,9,0)*B6)</f>
        <v>108.426435</v>
      </c>
      <c r="K6" s="160">
        <f>J6*(100%-'Données projet'!$C$24)*(100%-'Données projet'!$C$25)*(100%-'Données projet'!$C$26)*(100%-'Données projet'!$C$27)</f>
        <v>82.946222774999995</v>
      </c>
      <c r="L6" s="161">
        <f ca="1">G6+I6+K6</f>
        <v>579.10655044105272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Hêtre</v>
      </c>
      <c r="B7" s="163">
        <f>'Données projet'!D10</f>
        <v>0.2145</v>
      </c>
      <c r="C7" s="156">
        <f ca="1">IF(OR('Données projet'!B10="",'Données projet'!C10="",'Données projet'!C10=0%),0,Calculateur!AN3)</f>
        <v>441.51026823173464</v>
      </c>
      <c r="D7" s="156">
        <f>IF(OR('Données projet'!B10="",'Données projet'!C10="",'Données projet'!C10=0%),0,Calculateur!AO3)</f>
        <v>241.85593029696236</v>
      </c>
      <c r="E7" s="156">
        <f t="shared" ref="E7:E15" ca="1" si="0">MIN(C7,D7)</f>
        <v>241.85593029696236</v>
      </c>
      <c r="F7" s="156">
        <f t="shared" ref="F7:F15" ca="1" si="1">E7*B7</f>
        <v>51.878097048698422</v>
      </c>
      <c r="G7" s="156">
        <f ca="1">F7*(100%-'Données projet'!$C$24)*(100%-'Données projet'!$C$25)*(100%-'Données projet'!$C$26)*(100%-'Données projet'!$C$27)</f>
        <v>39.686744242254292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3.2711250000000001</v>
      </c>
      <c r="K7" s="160">
        <f>J7*(100%-'Données projet'!$C$24)*(100%-'Données projet'!$C$25)*(100%-'Données projet'!$C$26)*(100%-'Données projet'!$C$27)</f>
        <v>2.502410625</v>
      </c>
      <c r="L7" s="161">
        <f t="shared" ref="L7:L15" ca="1" si="2">G7+I7+K7</f>
        <v>42.189154867254295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Erable sycomore</v>
      </c>
      <c r="B8" s="163">
        <f>'Données projet'!D11</f>
        <v>0.42899999999999999</v>
      </c>
      <c r="C8" s="156">
        <f ca="1">IF(OR('Données projet'!B11="",'Données projet'!C11="",'Données projet'!C11=0%),0,Calculateur!BI3)</f>
        <v>106.9966389566718</v>
      </c>
      <c r="D8" s="156">
        <f>IF(OR('Données projet'!B11="",'Données projet'!C11="",'Données projet'!C11=0%),0,Calculateur!BJ3)</f>
        <v>101.79623421527413</v>
      </c>
      <c r="E8" s="156">
        <f t="shared" ca="1" si="0"/>
        <v>101.79623421527413</v>
      </c>
      <c r="F8" s="156">
        <f t="shared" ca="1" si="1"/>
        <v>43.670584478352602</v>
      </c>
      <c r="G8" s="156">
        <f ca="1">F8*(100%-'Données projet'!$C$24)*(100%-'Données projet'!$C$25)*(100%-'Données projet'!$C$26)*(100%-'Données projet'!$C$27)</f>
        <v>33.407997125939737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3.3247499999999999</v>
      </c>
      <c r="K8" s="160">
        <f>J8*(100%-'Données projet'!$C$24)*(100%-'Données projet'!$C$25)*(100%-'Données projet'!$C$26)*(100%-'Données projet'!$C$27)</f>
        <v>2.5434337499999997</v>
      </c>
      <c r="L8" s="161">
        <f t="shared" ca="1" si="2"/>
        <v>35.951430875939735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736.98902647121315</v>
      </c>
      <c r="G16" s="175">
        <f t="shared" ca="1" si="3"/>
        <v>563.79660525047791</v>
      </c>
      <c r="H16" s="176">
        <f t="shared" si="3"/>
        <v>7.1352467761682083</v>
      </c>
      <c r="I16" s="176">
        <f t="shared" si="3"/>
        <v>5.4584637837686794</v>
      </c>
      <c r="J16" s="177">
        <f t="shared" si="3"/>
        <v>115.02230999999999</v>
      </c>
      <c r="K16" s="177">
        <f t="shared" si="3"/>
        <v>87.992067149999997</v>
      </c>
      <c r="L16" s="178">
        <f t="shared" ca="1" si="3"/>
        <v>657.24713618424676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Hêtre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Erable sycomore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34" zoomScale="90" zoomScaleNormal="90" workbookViewId="0">
      <selection activeCell="B102" sqref="B10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7445.6580104562909</v>
      </c>
      <c r="U10" s="190">
        <f>'Données projet'!D9</f>
        <v>1.3065</v>
      </c>
      <c r="V10" s="189">
        <f>U10*T10</f>
        <v>9727.7521906611437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Hêtre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1257.2998229396831</v>
      </c>
      <c r="U11" s="190">
        <f>'Données projet'!D10</f>
        <v>0.2145</v>
      </c>
      <c r="V11" s="189">
        <f t="shared" ref="V11" si="0">U11*T11</f>
        <v>269.69081202056202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Erable sycomore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360.65141716019849</v>
      </c>
      <c r="U12" s="190">
        <f>'Données projet'!D11</f>
        <v>0.42899999999999999</v>
      </c>
      <c r="V12" s="189">
        <f t="shared" ref="V12:V19" si="1">U12*T12</f>
        <v>154.71945796172514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60.000000000000085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2400.0000000000036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1945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1945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1945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0</v>
      </c>
      <c r="C23" s="206">
        <v>11</v>
      </c>
      <c r="D23" s="194">
        <f>B23*C23</f>
        <v>0</v>
      </c>
      <c r="E23" s="206"/>
      <c r="F23" s="261"/>
      <c r="H23" s="203">
        <v>3</v>
      </c>
      <c r="I23" s="204">
        <v>1945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-4066.7220942619733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43</v>
      </c>
      <c r="C24" s="206">
        <v>17</v>
      </c>
      <c r="D24" s="194">
        <f t="shared" ref="D24:D42" si="2">B24*C24</f>
        <v>731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333.63255875386301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60</v>
      </c>
      <c r="C25" s="206">
        <v>24</v>
      </c>
      <c r="D25" s="194">
        <f t="shared" si="2"/>
        <v>1440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-4400.3546530158364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90</v>
      </c>
      <c r="C26" s="206">
        <v>28</v>
      </c>
      <c r="D26" s="194">
        <f t="shared" si="2"/>
        <v>2520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72</v>
      </c>
      <c r="C27" s="206">
        <v>34</v>
      </c>
      <c r="D27" s="194">
        <f t="shared" si="2"/>
        <v>2448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77</v>
      </c>
      <c r="C28" s="206">
        <v>45</v>
      </c>
      <c r="D28" s="194">
        <f t="shared" si="2"/>
        <v>3465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64</v>
      </c>
      <c r="C29" s="206">
        <v>52</v>
      </c>
      <c r="D29" s="194">
        <f t="shared" si="2"/>
        <v>3328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62</v>
      </c>
      <c r="C30" s="206">
        <v>61</v>
      </c>
      <c r="D30" s="194">
        <f t="shared" si="2"/>
        <v>3782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46</v>
      </c>
      <c r="C31" s="206">
        <v>70</v>
      </c>
      <c r="D31" s="194">
        <f t="shared" si="2"/>
        <v>3220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35</v>
      </c>
      <c r="C32" s="206">
        <v>75</v>
      </c>
      <c r="D32" s="194">
        <f t="shared" si="2"/>
        <v>2625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769</v>
      </c>
      <c r="C33" s="206">
        <v>80</v>
      </c>
      <c r="D33" s="194">
        <f t="shared" si="2"/>
        <v>61520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Hêtre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26</v>
      </c>
      <c r="C55" s="204">
        <v>10</v>
      </c>
      <c r="D55" s="191">
        <f t="shared" ref="D55:D73" si="4">B55*C55</f>
        <v>260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35</v>
      </c>
      <c r="C56" s="204">
        <v>10</v>
      </c>
      <c r="D56" s="191">
        <f t="shared" si="4"/>
        <v>350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35</v>
      </c>
      <c r="C57" s="204">
        <v>20</v>
      </c>
      <c r="D57" s="191">
        <f t="shared" si="4"/>
        <v>700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35</v>
      </c>
      <c r="C58" s="204">
        <v>20</v>
      </c>
      <c r="D58" s="191">
        <f t="shared" si="4"/>
        <v>700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35</v>
      </c>
      <c r="C59" s="204">
        <v>20</v>
      </c>
      <c r="D59" s="191">
        <f t="shared" si="4"/>
        <v>700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35</v>
      </c>
      <c r="C60" s="204">
        <v>30</v>
      </c>
      <c r="D60" s="191">
        <f t="shared" si="4"/>
        <v>1050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35</v>
      </c>
      <c r="C61" s="204">
        <v>30</v>
      </c>
      <c r="D61" s="191">
        <f t="shared" si="4"/>
        <v>1050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35</v>
      </c>
      <c r="C62" s="204">
        <v>30</v>
      </c>
      <c r="D62" s="191">
        <f t="shared" si="4"/>
        <v>1050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35</v>
      </c>
      <c r="C63" s="204">
        <v>30</v>
      </c>
      <c r="D63" s="191">
        <f t="shared" si="4"/>
        <v>1050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35</v>
      </c>
      <c r="C64" s="204">
        <v>30</v>
      </c>
      <c r="D64" s="191">
        <f t="shared" si="4"/>
        <v>1050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35</v>
      </c>
      <c r="C65" s="204">
        <v>40</v>
      </c>
      <c r="D65" s="191">
        <f t="shared" si="4"/>
        <v>1400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34</v>
      </c>
      <c r="C66" s="204">
        <v>40</v>
      </c>
      <c r="D66" s="191">
        <f t="shared" si="4"/>
        <v>1360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33</v>
      </c>
      <c r="C67" s="204">
        <v>40</v>
      </c>
      <c r="D67" s="191">
        <f t="shared" si="4"/>
        <v>1320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31</v>
      </c>
      <c r="C68" s="204">
        <v>40</v>
      </c>
      <c r="D68" s="191">
        <f t="shared" si="4"/>
        <v>1240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30</v>
      </c>
      <c r="C69" s="204">
        <v>50</v>
      </c>
      <c r="D69" s="191">
        <f t="shared" si="4"/>
        <v>1500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29</v>
      </c>
      <c r="C70" s="204">
        <v>50</v>
      </c>
      <c r="D70" s="191">
        <f t="shared" si="4"/>
        <v>1450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28</v>
      </c>
      <c r="C71" s="204">
        <v>50</v>
      </c>
      <c r="D71" s="191">
        <f t="shared" si="4"/>
        <v>1400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27</v>
      </c>
      <c r="C72" s="204">
        <v>60</v>
      </c>
      <c r="D72" s="191">
        <f t="shared" si="4"/>
        <v>1620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501</v>
      </c>
      <c r="C73" s="204">
        <v>60</v>
      </c>
      <c r="D73" s="191">
        <f t="shared" si="4"/>
        <v>30060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Erable sycomore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3</v>
      </c>
      <c r="C85" s="204">
        <v>10</v>
      </c>
      <c r="D85" s="191">
        <f>B85*C85</f>
        <v>30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14</v>
      </c>
      <c r="C86" s="204">
        <v>10</v>
      </c>
      <c r="D86" s="191">
        <f t="shared" ref="D86:D104" si="6">B86*C86</f>
        <v>140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14</v>
      </c>
      <c r="C87" s="204">
        <v>10</v>
      </c>
      <c r="D87" s="191">
        <f t="shared" si="6"/>
        <v>140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14</v>
      </c>
      <c r="C88" s="204">
        <v>20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14</v>
      </c>
      <c r="C89" s="204">
        <v>20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14</v>
      </c>
      <c r="C90" s="204">
        <v>20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11</v>
      </c>
      <c r="C91" s="204">
        <v>30</v>
      </c>
      <c r="D91" s="191">
        <f t="shared" si="6"/>
        <v>330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9</v>
      </c>
      <c r="C92" s="204">
        <v>30</v>
      </c>
      <c r="D92" s="191">
        <f t="shared" si="6"/>
        <v>270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7</v>
      </c>
      <c r="C93" s="204">
        <v>40</v>
      </c>
      <c r="D93" s="191">
        <f t="shared" si="6"/>
        <v>280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6</v>
      </c>
      <c r="C94" s="204">
        <v>40</v>
      </c>
      <c r="D94" s="191">
        <f t="shared" si="6"/>
        <v>240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5</v>
      </c>
      <c r="C95" s="204">
        <v>50</v>
      </c>
      <c r="D95" s="191">
        <f t="shared" si="6"/>
        <v>250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4</v>
      </c>
      <c r="C96" s="204">
        <v>50</v>
      </c>
      <c r="D96" s="191">
        <f t="shared" si="6"/>
        <v>200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3</v>
      </c>
      <c r="C97" s="204">
        <v>50</v>
      </c>
      <c r="D97" s="191">
        <f t="shared" si="6"/>
        <v>150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2024-08-28T09:39:45Z</dcterms:modified>
</cp:coreProperties>
</file>