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Ayzieu (32) - RECURT Christiane -SWC-AXA4\Dossier déposé 30012024\"/>
    </mc:Choice>
  </mc:AlternateContent>
  <xr:revisionPtr revIDLastSave="0" documentId="13_ncr:1_{F2FCE743-FE56-4352-949A-741676B4CEB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<sst xmlns="http://schemas.openxmlformats.org/spreadsheetml/2006/main" count="1171" uniqueCount="324">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</sst>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1.8598408720267108</c:v>
                </c:pt>
                <c:pt idx="2">
                  <c:v>2.5915780402202375</c:v>
                </c:pt>
                <c:pt idx="3">
                  <c:v>3.6124641292443069</c:v>
                </c:pt>
                <c:pt idx="4">
                  <c:v>5.0372240942472475</c:v>
                </c:pt>
                <c:pt idx="5">
                  <c:v>7.0262749390870356</c:v>
                </c:pt>
                <c:pt idx="6">
                  <c:v>9.8039875078125736</c:v>
                </c:pt>
                <c:pt idx="7">
                  <c:v>13.684270443613364</c:v>
                </c:pt>
                <c:pt idx="8">
                  <c:v>19.106420773007766</c:v>
                </c:pt>
                <c:pt idx="9">
                  <c:v>26.68537276398051</c:v>
                </c:pt>
                <c:pt idx="10">
                  <c:v>37.282143710016733</c:v>
                </c:pt>
                <c:pt idx="11">
                  <c:v>52.102616442310961</c:v>
                </c:pt>
                <c:pt idx="12">
                  <c:v>72.836086864977574</c:v>
                </c:pt>
                <c:pt idx="13">
                  <c:v>101.84962475387441</c:v>
                </c:pt>
                <c:pt idx="14">
                  <c:v>142.46078759090005</c:v>
                </c:pt>
                <c:pt idx="15">
                  <c:v>199.32034995039916</c:v>
                </c:pt>
                <c:pt idx="16">
                  <c:v>278.94953337101987</c:v>
                </c:pt>
                <c:pt idx="17">
                  <c:v>390.49424676672487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1.8264552481397258</c:v>
                </c:pt>
                <c:pt idx="2">
                  <c:v>2.514046034662512</c:v>
                </c:pt>
                <c:pt idx="3">
                  <c:v>3.4616044533182961</c:v>
                </c:pt>
                <c:pt idx="4">
                  <c:v>4.7678178811609984</c:v>
                </c:pt>
                <c:pt idx="5">
                  <c:v>6.5689778464750432</c:v>
                </c:pt>
                <c:pt idx="6">
                  <c:v>9.0533586620587165</c:v>
                </c:pt>
                <c:pt idx="7">
                  <c:v>12.481111530108885</c:v>
                </c:pt>
                <c:pt idx="8">
                  <c:v>17.211795939622501</c:v>
                </c:pt>
                <c:pt idx="9">
                  <c:v>23.742488600106878</c:v>
                </c:pt>
                <c:pt idx="10">
                  <c:v>32.760545008009977</c:v>
                </c:pt>
                <c:pt idx="11">
                  <c:v>45.216662627768528</c:v>
                </c:pt>
                <c:pt idx="12">
                  <c:v>62.426077784830305</c:v>
                </c:pt>
                <c:pt idx="13">
                  <c:v>86.208757011601492</c:v>
                </c:pt>
                <c:pt idx="14">
                  <c:v>119.08364587266981</c:v>
                </c:pt>
                <c:pt idx="15">
                  <c:v>164.53786988438148</c:v>
                </c:pt>
                <c:pt idx="16">
                  <c:v>227.39987590338401</c:v>
                </c:pt>
                <c:pt idx="17">
                  <c:v>314.35673738028549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130" zoomScaleNormal="130" workbookViewId="0">
      <selection activeCell="B27" sqref="B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4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127</v>
      </c>
      <c r="C9" s="35">
        <v>0.6</v>
      </c>
      <c r="D9" s="36">
        <f t="shared" ref="D9:D18" si="0">C9*$C$5</f>
        <v>2.4</v>
      </c>
      <c r="E9" s="37">
        <v>17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0.4</v>
      </c>
      <c r="D10" s="36">
        <f t="shared" si="0"/>
        <v>1.6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I-45/51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350</v>
      </c>
      <c r="C36" s="63">
        <v>1</v>
      </c>
      <c r="D36" s="63">
        <v>350</v>
      </c>
      <c r="E36" s="54">
        <v>0.8</v>
      </c>
      <c r="F36" s="54"/>
      <c r="G36" s="54">
        <v>0.2</v>
      </c>
      <c r="H36" s="54"/>
      <c r="I36" s="52">
        <f>IFERROR(B36/A36,"")</f>
        <v>20.588235294117649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63"/>
      <c r="C55" s="63"/>
      <c r="D55" s="6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17</v>
      </c>
      <c r="B62" s="63">
        <v>282</v>
      </c>
      <c r="C62" s="63">
        <v>1</v>
      </c>
      <c r="D62" s="63">
        <v>282</v>
      </c>
      <c r="E62" s="54">
        <v>0.8</v>
      </c>
      <c r="F62" s="54"/>
      <c r="G62" s="54">
        <v>0.2</v>
      </c>
      <c r="H62" s="54"/>
      <c r="I62" s="56">
        <f>IFERROR(B62/A62,"")</f>
        <v>16.588235294117649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Peuplier I-45/51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Peuplier Koster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86.205712389636801</v>
      </c>
      <c r="T3" s="62">
        <f>IF('Données projet'!E9&gt;30,$R$33-$H$33,LOOKUP('Données projet'!$E$9,$A$3:$A$203,R3:R203)-LOOKUP('Données projet'!$E$9,$A$3:$A$203,$H$3:$H$203))</f>
        <v>411.27202454450259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73.367657092699176</v>
      </c>
      <c r="AO3" s="62">
        <f>IF('Données projet'!E10&gt;30,$AM$33-$H$33,LOOKUP('Données projet'!$E$10,$A$3:$A$203,AM3:AM203)-LOOKUP('Données projet'!$E$10,$A$3:$A$203,$H$3:$H$203))</f>
        <v>335.13451515806327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20.588235294117649</v>
      </c>
      <c r="N4" s="14">
        <f>IF('Données projet'!$A$36&gt;35,N3+M4-V3,IF(A4&lt;'Données projet'!$A$36,$K$205^A4,IF(A4='Données projet'!$A$36,'Données projet'!$B$36,N3+M4-V3)))</f>
        <v>1.4114030819650796</v>
      </c>
      <c r="O4" s="14">
        <f>N4*VLOOKUP('Données projet'!$B$9,Paramètres!$A$1:$I$89,3,0)*VLOOKUP('Données projet'!$B$9,Paramètres!$A$1:$I$89,5,0)</f>
        <v>0.722186728979892</v>
      </c>
      <c r="P4" s="14">
        <f>EXP(-1.0587+0.8836*LN(O4)+0.284)</f>
        <v>0.34566448940865024</v>
      </c>
      <c r="Q4" s="22">
        <f t="shared" ref="Q4:Q34" si="2">(O4+P4)*0.475*44/12</f>
        <v>1.8598408720267108</v>
      </c>
      <c r="R4" s="62">
        <f t="shared" si="0"/>
        <v>259.74872976091558</v>
      </c>
      <c r="S4" s="62">
        <f ca="1">AVERAGE(OFFSET($R$3,0,0,'Données projet'!$E$9+1,1))-AVERAGE(OFFSET($H$3,0,0,'Données projet'!$E$9+1,1))</f>
        <v>86.205712389636801</v>
      </c>
      <c r="T4" s="62">
        <f>$T$3</f>
        <v>411.27202454450259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16.588235294117649</v>
      </c>
      <c r="AI4" s="14">
        <f>IF('Données projet'!$A$62&gt;35,AI3+AH4-AQ3,IF(A4&lt;'Données projet'!$A$62,$AF$205^A4,IF(A4='Données projet'!$A$62,'Données projet'!$B$62,AI3+AH4-AQ3)))</f>
        <v>1.3935812693191922</v>
      </c>
      <c r="AJ4" s="14">
        <f>AI4*VLOOKUP('Données projet'!$B$10,Paramètres!$A$1:$I$89,3,0)*VLOOKUP('Données projet'!$B$10,Paramètres!$A$1:$I$89,5,0)</f>
        <v>0.7087196903249684</v>
      </c>
      <c r="AK4" s="14">
        <f>EXP(-1.0587+0.8836*LN(AJ4)+0.284)</f>
        <v>0.33996274879831917</v>
      </c>
      <c r="AL4" s="22">
        <f t="shared" ref="AL4:AL67" si="4">(AJ4+AK4)*0.475*44/12</f>
        <v>1.8264552481397258</v>
      </c>
      <c r="AM4" s="62">
        <f t="shared" ref="AM4:AM67" si="5">AL4+(AD4+AE4)*44/12</f>
        <v>259.71534413702858</v>
      </c>
      <c r="AN4" s="62">
        <f ca="1">AVERAGE(OFFSET($AM$3,0,0,'Données projet'!$E$10+1,1))-AVERAGE(OFFSET($H$3,0,0,'Données projet'!$E$10+1,1))</f>
        <v>73.367657092699176</v>
      </c>
      <c r="AO4" s="62">
        <f>$AO$3</f>
        <v>335.13451515806327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20.588235294117649</v>
      </c>
      <c r="N5" s="14">
        <f>IF('Données projet'!$A$36&gt;35,N4+M5-V4,IF(A5&lt;'Données projet'!$A$36,$K$205^A5,IF(A5='Données projet'!$A$36,'Données projet'!$B$36,N4+M5-V4)))</f>
        <v>1.9920586597805252</v>
      </c>
      <c r="O5" s="14">
        <f>N5*VLOOKUP('Données projet'!$B$9,Paramètres!$A$1:$I$89,3,0)*VLOOKUP('Données projet'!$B$9,Paramètres!$A$1:$I$89,5,0)</f>
        <v>1.0192965750364993</v>
      </c>
      <c r="P5" s="14">
        <f t="shared" ref="P5:P68" si="33">EXP(-1.0587+0.8836*LN(O5)+0.284)</f>
        <v>0.46869081647751282</v>
      </c>
      <c r="Q5" s="22">
        <f t="shared" si="2"/>
        <v>2.5915780402202375</v>
      </c>
      <c r="R5" s="62">
        <f t="shared" si="0"/>
        <v>261.70268915133136</v>
      </c>
      <c r="S5" s="62">
        <f ca="1">AVERAGE(OFFSET($R$3,0,0,'Données projet'!$E$9+1,1))-AVERAGE(OFFSET($H$3,0,0,'Données projet'!$E$9+1,1))</f>
        <v>86.205712389636801</v>
      </c>
      <c r="T5" s="62">
        <f t="shared" ref="T5:T68" si="34">$T$3</f>
        <v>411.27202454450259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16.588235294117649</v>
      </c>
      <c r="AI5" s="14">
        <f>IF('Données projet'!$A$62&gt;35,AI4+AH5-AQ4,IF(A5&lt;'Données projet'!$A$62,$AF$205^A5,IF(A5='Données projet'!$A$62,'Données projet'!$B$62,AI4+AH5-AQ4)))</f>
        <v>1.942068754197291</v>
      </c>
      <c r="AJ5" s="14">
        <f>AI5*VLOOKUP('Données projet'!$B$10,Paramètres!$A$1:$I$89,3,0)*VLOOKUP('Données projet'!$B$10,Paramètres!$A$1:$I$89,5,0)</f>
        <v>0.98765848563457437</v>
      </c>
      <c r="AK5" s="14">
        <f t="shared" ref="AK5:AK68" si="35">EXP(-1.0587+0.8836*LN(AJ5)+0.284)</f>
        <v>0.45581292182715494</v>
      </c>
      <c r="AL5" s="22">
        <f t="shared" si="4"/>
        <v>2.514046034662512</v>
      </c>
      <c r="AM5" s="62">
        <f t="shared" si="5"/>
        <v>261.62515714577364</v>
      </c>
      <c r="AN5" s="62">
        <f ca="1">AVERAGE(OFFSET($AM$3,0,0,'Données projet'!$E$10+1,1))-AVERAGE(OFFSET($H$3,0,0,'Données projet'!$E$10+1,1))</f>
        <v>73.367657092699176</v>
      </c>
      <c r="AO5" s="62">
        <f t="shared" ref="AO5:AO68" si="36">$AO$3</f>
        <v>335.13451515806327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20.588235294117649</v>
      </c>
      <c r="N6" s="14">
        <f>IF('Données projet'!$A$36&gt;35,N5+M6-V5,IF(A6&lt;'Données projet'!$A$36,$K$205^A6,IF(A6='Données projet'!$A$36,'Données projet'!$B$36,N5+M6-V5)))</f>
        <v>2.8115977318694592</v>
      </c>
      <c r="O6" s="14">
        <f>N6*VLOOKUP('Données projet'!$B$9,Paramètres!$A$1:$I$89,3,0)*VLOOKUP('Données projet'!$B$9,Paramètres!$A$1:$I$89,5,0)</f>
        <v>1.438638327442965</v>
      </c>
      <c r="P6" s="14">
        <f t="shared" si="33"/>
        <v>0.63550375633367073</v>
      </c>
      <c r="Q6" s="22">
        <f t="shared" si="2"/>
        <v>3.6124641292443069</v>
      </c>
      <c r="R6" s="62">
        <f t="shared" si="0"/>
        <v>263.94579746257762</v>
      </c>
      <c r="S6" s="62">
        <f ca="1">AVERAGE(OFFSET($R$3,0,0,'Données projet'!$E$9+1,1))-AVERAGE(OFFSET($H$3,0,0,'Données projet'!$E$9+1,1))</f>
        <v>86.205712389636801</v>
      </c>
      <c r="T6" s="62">
        <f t="shared" si="34"/>
        <v>411.27202454450259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16.588235294117649</v>
      </c>
      <c r="AI6" s="14">
        <f>IF('Données projet'!$A$62&gt;35,AI5+AH6-AQ5,IF(A6&lt;'Données projet'!$A$62,$AF$205^A6,IF(A6='Données projet'!$A$62,'Données projet'!$B$62,AI5+AH6-AQ5)))</f>
        <v>2.7064306395794029</v>
      </c>
      <c r="AJ6" s="14">
        <f>AI6*VLOOKUP('Données projet'!$B$10,Paramètres!$A$1:$I$89,3,0)*VLOOKUP('Données projet'!$B$10,Paramètres!$A$1:$I$89,5,0)</f>
        <v>1.3763823660645012</v>
      </c>
      <c r="AK6" s="14">
        <f t="shared" si="35"/>
        <v>0.61114172196514271</v>
      </c>
      <c r="AL6" s="22">
        <f t="shared" si="4"/>
        <v>3.4616044533182961</v>
      </c>
      <c r="AM6" s="62">
        <f t="shared" si="5"/>
        <v>263.79493778665159</v>
      </c>
      <c r="AN6" s="62">
        <f ca="1">AVERAGE(OFFSET($AM$3,0,0,'Données projet'!$E$10+1,1))-AVERAGE(OFFSET($H$3,0,0,'Données projet'!$E$10+1,1))</f>
        <v>73.367657092699176</v>
      </c>
      <c r="AO6" s="62">
        <f t="shared" si="36"/>
        <v>335.13451515806327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20.588235294117649</v>
      </c>
      <c r="N7" s="14">
        <f>IF('Données projet'!$A$36&gt;35,N6+M7-V6,IF(A7&lt;'Données projet'!$A$36,$K$205^A7,IF(A7='Données projet'!$A$36,'Données projet'!$B$36,N6+M7-V6)))</f>
        <v>3.9682977040065821</v>
      </c>
      <c r="O7" s="14">
        <f>N7*VLOOKUP('Données projet'!$B$9,Paramètres!$A$1:$I$89,3,0)*VLOOKUP('Données projet'!$B$9,Paramètres!$A$1:$I$89,5,0)</f>
        <v>2.0304985691860882</v>
      </c>
      <c r="P7" s="14">
        <f t="shared" si="33"/>
        <v>0.86168751363529783</v>
      </c>
      <c r="Q7" s="22">
        <f t="shared" si="2"/>
        <v>5.0372240942472475</v>
      </c>
      <c r="R7" s="62">
        <f t="shared" si="0"/>
        <v>266.59277964980276</v>
      </c>
      <c r="S7" s="62">
        <f ca="1">AVERAGE(OFFSET($R$3,0,0,'Données projet'!$E$9+1,1))-AVERAGE(OFFSET($H$3,0,0,'Données projet'!$E$9+1,1))</f>
        <v>86.205712389636801</v>
      </c>
      <c r="T7" s="62">
        <f t="shared" si="34"/>
        <v>411.27202454450259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16.588235294117649</v>
      </c>
      <c r="AI7" s="14">
        <f>IF('Données projet'!$A$62&gt;35,AI6+AH7-AQ6,IF(A7&lt;'Données projet'!$A$62,$AF$205^A7,IF(A7='Données projet'!$A$62,'Données projet'!$B$62,AI6+AH7-AQ6)))</f>
        <v>3.7716310460294178</v>
      </c>
      <c r="AJ7" s="14">
        <f>AI7*VLOOKUP('Données projet'!$B$10,Paramètres!$A$1:$I$89,3,0)*VLOOKUP('Données projet'!$B$10,Paramètres!$A$1:$I$89,5,0)</f>
        <v>1.9181006847687208</v>
      </c>
      <c r="AK7" s="14">
        <f t="shared" si="35"/>
        <v>0.81940240489309701</v>
      </c>
      <c r="AL7" s="22">
        <f t="shared" si="4"/>
        <v>4.7678178811609984</v>
      </c>
      <c r="AM7" s="62">
        <f t="shared" si="5"/>
        <v>266.32337343671657</v>
      </c>
      <c r="AN7" s="62">
        <f ca="1">AVERAGE(OFFSET($AM$3,0,0,'Données projet'!$E$10+1,1))-AVERAGE(OFFSET($H$3,0,0,'Données projet'!$E$10+1,1))</f>
        <v>73.367657092699176</v>
      </c>
      <c r="AO7" s="62">
        <f t="shared" si="36"/>
        <v>335.13451515806327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20.588235294117649</v>
      </c>
      <c r="N8" s="14">
        <f>IF('Données projet'!$A$36&gt;35,N7+M8-V7,IF(A8&lt;'Données projet'!$A$36,$K$205^A8,IF(A8='Données projet'!$A$36,'Données projet'!$B$36,N7+M8-V7)))</f>
        <v>5.6008676095898391</v>
      </c>
      <c r="O8" s="14">
        <f>N8*VLOOKUP('Données projet'!$B$9,Paramètres!$A$1:$I$89,3,0)*VLOOKUP('Données projet'!$B$9,Paramètres!$A$1:$I$89,5,0)</f>
        <v>2.865851938474929</v>
      </c>
      <c r="P8" s="14">
        <f t="shared" si="33"/>
        <v>1.1683729069338959</v>
      </c>
      <c r="Q8" s="22">
        <f t="shared" si="2"/>
        <v>7.0262749390870356</v>
      </c>
      <c r="R8" s="62">
        <f t="shared" si="0"/>
        <v>269.80405271686482</v>
      </c>
      <c r="S8" s="62">
        <f ca="1">AVERAGE(OFFSET($R$3,0,0,'Données projet'!$E$9+1,1))-AVERAGE(OFFSET($H$3,0,0,'Données projet'!$E$9+1,1))</f>
        <v>86.205712389636801</v>
      </c>
      <c r="T8" s="62">
        <f t="shared" si="34"/>
        <v>411.27202454450259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16.588235294117649</v>
      </c>
      <c r="AI8" s="14">
        <f>IF('Données projet'!$A$62&gt;35,AI7+AH8-AQ7,IF(A8&lt;'Données projet'!$A$62,$AF$205^A8,IF(A8='Données projet'!$A$62,'Données projet'!$B$62,AI7+AH8-AQ7)))</f>
        <v>5.2560743805293484</v>
      </c>
      <c r="AJ8" s="14">
        <f>AI8*VLOOKUP('Données projet'!$B$10,Paramètres!$A$1:$I$89,3,0)*VLOOKUP('Données projet'!$B$10,Paramètres!$A$1:$I$89,5,0)</f>
        <v>2.6730291869620055</v>
      </c>
      <c r="AK8" s="14">
        <f t="shared" si="35"/>
        <v>1.0986327344590721</v>
      </c>
      <c r="AL8" s="22">
        <f t="shared" si="4"/>
        <v>6.5689778464750432</v>
      </c>
      <c r="AM8" s="62">
        <f t="shared" si="5"/>
        <v>269.34675562425281</v>
      </c>
      <c r="AN8" s="62">
        <f ca="1">AVERAGE(OFFSET($AM$3,0,0,'Données projet'!$E$10+1,1))-AVERAGE(OFFSET($H$3,0,0,'Données projet'!$E$10+1,1))</f>
        <v>73.367657092699176</v>
      </c>
      <c r="AO8" s="62">
        <f t="shared" si="36"/>
        <v>335.13451515806327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20.588235294117649</v>
      </c>
      <c r="N9" s="14">
        <f>IF('Données projet'!$A$36&gt;35,N8+M9-V8,IF(A9&lt;'Données projet'!$A$36,$K$205^A9,IF(A9='Données projet'!$A$36,'Données projet'!$B$36,N8+M9-V8)))</f>
        <v>7.9050818058534871</v>
      </c>
      <c r="O9" s="14">
        <f>N9*VLOOKUP('Données projet'!$B$9,Paramètres!$A$1:$I$89,3,0)*VLOOKUP('Données projet'!$B$9,Paramètres!$A$1:$I$89,5,0)</f>
        <v>4.0448722584191126</v>
      </c>
      <c r="P9" s="14">
        <f t="shared" si="33"/>
        <v>1.5842114781239924</v>
      </c>
      <c r="Q9" s="22">
        <f t="shared" si="2"/>
        <v>9.8039875078125736</v>
      </c>
      <c r="R9" s="62">
        <f t="shared" si="0"/>
        <v>273.80398750781256</v>
      </c>
      <c r="S9" s="62">
        <f ca="1">AVERAGE(OFFSET($R$3,0,0,'Données projet'!$E$9+1,1))-AVERAGE(OFFSET($H$3,0,0,'Données projet'!$E$9+1,1))</f>
        <v>86.205712389636801</v>
      </c>
      <c r="T9" s="62">
        <f t="shared" si="34"/>
        <v>411.27202454450259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16.588235294117649</v>
      </c>
      <c r="AI9" s="14">
        <f>IF('Données projet'!$A$62&gt;35,AI8+AH9-AQ8,IF(A9&lt;'Données projet'!$A$62,$AF$205^A9,IF(A9='Données projet'!$A$62,'Données projet'!$B$62,AI8+AH9-AQ8)))</f>
        <v>7.3247668068541767</v>
      </c>
      <c r="AJ9" s="14">
        <f>AI9*VLOOKUP('Données projet'!$B$10,Paramètres!$A$1:$I$89,3,0)*VLOOKUP('Données projet'!$B$10,Paramètres!$A$1:$I$89,5,0)</f>
        <v>3.7250834072937606</v>
      </c>
      <c r="AK9" s="14">
        <f t="shared" si="35"/>
        <v>1.4730172599169855</v>
      </c>
      <c r="AL9" s="22">
        <f t="shared" si="4"/>
        <v>9.0533586620587165</v>
      </c>
      <c r="AM9" s="62">
        <f t="shared" si="5"/>
        <v>273.05335866205871</v>
      </c>
      <c r="AN9" s="62">
        <f ca="1">AVERAGE(OFFSET($AM$3,0,0,'Données projet'!$E$10+1,1))-AVERAGE(OFFSET($H$3,0,0,'Données projet'!$E$10+1,1))</f>
        <v>73.367657092699176</v>
      </c>
      <c r="AO9" s="62">
        <f t="shared" si="36"/>
        <v>335.13451515806327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20.588235294117649</v>
      </c>
      <c r="N10" s="14">
        <f>IF('Données projet'!$A$36&gt;35,N9+M10-V9,IF(A10&lt;'Données projet'!$A$36,$K$205^A10,IF(A10='Données projet'!$A$36,'Données projet'!$B$36,N9+M10-V9)))</f>
        <v>11.157256823967689</v>
      </c>
      <c r="O10" s="14">
        <f>N10*VLOOKUP('Données projet'!$B$9,Paramètres!$A$1:$I$89,3,0)*VLOOKUP('Données projet'!$B$9,Paramètres!$A$1:$I$89,5,0)</f>
        <v>5.7089451716877875</v>
      </c>
      <c r="P10" s="14">
        <f t="shared" si="33"/>
        <v>2.1480522122050543</v>
      </c>
      <c r="Q10" s="22">
        <f t="shared" si="2"/>
        <v>13.684270443613364</v>
      </c>
      <c r="R10" s="62">
        <f t="shared" si="0"/>
        <v>278.90649266583557</v>
      </c>
      <c r="S10" s="62">
        <f ca="1">AVERAGE(OFFSET($R$3,0,0,'Données projet'!$E$9+1,1))-AVERAGE(OFFSET($H$3,0,0,'Données projet'!$E$9+1,1))</f>
        <v>86.205712389636801</v>
      </c>
      <c r="T10" s="62">
        <f t="shared" si="34"/>
        <v>411.27202454450259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16.588235294117649</v>
      </c>
      <c r="AI10" s="14">
        <f>IF('Données projet'!$A$62&gt;35,AI9+AH10-AQ9,IF(A10&lt;'Données projet'!$A$62,$AF$205^A10,IF(A10='Données projet'!$A$62,'Données projet'!$B$62,AI9+AH10-AQ9)))</f>
        <v>10.207657824162929</v>
      </c>
      <c r="AJ10" s="14">
        <f>AI10*VLOOKUP('Données projet'!$B$10,Paramètres!$A$1:$I$89,3,0)*VLOOKUP('Données projet'!$B$10,Paramètres!$A$1:$I$89,5,0)</f>
        <v>5.1912064630563002</v>
      </c>
      <c r="AK10" s="14">
        <f t="shared" si="35"/>
        <v>1.9749819752837305</v>
      </c>
      <c r="AL10" s="22">
        <f t="shared" si="4"/>
        <v>12.481111530108885</v>
      </c>
      <c r="AM10" s="62">
        <f t="shared" si="5"/>
        <v>277.7033337523311</v>
      </c>
      <c r="AN10" s="62">
        <f ca="1">AVERAGE(OFFSET($AM$3,0,0,'Données projet'!$E$10+1,1))-AVERAGE(OFFSET($H$3,0,0,'Données projet'!$E$10+1,1))</f>
        <v>73.367657092699176</v>
      </c>
      <c r="AO10" s="62">
        <f t="shared" si="36"/>
        <v>335.13451515806327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20.588235294117649</v>
      </c>
      <c r="N11" s="14">
        <f>IF('Données projet'!$A$36&gt;35,N10+M11-V10,IF(A11&lt;'Données projet'!$A$36,$K$205^A11,IF(A11='Données projet'!$A$36,'Données projet'!$B$36,N10+M11-V10)))</f>
        <v>15.74738666762391</v>
      </c>
      <c r="O11" s="14">
        <f>N11*VLOOKUP('Données projet'!$B$9,Paramètres!$A$1:$I$89,3,0)*VLOOKUP('Données projet'!$B$9,Paramètres!$A$1:$I$89,5,0)</f>
        <v>8.0576228100898017</v>
      </c>
      <c r="P11" s="14">
        <f t="shared" si="33"/>
        <v>2.9125709351778144</v>
      </c>
      <c r="Q11" s="22">
        <f t="shared" si="2"/>
        <v>19.106420773007766</v>
      </c>
      <c r="R11" s="62">
        <f t="shared" si="0"/>
        <v>285.55086521745221</v>
      </c>
      <c r="S11" s="62">
        <f ca="1">AVERAGE(OFFSET($R$3,0,0,'Données projet'!$E$9+1,1))-AVERAGE(OFFSET($H$3,0,0,'Données projet'!$E$9+1,1))</f>
        <v>86.205712389636801</v>
      </c>
      <c r="T11" s="62">
        <f t="shared" si="34"/>
        <v>411.27202454450259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16.588235294117649</v>
      </c>
      <c r="AI11" s="14">
        <f>IF('Données projet'!$A$62&gt;35,AI10+AH11-AQ10,IF(A11&lt;'Données projet'!$A$62,$AF$205^A11,IF(A11='Données projet'!$A$62,'Données projet'!$B$62,AI10+AH11-AQ10)))</f>
        <v>14.225200747372961</v>
      </c>
      <c r="AJ11" s="14">
        <f>AI11*VLOOKUP('Données projet'!$B$10,Paramètres!$A$1:$I$89,3,0)*VLOOKUP('Données projet'!$B$10,Paramètres!$A$1:$I$89,5,0)</f>
        <v>7.2343680920839937</v>
      </c>
      <c r="AK11" s="14">
        <f t="shared" si="35"/>
        <v>2.6480027823404102</v>
      </c>
      <c r="AL11" s="22">
        <f t="shared" si="4"/>
        <v>17.211795939622501</v>
      </c>
      <c r="AM11" s="62">
        <f t="shared" si="5"/>
        <v>283.65624038406696</v>
      </c>
      <c r="AN11" s="62">
        <f ca="1">AVERAGE(OFFSET($AM$3,0,0,'Données projet'!$E$10+1,1))-AVERAGE(OFFSET($H$3,0,0,'Données projet'!$E$10+1,1))</f>
        <v>73.367657092699176</v>
      </c>
      <c r="AO11" s="62">
        <f t="shared" si="36"/>
        <v>335.13451515806327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20.588235294117649</v>
      </c>
      <c r="N12" s="14">
        <f>IF('Données projet'!$A$36&gt;35,N11+M12-V11,IF(A12&lt;'Données projet'!$A$36,$K$205^A12,IF(A12='Données projet'!$A$36,'Données projet'!$B$36,N11+M12-V11)))</f>
        <v>22.225910075580192</v>
      </c>
      <c r="O12" s="14">
        <f>N12*VLOOKUP('Données projet'!$B$9,Paramètres!$A$1:$I$89,3,0)*VLOOKUP('Données projet'!$B$9,Paramètres!$A$1:$I$89,5,0)</f>
        <v>11.372553667472873</v>
      </c>
      <c r="P12" s="14">
        <f t="shared" si="33"/>
        <v>3.9491914601714404</v>
      </c>
      <c r="Q12" s="22">
        <f t="shared" si="2"/>
        <v>26.68537276398051</v>
      </c>
      <c r="R12" s="62">
        <f t="shared" si="0"/>
        <v>294.35203943064721</v>
      </c>
      <c r="S12" s="62">
        <f ca="1">AVERAGE(OFFSET($R$3,0,0,'Données projet'!$E$9+1,1))-AVERAGE(OFFSET($H$3,0,0,'Données projet'!$E$9+1,1))</f>
        <v>86.205712389636801</v>
      </c>
      <c r="T12" s="62">
        <f t="shared" si="34"/>
        <v>411.27202454450259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16.588235294117649</v>
      </c>
      <c r="AI12" s="14">
        <f>IF('Données projet'!$A$62&gt;35,AI11+AH12-AQ11,IF(A12&lt;'Données projet'!$A$62,$AF$205^A12,IF(A12='Données projet'!$A$62,'Données projet'!$B$62,AI11+AH12-AQ11)))</f>
        <v>19.823973313844334</v>
      </c>
      <c r="AJ12" s="14">
        <f>AI12*VLOOKUP('Données projet'!$B$10,Paramètres!$A$1:$I$89,3,0)*VLOOKUP('Données projet'!$B$10,Paramètres!$A$1:$I$89,5,0)</f>
        <v>10.081679868488674</v>
      </c>
      <c r="AK12" s="14">
        <f t="shared" si="35"/>
        <v>3.5503710023860875</v>
      </c>
      <c r="AL12" s="22">
        <f t="shared" si="4"/>
        <v>23.742488600106878</v>
      </c>
      <c r="AM12" s="62">
        <f t="shared" si="5"/>
        <v>291.40915526677355</v>
      </c>
      <c r="AN12" s="62">
        <f ca="1">AVERAGE(OFFSET($AM$3,0,0,'Données projet'!$E$10+1,1))-AVERAGE(OFFSET($H$3,0,0,'Données projet'!$E$10+1,1))</f>
        <v>73.367657092699176</v>
      </c>
      <c r="AO12" s="62">
        <f t="shared" si="36"/>
        <v>335.13451515806327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20.588235294117649</v>
      </c>
      <c r="N13" s="14">
        <f>IF('Données projet'!$A$36&gt;35,N12+M13-V12,IF(A13&lt;'Données projet'!$A$36,$K$205^A13,IF(A13='Données projet'!$A$36,'Données projet'!$B$36,N12+M13-V12)))</f>
        <v>31.369717980152597</v>
      </c>
      <c r="O13" s="14">
        <f>N13*VLOOKUP('Données projet'!$B$9,Paramètres!$A$1:$I$89,3,0)*VLOOKUP('Données projet'!$B$9,Paramètres!$A$1:$I$89,5,0)</f>
        <v>16.051257296084479</v>
      </c>
      <c r="P13" s="14">
        <f t="shared" si="33"/>
        <v>5.3547582311978541</v>
      </c>
      <c r="Q13" s="22">
        <f t="shared" si="2"/>
        <v>37.282143710016733</v>
      </c>
      <c r="R13" s="62">
        <f t="shared" si="0"/>
        <v>306.17103259890558</v>
      </c>
      <c r="S13" s="62">
        <f ca="1">AVERAGE(OFFSET($R$3,0,0,'Données projet'!$E$9+1,1))-AVERAGE(OFFSET($H$3,0,0,'Données projet'!$E$9+1,1))</f>
        <v>86.205712389636801</v>
      </c>
      <c r="T13" s="62">
        <f t="shared" si="34"/>
        <v>411.27202454450259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16.588235294117649</v>
      </c>
      <c r="AI13" s="14">
        <f>IF('Données projet'!$A$62&gt;35,AI12+AH13-AQ12,IF(A13&lt;'Données projet'!$A$62,$AF$205^A13,IF(A13='Données projet'!$A$62,'Données projet'!$B$62,AI12+AH13-AQ12)))</f>
        <v>27.626317893656978</v>
      </c>
      <c r="AJ13" s="14">
        <f>AI13*VLOOKUP('Données projet'!$B$10,Paramètres!$A$1:$I$89,3,0)*VLOOKUP('Données projet'!$B$10,Paramètres!$A$1:$I$89,5,0)</f>
        <v>14.049640227998195</v>
      </c>
      <c r="AK13" s="14">
        <f t="shared" si="35"/>
        <v>4.760242073251554</v>
      </c>
      <c r="AL13" s="22">
        <f t="shared" si="4"/>
        <v>32.760545008009977</v>
      </c>
      <c r="AM13" s="62">
        <f t="shared" si="5"/>
        <v>301.64943389689881</v>
      </c>
      <c r="AN13" s="62">
        <f ca="1">AVERAGE(OFFSET($AM$3,0,0,'Données projet'!$E$10+1,1))-AVERAGE(OFFSET($H$3,0,0,'Données projet'!$E$10+1,1))</f>
        <v>73.367657092699176</v>
      </c>
      <c r="AO13" s="62">
        <f t="shared" si="36"/>
        <v>335.13451515806327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20.588235294117649</v>
      </c>
      <c r="N14" s="14">
        <f>IF('Données projet'!$A$36&gt;35,N13+M14-V13,IF(A14&lt;'Données projet'!$A$36,$K$205^A14,IF(A14='Données projet'!$A$36,'Données projet'!$B$36,N13+M14-V13)))</f>
        <v>44.275316637562746</v>
      </c>
      <c r="O14" s="14">
        <f>N14*VLOOKUP('Données projet'!$B$9,Paramètres!$A$1:$I$89,3,0)*VLOOKUP('Données projet'!$B$9,Paramètres!$A$1:$I$89,5,0)</f>
        <v>22.654794017108109</v>
      </c>
      <c r="P14" s="14">
        <f t="shared" si="33"/>
        <v>7.260583844505839</v>
      </c>
      <c r="Q14" s="22">
        <f t="shared" si="2"/>
        <v>52.102616442310961</v>
      </c>
      <c r="R14" s="62">
        <f t="shared" si="0"/>
        <v>322.21372755342213</v>
      </c>
      <c r="S14" s="62">
        <f ca="1">AVERAGE(OFFSET($R$3,0,0,'Données projet'!$E$9+1,1))-AVERAGE(OFFSET($H$3,0,0,'Données projet'!$E$9+1,1))</f>
        <v>86.205712389636801</v>
      </c>
      <c r="T14" s="62">
        <f t="shared" si="34"/>
        <v>411.27202454450259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16.588235294117649</v>
      </c>
      <c r="AI14" s="14">
        <f>IF('Données projet'!$A$62&gt;35,AI13+AH14-AQ13,IF(A14&lt;'Données projet'!$A$62,$AF$205^A14,IF(A14='Données projet'!$A$62,'Données projet'!$B$62,AI13+AH14-AQ13)))</f>
        <v>38.499519156858</v>
      </c>
      <c r="AJ14" s="14">
        <f>AI14*VLOOKUP('Données projet'!$B$10,Paramètres!$A$1:$I$89,3,0)*VLOOKUP('Données projet'!$B$10,Paramètres!$A$1:$I$89,5,0)</f>
        <v>19.579315462411703</v>
      </c>
      <c r="AK14" s="14">
        <f t="shared" si="35"/>
        <v>6.3824047066419984</v>
      </c>
      <c r="AL14" s="22">
        <f t="shared" si="4"/>
        <v>45.216662627768528</v>
      </c>
      <c r="AM14" s="62">
        <f t="shared" si="5"/>
        <v>315.32777373887967</v>
      </c>
      <c r="AN14" s="62">
        <f ca="1">AVERAGE(OFFSET($AM$3,0,0,'Données projet'!$E$10+1,1))-AVERAGE(OFFSET($H$3,0,0,'Données projet'!$E$10+1,1))</f>
        <v>73.367657092699176</v>
      </c>
      <c r="AO14" s="62">
        <f t="shared" si="36"/>
        <v>335.13451515806327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20.588235294117649</v>
      </c>
      <c r="N15" s="14">
        <f>IF('Données projet'!$A$36&gt;35,N14+M15-V14,IF(A15&lt;'Données projet'!$A$36,$K$205^A15,IF(A15='Données projet'!$A$36,'Données projet'!$B$36,N14+M15-V14)))</f>
        <v>62.490318357235829</v>
      </c>
      <c r="O15" s="14">
        <f>N15*VLOOKUP('Données projet'!$B$9,Paramètres!$A$1:$I$89,3,0)*VLOOKUP('Données projet'!$B$9,Paramètres!$A$1:$I$89,5,0)</f>
        <v>31.975046097030432</v>
      </c>
      <c r="P15" s="14">
        <f t="shared" si="33"/>
        <v>9.8447166962581285</v>
      </c>
      <c r="Q15" s="22">
        <f t="shared" si="2"/>
        <v>72.836086864977574</v>
      </c>
      <c r="R15" s="62">
        <f t="shared" si="0"/>
        <v>344.16942019831089</v>
      </c>
      <c r="S15" s="62">
        <f ca="1">AVERAGE(OFFSET($R$3,0,0,'Données projet'!$E$9+1,1))-AVERAGE(OFFSET($H$3,0,0,'Données projet'!$E$9+1,1))</f>
        <v>86.205712389636801</v>
      </c>
      <c r="T15" s="62">
        <f t="shared" si="34"/>
        <v>411.27202454450259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16.588235294117649</v>
      </c>
      <c r="AI15" s="14">
        <f>IF('Données projet'!$A$62&gt;35,AI14+AH15-AQ14,IF(A15&lt;'Données projet'!$A$62,$AF$205^A15,IF(A15='Données projet'!$A$62,'Données projet'!$B$62,AI14+AH15-AQ14)))</f>
        <v>53.652208774792733</v>
      </c>
      <c r="AJ15" s="14">
        <f>AI15*VLOOKUP('Données projet'!$B$10,Paramètres!$A$1:$I$89,3,0)*VLOOKUP('Données projet'!$B$10,Paramètres!$A$1:$I$89,5,0)</f>
        <v>27.285367294508596</v>
      </c>
      <c r="AK15" s="14">
        <f t="shared" si="35"/>
        <v>8.5573567924753142</v>
      </c>
      <c r="AL15" s="22">
        <f t="shared" si="4"/>
        <v>62.426077784830305</v>
      </c>
      <c r="AM15" s="62">
        <f t="shared" si="5"/>
        <v>333.7594111181636</v>
      </c>
      <c r="AN15" s="62">
        <f ca="1">AVERAGE(OFFSET($AM$3,0,0,'Données projet'!$E$10+1,1))-AVERAGE(OFFSET($H$3,0,0,'Données projet'!$E$10+1,1))</f>
        <v>73.367657092699176</v>
      </c>
      <c r="AO15" s="62">
        <f t="shared" si="36"/>
        <v>335.13451515806327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20.588235294117649</v>
      </c>
      <c r="N16" s="14">
        <f>IF('Données projet'!$A$36&gt;35,N15+M16-V15,IF(A16&lt;'Données projet'!$A$36,$K$205^A16,IF(A16='Données projet'!$A$36,'Données projet'!$B$36,N15+M16-V15)))</f>
        <v>88.199027922381632</v>
      </c>
      <c r="O16" s="14">
        <f>N16*VLOOKUP('Données projet'!$B$9,Paramètres!$A$1:$I$89,3,0)*VLOOKUP('Données projet'!$B$9,Paramètres!$A$1:$I$89,5,0)</f>
        <v>45.129678607324237</v>
      </c>
      <c r="P16" s="14">
        <f t="shared" si="33"/>
        <v>13.348574839876381</v>
      </c>
      <c r="Q16" s="22">
        <f t="shared" si="2"/>
        <v>101.84962475387441</v>
      </c>
      <c r="R16" s="62">
        <f t="shared" si="0"/>
        <v>374.40518030942997</v>
      </c>
      <c r="S16" s="62">
        <f ca="1">AVERAGE(OFFSET($R$3,0,0,'Données projet'!$E$9+1,1))-AVERAGE(OFFSET($H$3,0,0,'Données projet'!$E$9+1,1))</f>
        <v>86.205712389636801</v>
      </c>
      <c r="T16" s="62">
        <f t="shared" si="34"/>
        <v>411.27202454450259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16.588235294117649</v>
      </c>
      <c r="AI16" s="14">
        <f>IF('Données projet'!$A$62&gt;35,AI15+AH16-AQ15,IF(A16&lt;'Données projet'!$A$62,$AF$205^A16,IF(A16='Données projet'!$A$62,'Données projet'!$B$62,AI15+AH16-AQ15)))</f>
        <v>74.768713206153961</v>
      </c>
      <c r="AJ16" s="14">
        <f>AI16*VLOOKUP('Données projet'!$B$10,Paramètres!$A$1:$I$89,3,0)*VLOOKUP('Données projet'!$B$10,Paramètres!$A$1:$I$89,5,0)</f>
        <v>38.024376788121664</v>
      </c>
      <c r="AK16" s="14">
        <f t="shared" si="35"/>
        <v>11.473474127630389</v>
      </c>
      <c r="AL16" s="22">
        <f t="shared" si="4"/>
        <v>86.208757011601492</v>
      </c>
      <c r="AM16" s="62">
        <f t="shared" si="5"/>
        <v>358.76431256715705</v>
      </c>
      <c r="AN16" s="62">
        <f ca="1">AVERAGE(OFFSET($AM$3,0,0,'Données projet'!$E$10+1,1))-AVERAGE(OFFSET($H$3,0,0,'Données projet'!$E$10+1,1))</f>
        <v>73.367657092699176</v>
      </c>
      <c r="AO16" s="62">
        <f t="shared" si="36"/>
        <v>335.13451515806327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20.588235294117649</v>
      </c>
      <c r="N17" s="14">
        <f>IF('Données projet'!$A$36&gt;35,N16+M17-V16,IF(A17&lt;'Données projet'!$A$36,$K$205^A17,IF(A17='Données projet'!$A$36,'Données projet'!$B$36,N16+M17-V16)))</f>
        <v>124.48437983597354</v>
      </c>
      <c r="O17" s="14">
        <f>N17*VLOOKUP('Données projet'!$B$9,Paramètres!$A$1:$I$89,3,0)*VLOOKUP('Données projet'!$B$9,Paramètres!$A$1:$I$89,5,0)</f>
        <v>63.696167474470947</v>
      </c>
      <c r="P17" s="14">
        <f t="shared" si="33"/>
        <v>18.099500041835309</v>
      </c>
      <c r="Q17" s="22">
        <f t="shared" si="2"/>
        <v>142.46078759090005</v>
      </c>
      <c r="R17" s="62">
        <f t="shared" si="0"/>
        <v>416.23856536867783</v>
      </c>
      <c r="S17" s="62">
        <f ca="1">AVERAGE(OFFSET($R$3,0,0,'Données projet'!$E$9+1,1))-AVERAGE(OFFSET($H$3,0,0,'Données projet'!$E$9+1,1))</f>
        <v>86.205712389636801</v>
      </c>
      <c r="T17" s="62">
        <f t="shared" si="34"/>
        <v>411.27202454450259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16.588235294117649</v>
      </c>
      <c r="AI17" s="14">
        <f>IF('Données projet'!$A$62&gt;35,AI16+AH17-AQ16,IF(A17&lt;'Données projet'!$A$62,$AF$205^A17,IF(A17='Données projet'!$A$62,'Données projet'!$B$62,AI16+AH17-AQ16)))</f>
        <v>104.19627825519468</v>
      </c>
      <c r="AJ17" s="14">
        <f>AI17*VLOOKUP('Données projet'!$B$10,Paramètres!$A$1:$I$89,3,0)*VLOOKUP('Données projet'!$B$10,Paramètres!$A$1:$I$89,5,0)</f>
        <v>52.99005926946181</v>
      </c>
      <c r="AK17" s="14">
        <f t="shared" si="35"/>
        <v>15.383325920587838</v>
      </c>
      <c r="AL17" s="22">
        <f t="shared" si="4"/>
        <v>119.08364587266981</v>
      </c>
      <c r="AM17" s="62">
        <f t="shared" si="5"/>
        <v>392.86142365044759</v>
      </c>
      <c r="AN17" s="62">
        <f ca="1">AVERAGE(OFFSET($AM$3,0,0,'Données projet'!$E$10+1,1))-AVERAGE(OFFSET($H$3,0,0,'Données projet'!$E$10+1,1))</f>
        <v>73.367657092699176</v>
      </c>
      <c r="AO17" s="62">
        <f t="shared" si="36"/>
        <v>335.13451515806327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20.588235294117649</v>
      </c>
      <c r="N18" s="14">
        <f>IF('Données projet'!$A$36&gt;35,N17+M18-V17,IF(A18&lt;'Données projet'!$A$36,$K$205^A18,IF(A18='Données projet'!$A$36,'Données projet'!$B$36,N17+M18-V17)))</f>
        <v>175.69763735700468</v>
      </c>
      <c r="O18" s="14">
        <f>N18*VLOOKUP('Données projet'!$B$9,Paramètres!$A$1:$I$89,3,0)*VLOOKUP('Données projet'!$B$9,Paramètres!$A$1:$I$89,5,0)</f>
        <v>89.900967082832153</v>
      </c>
      <c r="P18" s="14">
        <f t="shared" si="33"/>
        <v>24.541339108784602</v>
      </c>
      <c r="Q18" s="22">
        <f t="shared" si="2"/>
        <v>199.32034995039916</v>
      </c>
      <c r="R18" s="62">
        <f t="shared" si="0"/>
        <v>474.32034995039919</v>
      </c>
      <c r="S18" s="62">
        <f ca="1">AVERAGE(OFFSET($R$3,0,0,'Données projet'!$E$9+1,1))-AVERAGE(OFFSET($H$3,0,0,'Données projet'!$E$9+1,1))</f>
        <v>86.205712389636801</v>
      </c>
      <c r="T18" s="62">
        <f t="shared" si="34"/>
        <v>411.27202454450259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16.588235294117649</v>
      </c>
      <c r="AI18" s="14">
        <f>IF('Données projet'!$A$62&gt;35,AI17+AH18-AQ17,IF(A18&lt;'Données projet'!$A$62,$AF$205^A18,IF(A18='Données projet'!$A$62,'Données projet'!$B$62,AI17+AH18-AQ17)))</f>
        <v>145.20598170920996</v>
      </c>
      <c r="AJ18" s="14">
        <f>AI18*VLOOKUP('Données projet'!$B$10,Paramètres!$A$1:$I$89,3,0)*VLOOKUP('Données projet'!$B$10,Paramètres!$A$1:$I$89,5,0)</f>
        <v>73.845954058035815</v>
      </c>
      <c r="AK18" s="14">
        <f t="shared" si="35"/>
        <v>20.625550181800453</v>
      </c>
      <c r="AL18" s="22">
        <f t="shared" si="4"/>
        <v>164.53786988438148</v>
      </c>
      <c r="AM18" s="62">
        <f t="shared" si="5"/>
        <v>439.53786988438151</v>
      </c>
      <c r="AN18" s="62">
        <f ca="1">AVERAGE(OFFSET($AM$3,0,0,'Données projet'!$E$10+1,1))-AVERAGE(OFFSET($H$3,0,0,'Données projet'!$E$10+1,1))</f>
        <v>73.367657092699176</v>
      </c>
      <c r="AO18" s="62">
        <f t="shared" si="36"/>
        <v>335.13451515806327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20.588235294117649</v>
      </c>
      <c r="N19" s="14">
        <f>IF('Données projet'!$A$36&gt;35,N18+M19-V18,IF(A19&lt;'Données projet'!$A$36,$K$205^A19,IF(A19='Données projet'!$A$36,'Données projet'!$B$36,N18+M19-V18)))</f>
        <v>247.98018685965928</v>
      </c>
      <c r="O19" s="14">
        <f>N19*VLOOKUP('Données projet'!$B$9,Paramètres!$A$1:$I$89,3,0)*VLOOKUP('Données projet'!$B$9,Paramètres!$A$1:$I$89,5,0)</f>
        <v>126.88650201235046</v>
      </c>
      <c r="P19" s="14">
        <f t="shared" si="33"/>
        <v>33.275909492541345</v>
      </c>
      <c r="Q19" s="22">
        <f t="shared" si="2"/>
        <v>278.94953337101987</v>
      </c>
      <c r="R19" s="62">
        <f t="shared" si="0"/>
        <v>555.1717555932421</v>
      </c>
      <c r="S19" s="62">
        <f ca="1">AVERAGE(OFFSET($R$3,0,0,'Données projet'!$E$9+1,1))-AVERAGE(OFFSET($H$3,0,0,'Données projet'!$E$9+1,1))</f>
        <v>86.205712389636801</v>
      </c>
      <c r="T19" s="62">
        <f t="shared" si="34"/>
        <v>411.27202454450259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16.588235294117649</v>
      </c>
      <c r="AI19" s="14">
        <f>IF('Données projet'!$A$62&gt;35,AI18+AH19-AQ18,IF(A19&lt;'Données projet'!$A$62,$AF$205^A19,IF(A19='Données projet'!$A$62,'Données projet'!$B$62,AI18+AH19-AQ18)))</f>
        <v>202.35633630306023</v>
      </c>
      <c r="AJ19" s="14">
        <f>AI19*VLOOKUP('Données projet'!$B$10,Paramètres!$A$1:$I$89,3,0)*VLOOKUP('Données projet'!$B$10,Paramètres!$A$1:$I$89,5,0)</f>
        <v>102.91033839028432</v>
      </c>
      <c r="AK19" s="14">
        <f t="shared" si="35"/>
        <v>27.654183659505545</v>
      </c>
      <c r="AL19" s="22">
        <f t="shared" si="4"/>
        <v>227.39987590338401</v>
      </c>
      <c r="AM19" s="62">
        <f t="shared" si="5"/>
        <v>503.62209812560627</v>
      </c>
      <c r="AN19" s="62">
        <f ca="1">AVERAGE(OFFSET($AM$3,0,0,'Données projet'!$E$10+1,1))-AVERAGE(OFFSET($H$3,0,0,'Données projet'!$E$10+1,1))</f>
        <v>73.367657092699176</v>
      </c>
      <c r="AO19" s="62">
        <f t="shared" si="36"/>
        <v>335.13451515806327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350</v>
      </c>
      <c r="L20" s="13">
        <f>VLOOKUP(A20,'Données projet'!$A$35:$I$55,9,0)</f>
        <v>20.588235294117649</v>
      </c>
      <c r="M20" s="13">
        <f t="array" ref="M20">INDEX(L:L,MIN(IF(ISNUMBER(L20:L216),ROW(L20:L216),"")))</f>
        <v>20.588235294117649</v>
      </c>
      <c r="N20" s="14">
        <f>IF('Données projet'!$A$36&gt;35,N19+M20-V19,IF(A20&lt;'Données projet'!$A$36,$K$205^A20,IF(A20='Données projet'!$A$36,'Données projet'!$B$36,N19+M20-V19)))</f>
        <v>350</v>
      </c>
      <c r="O20" s="14">
        <f>N20*VLOOKUP('Données projet'!$B$9,Paramètres!$A$1:$I$89,3,0)*VLOOKUP('Données projet'!$B$9,Paramètres!$A$1:$I$89,5,0)</f>
        <v>179.08800000000002</v>
      </c>
      <c r="P20" s="14">
        <f t="shared" si="33"/>
        <v>45.119223023956835</v>
      </c>
      <c r="Q20" s="22">
        <f t="shared" si="2"/>
        <v>390.49424676672487</v>
      </c>
      <c r="R20" s="62">
        <f t="shared" si="0"/>
        <v>667.93869121116927</v>
      </c>
      <c r="S20" s="62">
        <f ca="1">AVERAGE(OFFSET($R$3,0,0,'Données projet'!$E$9+1,1))-AVERAGE(OFFSET($H$3,0,0,'Données projet'!$E$9+1,1))</f>
        <v>86.205712389636801</v>
      </c>
      <c r="T20" s="62">
        <f t="shared" si="34"/>
        <v>411.27202454450259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350</v>
      </c>
      <c r="W20" s="17">
        <f>IF(ISNA(VLOOKUP(A20,'Données projet'!$A$35:$I$55,5,0)),0%,VLOOKUP(A20,'Données projet'!$A$35:$I$55,5,0)*VLOOKUP('Données projet'!$B$9,Paramètres!$A$1:$I$89,7,0))</f>
        <v>0.48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0.2</v>
      </c>
      <c r="Z20" s="23">
        <f>EXP(-LN(2)/35)*Z19+(1-EXP(-LN(2)/35))/(LN(2)/35)*V20*W20*VLOOKUP('Données projet'!$B$9,Paramètres!$A$1:$I$89,3,0)*0.475*44/12</f>
        <v>95.028710078302552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33.794869616569947</v>
      </c>
      <c r="AC20" s="24">
        <f t="shared" si="3"/>
        <v>128.82357969487251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282</v>
      </c>
      <c r="AG20" s="13">
        <f>VLOOKUP(A20,'Données projet'!$A$61:$I$81,9,0)</f>
        <v>16.588235294117649</v>
      </c>
      <c r="AH20" s="13">
        <f t="array" ref="AH20">INDEX(AG:AG,MIN(IF(ISNUMBER(AG20:AG216),ROW(AG20:AG216),"")))</f>
        <v>16.588235294117649</v>
      </c>
      <c r="AI20" s="14">
        <f>IF('Données projet'!$A$62&gt;35,AI19+AH20-AQ19,IF(A20&lt;'Données projet'!$A$62,$AF$205^A20,IF(A20='Données projet'!$A$62,'Données projet'!$B$62,AI19+AH20-AQ19)))</f>
        <v>282</v>
      </c>
      <c r="AJ20" s="14">
        <f>AI20*VLOOKUP('Données projet'!$B$10,Paramètres!$A$1:$I$89,3,0)*VLOOKUP('Données projet'!$B$10,Paramètres!$A$1:$I$89,5,0)</f>
        <v>143.41392000000002</v>
      </c>
      <c r="AK20" s="14">
        <f t="shared" si="35"/>
        <v>37.077986629828985</v>
      </c>
      <c r="AL20" s="22">
        <f t="shared" si="4"/>
        <v>314.35673738028549</v>
      </c>
      <c r="AM20" s="62">
        <f t="shared" si="5"/>
        <v>591.80118182472995</v>
      </c>
      <c r="AN20" s="62">
        <f ca="1">AVERAGE(OFFSET($AM$3,0,0,'Données projet'!$E$10+1,1))-AVERAGE(OFFSET($H$3,0,0,'Données projet'!$E$10+1,1))</f>
        <v>73.367657092699176</v>
      </c>
      <c r="AO20" s="62">
        <f t="shared" si="36"/>
        <v>335.13451515806327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282</v>
      </c>
      <c r="AR20" s="17">
        <f>IF(ISNA(VLOOKUP(A20,'Données projet'!$A$61:$I$81,5,0)),0%,VLOOKUP(A20,'Données projet'!$A$61:$I$81,5,0)*VLOOKUP('Données projet'!$B$10,Paramètres!$A$1:$I$89,7,0))</f>
        <v>0.48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0.2</v>
      </c>
      <c r="AU20" s="23">
        <f>EXP(-LN(2)/35)*AU19+(1-EXP(-LN(2)/35))/(LN(2)/35)*AQ20*AR20*VLOOKUP('Données projet'!$B$10,Paramètres!$A$1:$I$89,3,0)*0.475*44/12</f>
        <v>76.099123474899912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27.062978689812798</v>
      </c>
      <c r="AX20" s="23">
        <f t="shared" si="6"/>
        <v>103.16210216471271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86.205712389636801</v>
      </c>
      <c r="T21" s="62">
        <f t="shared" si="34"/>
        <v>411.27202454450259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93.165255035456937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23.89658147519183</v>
      </c>
      <c r="AC21" s="24">
        <f t="shared" si="3"/>
        <v>117.06183651064876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73.367657092699176</v>
      </c>
      <c r="AO21" s="62">
        <f t="shared" si="36"/>
        <v>335.13451515806327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74.606866079439257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19.13641575067366</v>
      </c>
      <c r="AX21" s="23">
        <f t="shared" si="6"/>
        <v>93.74328183011292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86.205712389636801</v>
      </c>
      <c r="T22" s="62">
        <f t="shared" si="34"/>
        <v>411.27202454450259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91.338341209406181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16.897434808284977</v>
      </c>
      <c r="AC22" s="24">
        <f t="shared" si="3"/>
        <v>108.23577601769117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73.367657092699176</v>
      </c>
      <c r="AO22" s="62">
        <f t="shared" si="36"/>
        <v>335.13451515806327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73.14387094131645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13.531489344906403</v>
      </c>
      <c r="AX22" s="23">
        <f t="shared" si="6"/>
        <v>86.675360286222855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86.205712389636801</v>
      </c>
      <c r="T23" s="62">
        <f t="shared" si="34"/>
        <v>411.27202454450259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89.547252049176876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11.948290737595919</v>
      </c>
      <c r="AC23" s="24">
        <f t="shared" si="3"/>
        <v>101.4955427867728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73.367657092699176</v>
      </c>
      <c r="AO23" s="62">
        <f t="shared" si="36"/>
        <v>335.13451515806327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71.709564245513306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9.5682078753368316</v>
      </c>
      <c r="AX23" s="23">
        <f t="shared" si="6"/>
        <v>81.27777212085013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86.205712389636801</v>
      </c>
      <c r="T24" s="62">
        <f t="shared" si="34"/>
        <v>411.27202454450259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87.791285054923151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8.4487174041424904</v>
      </c>
      <c r="AC24" s="24">
        <f t="shared" si="3"/>
        <v>96.240002459065636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73.367657092699176</v>
      </c>
      <c r="AO24" s="62">
        <f t="shared" si="36"/>
        <v>335.13451515806327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70.303383429174161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6.7657446724532022</v>
      </c>
      <c r="AX24" s="23">
        <f t="shared" si="6"/>
        <v>77.069128101627371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86.205712389636801</v>
      </c>
      <c r="T25" s="62">
        <f t="shared" si="34"/>
        <v>411.27202454450259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86.06975150239262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5.9741453687979602</v>
      </c>
      <c r="AC25" s="24">
        <f t="shared" si="3"/>
        <v>92.043896871190583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73.367657092699176</v>
      </c>
      <c r="AO25" s="62">
        <f t="shared" si="36"/>
        <v>335.13451515806327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68.924776960957814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4.7841039376684167</v>
      </c>
      <c r="AX25" s="23">
        <f t="shared" si="6"/>
        <v>73.708880898626234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86.205712389636801</v>
      </c>
      <c r="T26" s="62">
        <f t="shared" si="34"/>
        <v>411.27202454450259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84.381976172795433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4.2243587020712461</v>
      </c>
      <c r="AC26" s="24">
        <f t="shared" si="3"/>
        <v>88.606334874866675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73.367657092699176</v>
      </c>
      <c r="AO26" s="62">
        <f t="shared" si="36"/>
        <v>335.13451515806327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67.57320412471627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3.3828723362266016</v>
      </c>
      <c r="AX26" s="23">
        <f t="shared" si="6"/>
        <v>70.956076460942867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86.205712389636801</v>
      </c>
      <c r="T27" s="62">
        <f t="shared" si="34"/>
        <v>411.27202454450259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82.727297087970342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2.9870726843989805</v>
      </c>
      <c r="AC27" s="24">
        <f t="shared" si="3"/>
        <v>85.714369772369324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73.367657092699176</v>
      </c>
      <c r="AO27" s="62">
        <f t="shared" si="36"/>
        <v>335.13451515806327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66.248134807415397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2.3920519688342083</v>
      </c>
      <c r="AX27" s="23">
        <f t="shared" si="6"/>
        <v>68.640186776249607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86.205712389636801</v>
      </c>
      <c r="T28" s="62">
        <f t="shared" si="34"/>
        <v>411.27202454450259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81.10506525074409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2.112179351035623</v>
      </c>
      <c r="AC28" s="24">
        <f t="shared" si="3"/>
        <v>83.217244601779711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73.367657092699176</v>
      </c>
      <c r="AO28" s="62">
        <f t="shared" si="36"/>
        <v>335.13451515806327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64.949049291214322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1.6914361681133008</v>
      </c>
      <c r="AX28" s="23">
        <f t="shared" si="6"/>
        <v>66.640485459327621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86.205712389636801</v>
      </c>
      <c r="T29" s="62">
        <f t="shared" si="34"/>
        <v>411.27202454450259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79.514644390382117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1.4935363421994903</v>
      </c>
      <c r="AC29" s="24">
        <f t="shared" si="3"/>
        <v>81.008180732581607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73.367657092699176</v>
      </c>
      <c r="AO29" s="62">
        <f t="shared" si="36"/>
        <v>335.13451515806327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63.675438049622024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1.1960259844171042</v>
      </c>
      <c r="AX29" s="23">
        <f t="shared" si="6"/>
        <v>64.871464034039121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86.205712389636801</v>
      </c>
      <c r="T30" s="62">
        <f t="shared" si="34"/>
        <v>411.27202454450259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77.955410713030915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1.0560896755178115</v>
      </c>
      <c r="AC30" s="24">
        <f t="shared" si="3"/>
        <v>79.011500388548725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73.367657092699176</v>
      </c>
      <c r="AO30" s="62">
        <f t="shared" si="36"/>
        <v>335.13451515806327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62.426801547651195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0.84571808405665039</v>
      </c>
      <c r="AX30" s="23">
        <f t="shared" si="6"/>
        <v>63.272519631707844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86.205712389636801</v>
      </c>
      <c r="T31" s="62">
        <f t="shared" si="34"/>
        <v>411.27202454450259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76.426752657053925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0.74676817109974514</v>
      </c>
      <c r="AC31" s="24">
        <f t="shared" si="3"/>
        <v>77.17352082815367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73.367657092699176</v>
      </c>
      <c r="AO31" s="62">
        <f t="shared" si="36"/>
        <v>335.13451515806327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61.202650045890948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0.59801299220855209</v>
      </c>
      <c r="AX31" s="23">
        <f t="shared" si="6"/>
        <v>61.800663038099501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86.205712389636801</v>
      </c>
      <c r="T32" s="62">
        <f t="shared" si="34"/>
        <v>411.27202454450259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74.928070653165292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0.52804483775890576</v>
      </c>
      <c r="AC32" s="24">
        <f t="shared" si="3"/>
        <v>75.456115490924205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73.367657092699176</v>
      </c>
      <c r="AO32" s="62">
        <f t="shared" si="36"/>
        <v>335.13451515806327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60.002503408421532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0.42285904202832519</v>
      </c>
      <c r="AX32" s="23">
        <f t="shared" si="6"/>
        <v>60.42536245044986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86.205712389636801</v>
      </c>
      <c r="T33" s="62">
        <f t="shared" si="34"/>
        <v>411.27202454450259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73.458776889267156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0.37338408554987257</v>
      </c>
      <c r="AC33" s="24">
        <f t="shared" si="3"/>
        <v>73.832160974817029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73.367657092699176</v>
      </c>
      <c r="AO33" s="62">
        <f t="shared" si="36"/>
        <v>335.13451515806327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58.825890914495723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0.29900649610427604</v>
      </c>
      <c r="AX33" s="23">
        <f t="shared" si="6"/>
        <v>59.124897410599999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86.205712389636801</v>
      </c>
      <c r="T34" s="62">
        <f t="shared" si="34"/>
        <v>411.27202454450259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72.018295079898365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0.26402241887945288</v>
      </c>
      <c r="AC34" s="24">
        <f t="shared" si="3"/>
        <v>72.282317498777815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73.367657092699176</v>
      </c>
      <c r="AO34" s="62">
        <f t="shared" si="36"/>
        <v>335.13451515806327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57.672351073913042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0.2114295210141626</v>
      </c>
      <c r="AX34" s="23">
        <f t="shared" si="6"/>
        <v>57.883780594927202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86.205712389636801</v>
      </c>
      <c r="T35" s="62">
        <f t="shared" si="34"/>
        <v>411.27202454450259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70.606060240204144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0.18669204277493628</v>
      </c>
      <c r="AC35" s="24">
        <f t="shared" si="3"/>
        <v>70.79275228297908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73.367657092699176</v>
      </c>
      <c r="AO35" s="62">
        <f t="shared" si="36"/>
        <v>335.13451515806327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56.541431446014357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0.14950324805213802</v>
      </c>
      <c r="AX35" s="23">
        <f t="shared" si="6"/>
        <v>56.690934694066492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86.205712389636801</v>
      </c>
      <c r="T36" s="62">
        <f t="shared" si="34"/>
        <v>411.27202454450259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69.221518464338132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0.13201120943972644</v>
      </c>
      <c r="AC36" s="24">
        <f t="shared" si="3"/>
        <v>69.353529673777857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73.367657092699176</v>
      </c>
      <c r="AO36" s="62">
        <f t="shared" si="36"/>
        <v>335.13451515806327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55.432688462225904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0.1057147605070813</v>
      </c>
      <c r="AX36" s="23">
        <f t="shared" si="6"/>
        <v>55.538403222732988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86.205712389636801</v>
      </c>
      <c r="T37" s="62">
        <f t="shared" si="34"/>
        <v>411.27202454450259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67.864126708209753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9.3346021387468142E-2</v>
      </c>
      <c r="AC37" s="24">
        <f t="shared" si="3"/>
        <v>67.957472729597214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73.367657092699176</v>
      </c>
      <c r="AO37" s="62">
        <f t="shared" si="36"/>
        <v>335.13451515806327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54.345687252083096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7.4751624026069011E-2</v>
      </c>
      <c r="AX37" s="23">
        <f t="shared" si="6"/>
        <v>54.420438876109166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86.205712389636801</v>
      </c>
      <c r="T38" s="62">
        <f t="shared" si="34"/>
        <v>411.27202454450259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66.533352576491836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6.600560471986322E-2</v>
      </c>
      <c r="AC38" s="24">
        <f t="shared" si="3"/>
        <v>66.599358181211699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73.367657092699176</v>
      </c>
      <c r="AO38" s="62">
        <f t="shared" si="36"/>
        <v>335.13451515806327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53.280001472665916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5.2857380253540649E-2</v>
      </c>
      <c r="AX38" s="23">
        <f t="shared" si="6"/>
        <v>53.332858852919458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86.205712389636801</v>
      </c>
      <c r="T39" s="62">
        <f t="shared" si="34"/>
        <v>411.27202454450259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65.228674113804828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4.6673010693734071E-2</v>
      </c>
      <c r="AC39" s="24">
        <f t="shared" si="3"/>
        <v>65.275347124498566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73.367657092699176</v>
      </c>
      <c r="AO39" s="62">
        <f t="shared" si="36"/>
        <v>335.13451515806327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52.235213141378964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3.7375812013034505E-2</v>
      </c>
      <c r="AX39" s="23">
        <f t="shared" si="6"/>
        <v>52.272588953391995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86.205712389636801</v>
      </c>
      <c r="T40" s="62">
        <f t="shared" si="34"/>
        <v>411.27202454450259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63.949579599995829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3.300280235993161E-2</v>
      </c>
      <c r="AC40" s="24">
        <f t="shared" si="3"/>
        <v>63.98258240235576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73.367657092699176</v>
      </c>
      <c r="AO40" s="62">
        <f t="shared" si="36"/>
        <v>335.13451515806327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51.210912472010591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2.6428690126770325E-2</v>
      </c>
      <c r="AX40" s="23">
        <f t="shared" si="6"/>
        <v>51.237341162137362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86.205712389636801</v>
      </c>
      <c r="T41" s="62">
        <f t="shared" si="34"/>
        <v>411.27202454450259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62.695567349432004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2.3336505346867036E-2</v>
      </c>
      <c r="AC41" s="24">
        <f t="shared" si="3"/>
        <v>62.718903854778873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73.367657092699176</v>
      </c>
      <c r="AO41" s="62">
        <f t="shared" si="36"/>
        <v>335.13451515806327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50.206697714006815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1.8687906006517253E-2</v>
      </c>
      <c r="AX41" s="23">
        <f t="shared" si="6"/>
        <v>50.225385620013334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86.205712389636801</v>
      </c>
      <c r="T42" s="62">
        <f t="shared" si="34"/>
        <v>411.27202454450259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61.466145514229787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1.6501401179965805E-2</v>
      </c>
      <c r="AC42" s="24">
        <f t="shared" si="3"/>
        <v>61.482646915409752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73.367657092699176</v>
      </c>
      <c r="AO42" s="62">
        <f t="shared" si="36"/>
        <v>335.13451515806327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49.222174994896967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1.3214345063385162E-2</v>
      </c>
      <c r="AX42" s="23">
        <f t="shared" si="6"/>
        <v>49.235389339960349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86.205712389636801</v>
      </c>
      <c r="T43" s="62">
        <f t="shared" si="34"/>
        <v>411.27202454450259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60.260831891342612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1.1668252673433518E-2</v>
      </c>
      <c r="AC43" s="24">
        <f t="shared" si="3"/>
        <v>60.272500144016043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73.367657092699176</v>
      </c>
      <c r="AO43" s="62">
        <f t="shared" si="36"/>
        <v>335.13451515806327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48.256958165809301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9.3439530032586263E-3</v>
      </c>
      <c r="AX43" s="23">
        <f t="shared" si="6"/>
        <v>48.266302118812561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86.205712389636801</v>
      </c>
      <c r="T44" s="62">
        <f t="shared" si="34"/>
        <v>411.27202454450259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59.079153733431532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8.2507005899829025E-3</v>
      </c>
      <c r="AC44" s="24">
        <f t="shared" si="3"/>
        <v>59.087404434021515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73.367657092699176</v>
      </c>
      <c r="AO44" s="62">
        <f t="shared" si="36"/>
        <v>335.13451515806327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47.310668650015913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6.6071725316925812E-3</v>
      </c>
      <c r="AX44" s="23">
        <f t="shared" si="6"/>
        <v>47.317275822547607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86.205712389636801</v>
      </c>
      <c r="T45" s="62">
        <f t="shared" si="34"/>
        <v>411.27202454450259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57.920647563444582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5.8341263367167589E-3</v>
      </c>
      <c r="AC45" s="24">
        <f t="shared" si="3"/>
        <v>57.926481689781298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73.367657092699176</v>
      </c>
      <c r="AO45" s="62">
        <f t="shared" si="36"/>
        <v>335.13451515806327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46.38293529444762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4.6719765016293132E-3</v>
      </c>
      <c r="AX45" s="23">
        <f t="shared" si="6"/>
        <v>46.387607270949246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86.205712389636801</v>
      </c>
      <c r="T46" s="62">
        <f t="shared" si="34"/>
        <v>411.27202454450259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56.784858992832085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4.1253502949914513E-3</v>
      </c>
      <c r="AC46" s="24">
        <f t="shared" si="3"/>
        <v>56.788984343127076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73.367657092699176</v>
      </c>
      <c r="AO46" s="62">
        <f t="shared" si="36"/>
        <v>335.13451515806327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45.473394224120547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3.3035862658462906E-3</v>
      </c>
      <c r="AX46" s="23">
        <f t="shared" si="6"/>
        <v>45.476697810386391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86.205712389636801</v>
      </c>
      <c r="T47" s="62">
        <f t="shared" si="34"/>
        <v>411.27202454450259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55.671342543326681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2.9170631683583794E-3</v>
      </c>
      <c r="AC47" s="24">
        <f t="shared" si="3"/>
        <v>55.674259606495042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73.367657092699176</v>
      </c>
      <c r="AO47" s="62">
        <f t="shared" si="36"/>
        <v>335.13451515806327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44.581688699417313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2.3359882508146566E-3</v>
      </c>
      <c r="AX47" s="23">
        <f t="shared" si="6"/>
        <v>44.584024687668126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86.205712389636801</v>
      </c>
      <c r="T48" s="62">
        <f t="shared" si="34"/>
        <v>411.27202454450259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54.579661472218106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2.0626751474957256E-3</v>
      </c>
      <c r="AC48" s="24">
        <f t="shared" si="3"/>
        <v>54.581724147365605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73.367657092699176</v>
      </c>
      <c r="AO48" s="62">
        <f t="shared" si="36"/>
        <v>335.13451515806327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43.707468976166844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1.6517931329231453E-3</v>
      </c>
      <c r="AX48" s="23">
        <f t="shared" si="6"/>
        <v>43.709120769299766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86.205712389636801</v>
      </c>
      <c r="T49" s="62">
        <f t="shared" si="34"/>
        <v>411.27202454450259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53.509387601054264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1.4585315841791897E-3</v>
      </c>
      <c r="AC49" s="24">
        <f t="shared" si="3"/>
        <v>53.510846132638441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73.367657092699176</v>
      </c>
      <c r="AO49" s="62">
        <f t="shared" si="36"/>
        <v>335.13451515806327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42.850392168467934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1.1679941254073283E-3</v>
      </c>
      <c r="AX49" s="23">
        <f t="shared" si="6"/>
        <v>42.851560162593344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86.205712389636801</v>
      </c>
      <c r="T50" s="62">
        <f t="shared" si="34"/>
        <v>411.27202454450259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52.460101147701344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1.0313375737478628E-3</v>
      </c>
      <c r="AC50" s="24">
        <f t="shared" si="3"/>
        <v>52.461132485275094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73.367657092699176</v>
      </c>
      <c r="AO50" s="62">
        <f t="shared" si="36"/>
        <v>335.13451515806327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42.010122114202773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8.2589656646157264E-4</v>
      </c>
      <c r="AX50" s="23">
        <f t="shared" si="6"/>
        <v>42.010948010769233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86.205712389636801</v>
      </c>
      <c r="T51" s="62">
        <f t="shared" si="34"/>
        <v>411.27202454450259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51.431390561697128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7.2926579208959486E-4</v>
      </c>
      <c r="AC51" s="24">
        <f t="shared" si="3"/>
        <v>51.432119827489217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73.367657092699176</v>
      </c>
      <c r="AO51" s="62">
        <f t="shared" si="36"/>
        <v>335.13451515806327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41.186329243187622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5.8399706270366415E-4</v>
      </c>
      <c r="AX51" s="23">
        <f t="shared" si="6"/>
        <v>41.186913240250327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86.205712389636801</v>
      </c>
      <c r="T52" s="62">
        <f t="shared" si="34"/>
        <v>411.27202454450259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50.422852362832955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5.1566878687393141E-4</v>
      </c>
      <c r="AC52" s="24">
        <f t="shared" si="3"/>
        <v>50.42336803161983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73.367657092699176</v>
      </c>
      <c r="AO52" s="62">
        <f t="shared" si="36"/>
        <v>335.13451515806327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40.378690447909044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4.1294828323078632E-4</v>
      </c>
      <c r="AX52" s="23">
        <f t="shared" si="6"/>
        <v>40.379103396192278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86.205712389636801</v>
      </c>
      <c r="T53" s="62">
        <f t="shared" si="34"/>
        <v>411.27202454450259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49.434090982900948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3.6463289604479743E-4</v>
      </c>
      <c r="AC53" s="24">
        <f t="shared" si="3"/>
        <v>49.434455615796992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73.367657092699176</v>
      </c>
      <c r="AO53" s="62">
        <f t="shared" si="36"/>
        <v>335.13451515806327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39.586888956794851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2.9199853135183207E-4</v>
      </c>
      <c r="AX53" s="23">
        <f t="shared" si="6"/>
        <v>39.587180955326204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86.205712389636801</v>
      </c>
      <c r="T54" s="62">
        <f t="shared" si="34"/>
        <v>411.27202454450259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48.464718610544516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2.578343934369657E-4</v>
      </c>
      <c r="AC54" s="24">
        <f t="shared" si="3"/>
        <v>48.464976444937953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73.367657092699176</v>
      </c>
      <c r="AO54" s="62">
        <f t="shared" si="36"/>
        <v>335.13451515806327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38.810614209970183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2.0647414161539316E-4</v>
      </c>
      <c r="AX54" s="23">
        <f t="shared" si="6"/>
        <v>38.810820684111796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86.205712389636801</v>
      </c>
      <c r="T55" s="62">
        <f t="shared" si="34"/>
        <v>411.27202454450259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47.514355039151226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1.8231644802239872E-4</v>
      </c>
      <c r="AC55" s="24">
        <f t="shared" si="3"/>
        <v>47.514537355599252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73.367657092699176</v>
      </c>
      <c r="AO55" s="62">
        <f t="shared" si="36"/>
        <v>335.13451515806327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38.049561737449906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1.4599926567591604E-4</v>
      </c>
      <c r="AX55" s="23">
        <f t="shared" si="6"/>
        <v>38.049707736715582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86.205712389636801</v>
      </c>
      <c r="T56" s="62">
        <f t="shared" si="34"/>
        <v>411.27202454450259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46.582627517728419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1.2891719671848285E-4</v>
      </c>
      <c r="AC56" s="24">
        <f t="shared" si="3"/>
        <v>46.582756434925138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73.367657092699176</v>
      </c>
      <c r="AO56" s="62">
        <f t="shared" si="36"/>
        <v>335.13451515806327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37.303433039719579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1.0323707080769658E-4</v>
      </c>
      <c r="AX56" s="23">
        <f t="shared" si="6"/>
        <v>37.303536276790389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86.205712389636801</v>
      </c>
      <c r="T57" s="62">
        <f t="shared" si="34"/>
        <v>411.27202454450259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45.669170604703041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9.1158224011199358E-5</v>
      </c>
      <c r="AC57" s="24">
        <f t="shared" si="3"/>
        <v>45.66926176292705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73.367657092699176</v>
      </c>
      <c r="AO57" s="62">
        <f t="shared" si="36"/>
        <v>335.13451515806327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36.571935470658175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7.2999632837958018E-5</v>
      </c>
      <c r="AX57" s="23">
        <f t="shared" si="6"/>
        <v>36.57200847029101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86.205712389636801</v>
      </c>
      <c r="T58" s="62">
        <f t="shared" si="34"/>
        <v>411.27202454450259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44.773626024588388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6.4458598359241426E-5</v>
      </c>
      <c r="AC58" s="24">
        <f t="shared" si="3"/>
        <v>44.773690483186748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73.367657092699176</v>
      </c>
      <c r="AO58" s="62">
        <f t="shared" si="36"/>
        <v>335.13451515806327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35.854782122756603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5.161853540384829E-5</v>
      </c>
      <c r="AX58" s="23">
        <f t="shared" si="6"/>
        <v>35.854833741292005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86.205712389636801</v>
      </c>
      <c r="T59" s="62">
        <f t="shared" si="34"/>
        <v>411.27202454450259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43.895642527461526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4.5579112005599679E-5</v>
      </c>
      <c r="AC59" s="24">
        <f t="shared" si="3"/>
        <v>43.89568810657353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73.367657092699176</v>
      </c>
      <c r="AO59" s="62">
        <f t="shared" si="36"/>
        <v>335.13451515806327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35.151691714587031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3.6499816418979009E-5</v>
      </c>
      <c r="AX59" s="23">
        <f t="shared" si="6"/>
        <v>35.151728214403448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86.205712389636801</v>
      </c>
      <c r="T60" s="62">
        <f t="shared" si="34"/>
        <v>411.27202454450259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43.03487575119626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3.2229299179620713E-5</v>
      </c>
      <c r="AC60" s="24">
        <f t="shared" si="3"/>
        <v>43.03490798049544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73.367657092699176</v>
      </c>
      <c r="AO60" s="62">
        <f t="shared" si="36"/>
        <v>335.13451515806327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34.462388480478857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2.5809267701924145E-5</v>
      </c>
      <c r="AX60" s="23">
        <f t="shared" si="6"/>
        <v>34.462414289746562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86.205712389636801</v>
      </c>
      <c r="T61" s="62">
        <f t="shared" si="34"/>
        <v>411.27202454450259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42.190988086397667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2.2789556002799839E-5</v>
      </c>
      <c r="AC61" s="24">
        <f t="shared" si="3"/>
        <v>42.191010875953673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73.367657092699176</v>
      </c>
      <c r="AO61" s="62">
        <f t="shared" si="36"/>
        <v>335.13451515806327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33.786602062358092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1.8249908209489505E-5</v>
      </c>
      <c r="AX61" s="23">
        <f t="shared" si="6"/>
        <v>33.786620312266301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86.205712389636801</v>
      </c>
      <c r="T62" s="62">
        <f t="shared" si="34"/>
        <v>411.27202454450259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41.363648543985121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1.6114649589810356E-5</v>
      </c>
      <c r="AC62" s="24">
        <f t="shared" si="3"/>
        <v>41.363664658634711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73.367657092699176</v>
      </c>
      <c r="AO62" s="62">
        <f t="shared" si="36"/>
        <v>335.13451515806327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33.124067403707656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1.2904633850962073E-5</v>
      </c>
      <c r="AX62" s="23">
        <f t="shared" si="6"/>
        <v>33.124080308341505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86.205712389636801</v>
      </c>
      <c r="T63" s="62">
        <f t="shared" si="34"/>
        <v>411.27202454450259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40.552532625371995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1.139477800139992E-5</v>
      </c>
      <c r="AC63" s="24">
        <f t="shared" si="3"/>
        <v>40.552544020149995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73.367657092699176</v>
      </c>
      <c r="AO63" s="62">
        <f t="shared" si="36"/>
        <v>335.13451515806327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32.474524645607119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9.1249541047447523E-6</v>
      </c>
      <c r="AX63" s="23">
        <f t="shared" si="6"/>
        <v>32.474533770561223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86.205712389636801</v>
      </c>
      <c r="T64" s="62">
        <f t="shared" si="34"/>
        <v>411.27202454450259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39.757322195191016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8.0573247949051782E-6</v>
      </c>
      <c r="AC64" s="24">
        <f t="shared" si="3"/>
        <v>39.757330252515807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73.367657092699176</v>
      </c>
      <c r="AO64" s="62">
        <f t="shared" si="36"/>
        <v>335.13451515806327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31.837719024810969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6.4523169254810363E-6</v>
      </c>
      <c r="AX64" s="23">
        <f t="shared" si="6"/>
        <v>31.837725477127893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86.205712389636801</v>
      </c>
      <c r="T65" s="62">
        <f t="shared" si="34"/>
        <v>411.27202454450259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38.977705356515415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5.6973890006999598E-6</v>
      </c>
      <c r="AC65" s="24">
        <f t="shared" si="3"/>
        <v>38.977711053904414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73.367657092699176</v>
      </c>
      <c r="AO65" s="62">
        <f t="shared" si="36"/>
        <v>335.13451515806327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31.213400773825555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4.5624770523723761E-6</v>
      </c>
      <c r="AX65" s="23">
        <f t="shared" si="6"/>
        <v>31.213405336302607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86.205712389636801</v>
      </c>
      <c r="T66" s="62">
        <f t="shared" si="34"/>
        <v>411.27202454450259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38.21337632852692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4.0286623974525891E-6</v>
      </c>
      <c r="AC66" s="24">
        <f t="shared" si="3"/>
        <v>38.213380357189315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73.367657092699176</v>
      </c>
      <c r="AO66" s="62">
        <f t="shared" si="36"/>
        <v>335.13451515806327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30.601325022945431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3.2261584627405181E-6</v>
      </c>
      <c r="AX66" s="23">
        <f t="shared" si="6"/>
        <v>30.601328249103894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86.205712389636801</v>
      </c>
      <c r="T67" s="62">
        <f t="shared" si="34"/>
        <v>411.27202454450259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37.464035326582611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2.8486945003499799E-6</v>
      </c>
      <c r="AC67" s="24">
        <f t="shared" si="3"/>
        <v>37.464038175277111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73.367657092699176</v>
      </c>
      <c r="AO67" s="62">
        <f t="shared" si="36"/>
        <v>335.13451515806327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30.001251704210723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2.2812385261861881E-6</v>
      </c>
      <c r="AX67" s="23">
        <f t="shared" si="6"/>
        <v>30.001253985449249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86.205712389636801</v>
      </c>
      <c r="T68" s="62">
        <f t="shared" si="34"/>
        <v>411.27202454450259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36.729388444633543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2.0143311987262946E-6</v>
      </c>
      <c r="AC68" s="24">
        <f t="shared" ref="AC68:AC131" si="57">SUM(Z68:AB68)</f>
        <v>36.729390458964744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73.367657092699176</v>
      </c>
      <c r="AO68" s="62">
        <f t="shared" si="36"/>
        <v>335.13451515806327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29.412945457247819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1.6130792313702591E-6</v>
      </c>
      <c r="AX68" s="23">
        <f t="shared" ref="AX68:AX131" si="60">SUM(AU68:AW68)</f>
        <v>29.41294707032705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86.205712389636801</v>
      </c>
      <c r="T69" s="62">
        <f t="shared" ref="T69:T132" si="88">$T$3</f>
        <v>411.27202454450259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36.009147539949147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1.42434725017499E-6</v>
      </c>
      <c r="AC69" s="24">
        <f t="shared" si="57"/>
        <v>36.009148964296401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73.367657092699176</v>
      </c>
      <c r="AO69" s="62">
        <f t="shared" ref="AO69:AO132" si="90">$AO$3</f>
        <v>335.13451515806327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28.836175536956478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1.140619263093094E-6</v>
      </c>
      <c r="AX69" s="23">
        <f t="shared" si="60"/>
        <v>28.836176677575743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86.205712389636801</v>
      </c>
      <c r="T70" s="62">
        <f t="shared" si="88"/>
        <v>411.27202454450259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35.303030120102036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1.0071655993631473E-6</v>
      </c>
      <c r="AC70" s="24">
        <f t="shared" si="57"/>
        <v>35.303031127267637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73.367657092699176</v>
      </c>
      <c r="AO70" s="62">
        <f t="shared" si="90"/>
        <v>335.13451515806327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28.270715723007136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8.0653961568512954E-7</v>
      </c>
      <c r="AX70" s="23">
        <f t="shared" si="60"/>
        <v>28.270716529546753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86.205712389636801</v>
      </c>
      <c r="T71" s="62">
        <f t="shared" si="88"/>
        <v>411.27202454450259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34.61075923216903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7.1217362508749498E-7</v>
      </c>
      <c r="AC71" s="24">
        <f t="shared" si="57"/>
        <v>34.610759944342654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73.367657092699176</v>
      </c>
      <c r="AO71" s="62">
        <f t="shared" si="90"/>
        <v>335.13451515806327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27.71634423111291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5.7030963154654702E-7</v>
      </c>
      <c r="AX71" s="23">
        <f t="shared" si="60"/>
        <v>27.71634480142254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86.205712389636801</v>
      </c>
      <c r="T72" s="62">
        <f t="shared" si="88"/>
        <v>411.27202454450259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33.932063354104841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5.0358279968157364E-7</v>
      </c>
      <c r="AC72" s="24">
        <f t="shared" si="57"/>
        <v>33.932063857687638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73.367657092699176</v>
      </c>
      <c r="AO72" s="62">
        <f t="shared" si="90"/>
        <v>335.13451515806327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27.172843626041505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4.0326980784256477E-7</v>
      </c>
      <c r="AX72" s="23">
        <f t="shared" si="60"/>
        <v>27.172844029311314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86.205712389636801</v>
      </c>
      <c r="T73" s="62">
        <f t="shared" si="88"/>
        <v>411.27202454450259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33.266676288245883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3.5608681254374749E-7</v>
      </c>
      <c r="AC73" s="24">
        <f t="shared" si="57"/>
        <v>33.266676644332698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73.367657092699176</v>
      </c>
      <c r="AO73" s="62">
        <f t="shared" si="90"/>
        <v>335.13451515806327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26.640000736332915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2.8515481577327351E-7</v>
      </c>
      <c r="AX73" s="23">
        <f t="shared" si="60"/>
        <v>26.640001021487731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86.205712389636801</v>
      </c>
      <c r="T74" s="62">
        <f t="shared" si="88"/>
        <v>411.27202454450259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32.614337056902379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2.5179139984078682E-7</v>
      </c>
      <c r="AC74" s="24">
        <f t="shared" si="57"/>
        <v>32.614337308693777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73.367657092699176</v>
      </c>
      <c r="AO74" s="62">
        <f t="shared" si="90"/>
        <v>335.13451515806327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26.117606570689439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2.0163490392128238E-7</v>
      </c>
      <c r="AX74" s="23">
        <f t="shared" si="60"/>
        <v>26.117606772324343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86.205712389636801</v>
      </c>
      <c r="T75" s="62">
        <f t="shared" si="88"/>
        <v>411.27202454450259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31.974789799997879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1.7804340627187375E-7</v>
      </c>
      <c r="AC75" s="24">
        <f t="shared" si="57"/>
        <v>31.974789978041287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73.367657092699176</v>
      </c>
      <c r="AO75" s="62">
        <f t="shared" si="90"/>
        <v>335.13451515806327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25.605456236005253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1.4257740788663675E-7</v>
      </c>
      <c r="AX75" s="23">
        <f t="shared" si="60"/>
        <v>25.605456378582662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86.205712389636801</v>
      </c>
      <c r="T76" s="62">
        <f t="shared" si="88"/>
        <v>411.27202454450259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31.347783674715966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1.2589569992039341E-7</v>
      </c>
      <c r="AC76" s="24">
        <f t="shared" si="57"/>
        <v>31.347783800611666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73.367657092699176</v>
      </c>
      <c r="AO76" s="62">
        <f t="shared" si="90"/>
        <v>335.13451515806327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25.103348857003365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1.0081745196064119E-7</v>
      </c>
      <c r="AX76" s="23">
        <f t="shared" si="60"/>
        <v>25.103348957820817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86.205712389636801</v>
      </c>
      <c r="T77" s="62">
        <f t="shared" si="88"/>
        <v>411.27202454450259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30.733072757114858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8.9021703135936873E-8</v>
      </c>
      <c r="AC77" s="24">
        <f t="shared" si="57"/>
        <v>30.733072846136562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73.367657092699176</v>
      </c>
      <c r="AO77" s="62">
        <f t="shared" si="90"/>
        <v>335.13451515806327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24.611087497448445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7.1288703943318377E-8</v>
      </c>
      <c r="AX77" s="23">
        <f t="shared" si="60"/>
        <v>24.611087568737148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86.205712389636801</v>
      </c>
      <c r="T78" s="62">
        <f t="shared" si="88"/>
        <v>411.27202454450259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30.13041594567127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6.2947849960196705E-8</v>
      </c>
      <c r="AC78" s="24">
        <f t="shared" si="57"/>
        <v>30.130416008619122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73.367657092699176</v>
      </c>
      <c r="AO78" s="62">
        <f t="shared" si="90"/>
        <v>335.13451515806327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24.128479082904612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5.0408725980320596E-8</v>
      </c>
      <c r="AX78" s="23">
        <f t="shared" si="60"/>
        <v>24.128479133313338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86.205712389636801</v>
      </c>
      <c r="T79" s="62">
        <f t="shared" si="88"/>
        <v>411.27202454450259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29.539576866715734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4.4510851567968436E-8</v>
      </c>
      <c r="AC79" s="24">
        <f t="shared" si="57"/>
        <v>29.539576911226586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73.367657092699176</v>
      </c>
      <c r="AO79" s="62">
        <f t="shared" si="90"/>
        <v>335.13451515806327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23.655334325007917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3.5644351971659189E-8</v>
      </c>
      <c r="AX79" s="23">
        <f t="shared" si="60"/>
        <v>23.655334360652269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86.205712389636801</v>
      </c>
      <c r="T80" s="62">
        <f t="shared" si="88"/>
        <v>411.27202454450259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28.960323781722259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3.1473924980098352E-8</v>
      </c>
      <c r="AC80" s="24">
        <f t="shared" si="57"/>
        <v>28.960323813196183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73.367657092699176</v>
      </c>
      <c r="AO80" s="62">
        <f t="shared" si="90"/>
        <v>335.13451515806327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23.191467647223771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2.5204362990160298E-8</v>
      </c>
      <c r="AX80" s="23">
        <f t="shared" si="60"/>
        <v>23.191467672428132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86.205712389636801</v>
      </c>
      <c r="T81" s="62">
        <f t="shared" si="88"/>
        <v>411.27202454450259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28.39242949641601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2.2255425783984218E-8</v>
      </c>
      <c r="AC81" s="24">
        <f t="shared" si="57"/>
        <v>28.392429518671435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73.367657092699176</v>
      </c>
      <c r="AO81" s="62">
        <f t="shared" si="90"/>
        <v>335.13451515806327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22.736697112060234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1.7822175985829594E-8</v>
      </c>
      <c r="AX81" s="23">
        <f t="shared" si="60"/>
        <v>22.736697129882412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86.205712389636801</v>
      </c>
      <c r="T82" s="62">
        <f t="shared" si="88"/>
        <v>411.27202454450259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27.835671271663308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1.5736962490049176E-8</v>
      </c>
      <c r="AC82" s="24">
        <f t="shared" si="57"/>
        <v>27.83567128740027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73.367657092699176</v>
      </c>
      <c r="AO82" s="62">
        <f t="shared" si="90"/>
        <v>335.13451515806327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22.290844349708618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1.2602181495080149E-8</v>
      </c>
      <c r="AX82" s="23">
        <f t="shared" si="60"/>
        <v>22.2908443623108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86.205712389636801</v>
      </c>
      <c r="T83" s="62">
        <f t="shared" si="88"/>
        <v>411.27202454450259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27.289830736109021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1.1127712891992109E-8</v>
      </c>
      <c r="AC83" s="24">
        <f t="shared" si="57"/>
        <v>27.289830747236735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73.367657092699176</v>
      </c>
      <c r="AO83" s="62">
        <f t="shared" si="90"/>
        <v>335.13451515806327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21.853734488083383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8.9110879929147971E-9</v>
      </c>
      <c r="AX83" s="23">
        <f t="shared" si="60"/>
        <v>21.85373449699447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86.205712389636801</v>
      </c>
      <c r="T84" s="62">
        <f t="shared" si="88"/>
        <v>411.27202454450259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26.7546938005271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7.8684812450245881E-9</v>
      </c>
      <c r="AC84" s="24">
        <f t="shared" si="57"/>
        <v>26.754693808395583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73.367657092699176</v>
      </c>
      <c r="AO84" s="62">
        <f t="shared" si="90"/>
        <v>335.13451515806327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21.425196084233932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6.3010907475400745E-9</v>
      </c>
      <c r="AX84" s="23">
        <f t="shared" si="60"/>
        <v>21.425196090535021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86.205712389636801</v>
      </c>
      <c r="T85" s="62">
        <f t="shared" si="88"/>
        <v>411.27202454450259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26.23005057385064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5.5638564459960545E-9</v>
      </c>
      <c r="AC85" s="24">
        <f t="shared" si="57"/>
        <v>26.230050579414495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73.367657092699176</v>
      </c>
      <c r="AO85" s="62">
        <f t="shared" si="90"/>
        <v>335.13451515806327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21.005061057101351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4.4555439964573986E-9</v>
      </c>
      <c r="AX85" s="23">
        <f t="shared" si="60"/>
        <v>21.005061061556894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86.205712389636801</v>
      </c>
      <c r="T86" s="62">
        <f t="shared" si="88"/>
        <v>411.27202454450259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25.715695280848532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3.9342406225122941E-9</v>
      </c>
      <c r="AC86" s="24">
        <f t="shared" si="57"/>
        <v>25.715695284782772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73.367657092699176</v>
      </c>
      <c r="AO86" s="62">
        <f t="shared" si="90"/>
        <v>335.13451515806327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20.593164621593775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3.1505453737700372E-9</v>
      </c>
      <c r="AX86" s="23">
        <f t="shared" si="60"/>
        <v>20.593164624744322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86.205712389636801</v>
      </c>
      <c r="T87" s="62">
        <f t="shared" si="88"/>
        <v>411.27202454450259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25.211426181416446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2.7819282229980273E-9</v>
      </c>
      <c r="AC87" s="24">
        <f t="shared" si="57"/>
        <v>25.211426184198373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73.367657092699176</v>
      </c>
      <c r="AO87" s="62">
        <f t="shared" si="90"/>
        <v>335.13451515806327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20.189345223954486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2.2277719982286993E-9</v>
      </c>
      <c r="AX87" s="23">
        <f t="shared" si="60"/>
        <v>20.189345226182258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86.205712389636801</v>
      </c>
      <c r="T88" s="62">
        <f t="shared" si="88"/>
        <v>411.27202454450259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24.717045491450442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1.967120311256147E-9</v>
      </c>
      <c r="AC88" s="24">
        <f t="shared" si="57"/>
        <v>24.717045493417562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73.367657092699176</v>
      </c>
      <c r="AO88" s="62">
        <f t="shared" si="90"/>
        <v>335.13451515806327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19.79344447839739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1.5752726868850186E-9</v>
      </c>
      <c r="AX88" s="23">
        <f t="shared" si="60"/>
        <v>19.793444479972663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86.205712389636801</v>
      </c>
      <c r="T89" s="62">
        <f t="shared" si="88"/>
        <v>411.27202454450259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24.232359305272226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1.3909641114990136E-9</v>
      </c>
      <c r="AC89" s="24">
        <f t="shared" si="57"/>
        <v>24.232359306663191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73.367657092699176</v>
      </c>
      <c r="AO89" s="62">
        <f t="shared" si="90"/>
        <v>335.13451515806327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19.405307104985059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1.1138859991143496E-9</v>
      </c>
      <c r="AX89" s="23">
        <f t="shared" si="60"/>
        <v>19.405307106098945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86.205712389636801</v>
      </c>
      <c r="T90" s="62">
        <f t="shared" si="88"/>
        <v>411.27202454450259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23.757177519575581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9.8356015562807351E-10</v>
      </c>
      <c r="AC90" s="24">
        <f t="shared" si="57"/>
        <v>23.757177520559143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73.367657092699176</v>
      </c>
      <c r="AO90" s="62">
        <f t="shared" si="90"/>
        <v>335.13451515806327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19.024780868724921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7.8763634344250931E-10</v>
      </c>
      <c r="AX90" s="23">
        <f t="shared" si="60"/>
        <v>19.024780869512558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86.205712389636801</v>
      </c>
      <c r="T91" s="62">
        <f t="shared" si="88"/>
        <v>411.27202454450259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23.291313758864177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6.9548205574950682E-10</v>
      </c>
      <c r="AC91" s="24">
        <f t="shared" si="57"/>
        <v>23.29131375955966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73.367657092699176</v>
      </c>
      <c r="AO91" s="62">
        <f t="shared" si="90"/>
        <v>335.13451515806327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18.651716519859757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5.5694299955717482E-10</v>
      </c>
      <c r="AX91" s="23">
        <f t="shared" si="60"/>
        <v>18.651716520416702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86.205712389636801</v>
      </c>
      <c r="T92" s="62">
        <f t="shared" si="88"/>
        <v>411.27202454450259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22.834585302351488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4.9178007781403676E-10</v>
      </c>
      <c r="AC92" s="24">
        <f t="shared" si="57"/>
        <v>22.834585302843269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73.367657092699176</v>
      </c>
      <c r="AO92" s="62">
        <f t="shared" si="90"/>
        <v>335.13451515806327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18.285967735329056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3.9381817172125466E-10</v>
      </c>
      <c r="AX92" s="23">
        <f t="shared" si="60"/>
        <v>18.285967735722874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86.205712389636801</v>
      </c>
      <c r="T93" s="62">
        <f t="shared" si="88"/>
        <v>411.27202454450259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22.386813012294162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3.4774102787475341E-10</v>
      </c>
      <c r="AC93" s="24">
        <f t="shared" si="57"/>
        <v>22.386813012641902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73.367657092699176</v>
      </c>
      <c r="AO93" s="62">
        <f t="shared" si="90"/>
        <v>335.13451515806327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17.92739106137827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2.7847149977858741E-10</v>
      </c>
      <c r="AX93" s="23">
        <f t="shared" si="60"/>
        <v>17.927391061656742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86.205712389636801</v>
      </c>
      <c r="T94" s="62">
        <f t="shared" si="88"/>
        <v>411.27202454450259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21.947821263730731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2.4589003890701838E-10</v>
      </c>
      <c r="AC94" s="24">
        <f t="shared" si="57"/>
        <v>21.947821263976621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73.367657092699176</v>
      </c>
      <c r="AO94" s="62">
        <f t="shared" si="90"/>
        <v>335.13451515806327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17.575845857293483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1.9690908586062733E-10</v>
      </c>
      <c r="AX94" s="23">
        <f t="shared" si="60"/>
        <v>17.575845857490393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86.205712389636801</v>
      </c>
      <c r="T95" s="62">
        <f t="shared" si="88"/>
        <v>411.27202454450259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21.517437875598102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1.738705139373767E-10</v>
      </c>
      <c r="AC95" s="24">
        <f t="shared" si="57"/>
        <v>21.517437875771972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73.367657092699176</v>
      </c>
      <c r="AO95" s="62">
        <f t="shared" si="90"/>
        <v>335.13451515806327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17.2311942402394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1.3923574988929371E-10</v>
      </c>
      <c r="AX95" s="23">
        <f t="shared" si="60"/>
        <v>17.231194240378635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86.205712389636801</v>
      </c>
      <c r="T96" s="62">
        <f t="shared" si="88"/>
        <v>411.27202454450259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21.095494043198805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1.2294501945350919E-10</v>
      </c>
      <c r="AC96" s="24">
        <f t="shared" si="57"/>
        <v>21.09549404332175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73.367657092699176</v>
      </c>
      <c r="AO96" s="62">
        <f t="shared" si="90"/>
        <v>335.13451515806327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16.893301031179018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9.8454542930313664E-11</v>
      </c>
      <c r="AX96" s="23">
        <f t="shared" si="60"/>
        <v>16.893301031277471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86.205712389636801</v>
      </c>
      <c r="T97" s="62">
        <f t="shared" si="88"/>
        <v>411.27202454450259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20.681824271992532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8.6935256968688352E-11</v>
      </c>
      <c r="AC97" s="24">
        <f t="shared" si="57"/>
        <v>20.681824272079467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73.367657092699176</v>
      </c>
      <c r="AO97" s="62">
        <f t="shared" si="90"/>
        <v>335.13451515806327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16.5620337018538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6.9617874944646853E-11</v>
      </c>
      <c r="AX97" s="23">
        <f t="shared" si="60"/>
        <v>16.562033701923419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86.205712389636801</v>
      </c>
      <c r="T98" s="62">
        <f t="shared" si="88"/>
        <v>411.27202454450259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20.276266312685969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6.1472509726754595E-11</v>
      </c>
      <c r="AC98" s="24">
        <f t="shared" si="57"/>
        <v>20.276266312747442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73.367657092699176</v>
      </c>
      <c r="AO98" s="62">
        <f t="shared" si="90"/>
        <v>335.13451515806327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16.237262322803531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4.9227271465156832E-11</v>
      </c>
      <c r="AX98" s="23">
        <f t="shared" si="60"/>
        <v>16.237262322852757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86.205712389636801</v>
      </c>
      <c r="T99" s="62">
        <f t="shared" si="88"/>
        <v>411.27202454450259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19.878661097595479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4.3467628484344176E-11</v>
      </c>
      <c r="AC99" s="24">
        <f t="shared" si="57"/>
        <v>19.878661097638947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73.367657092699176</v>
      </c>
      <c r="AO99" s="62">
        <f t="shared" si="90"/>
        <v>335.13451515806327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15.918859512405456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3.4808937472323426E-11</v>
      </c>
      <c r="AX99" s="23">
        <f t="shared" si="60"/>
        <v>15.918859512440266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86.205712389636801</v>
      </c>
      <c r="T100" s="62">
        <f t="shared" si="88"/>
        <v>411.27202454450259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19.488852678257679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3.0736254863377297E-11</v>
      </c>
      <c r="AC100" s="24">
        <f t="shared" si="57"/>
        <v>19.488852678288414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73.367657092699176</v>
      </c>
      <c r="AO100" s="62">
        <f t="shared" si="90"/>
        <v>335.13451515806327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15.606700386912749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2.4613635732578416E-11</v>
      </c>
      <c r="AX100" s="23">
        <f t="shared" si="60"/>
        <v>15.606700386937362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86.205712389636801</v>
      </c>
      <c r="T101" s="62">
        <f t="shared" si="88"/>
        <v>411.27202454450259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19.106688164263435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2.1733814242172088E-11</v>
      </c>
      <c r="AC101" s="24">
        <f t="shared" si="57"/>
        <v>19.10668816428517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73.367657092699176</v>
      </c>
      <c r="AO101" s="62">
        <f t="shared" si="90"/>
        <v>335.13451515806327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15.300662511472689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1.7404468736161713E-11</v>
      </c>
      <c r="AX101" s="23">
        <f t="shared" si="60"/>
        <v>15.300662511490094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86.205712389636801</v>
      </c>
      <c r="T102" s="62">
        <f t="shared" si="88"/>
        <v>411.27202454450259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18.73201766329128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1.5368127431688649E-11</v>
      </c>
      <c r="AC102" s="24">
        <f t="shared" si="57"/>
        <v>18.73201766330665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73.367657092699176</v>
      </c>
      <c r="AO102" s="62">
        <f t="shared" si="90"/>
        <v>335.13451515806327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15.000625852105335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1.2306817866289208E-11</v>
      </c>
      <c r="AX102" s="23">
        <f t="shared" si="60"/>
        <v>15.000625852117642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86.205712389636801</v>
      </c>
      <c r="T103" s="62">
        <f t="shared" si="88"/>
        <v>411.27202454450259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18.36469422231675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1.0866907121086044E-11</v>
      </c>
      <c r="AC103" s="24">
        <f t="shared" si="57"/>
        <v>18.364694222327618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73.367657092699176</v>
      </c>
      <c r="AO103" s="62">
        <f t="shared" si="90"/>
        <v>335.13451515806327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14.706472728623883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8.7022343680808566E-12</v>
      </c>
      <c r="AX103" s="23">
        <f t="shared" si="60"/>
        <v>14.706472728632585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86.205712389636801</v>
      </c>
      <c r="T104" s="62">
        <f t="shared" si="88"/>
        <v>411.27202454450259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18.004573769974552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7.6840637158443243E-12</v>
      </c>
      <c r="AC104" s="24">
        <f t="shared" si="57"/>
        <v>18.004573769982237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73.367657092699176</v>
      </c>
      <c r="AO104" s="62">
        <f t="shared" si="90"/>
        <v>335.13451515806327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14.418087768478212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6.153408933144604E-12</v>
      </c>
      <c r="AX104" s="23">
        <f t="shared" si="60"/>
        <v>14.418087768484366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86.205712389636801</v>
      </c>
      <c r="T105" s="62">
        <f t="shared" si="88"/>
        <v>411.27202454450259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17.651515060050997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5.433453560543022E-12</v>
      </c>
      <c r="AC105" s="24">
        <f t="shared" si="57"/>
        <v>17.651515060056429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73.367657092699176</v>
      </c>
      <c r="AO105" s="62">
        <f t="shared" si="90"/>
        <v>335.13451515806327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14.135357861503541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4.3511171840404283E-12</v>
      </c>
      <c r="AX105" s="23">
        <f t="shared" si="60"/>
        <v>14.135357861507892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86.205712389636801</v>
      </c>
      <c r="T106" s="62">
        <f t="shared" si="88"/>
        <v>411.27202454450259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17.305379616084494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3.8420318579221622E-12</v>
      </c>
      <c r="AC106" s="24">
        <f t="shared" si="57"/>
        <v>17.305379616088334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73.367657092699176</v>
      </c>
      <c r="AO106" s="62">
        <f t="shared" si="90"/>
        <v>335.13451515806327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13.858172115556428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3.076704466572302E-12</v>
      </c>
      <c r="AX106" s="23">
        <f t="shared" si="60"/>
        <v>13.858172115559505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86.205712389636801</v>
      </c>
      <c r="T107" s="62">
        <f t="shared" si="88"/>
        <v>411.27202454450259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16.966031677052399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2.716726780271511E-12</v>
      </c>
      <c r="AC107" s="24">
        <f t="shared" si="57"/>
        <v>16.966031677055117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73.367657092699176</v>
      </c>
      <c r="AO107" s="62">
        <f t="shared" si="90"/>
        <v>335.13451515806327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13.586421813020728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2.1755585920202141E-12</v>
      </c>
      <c r="AX107" s="23">
        <f t="shared" si="60"/>
        <v>13.586421813022904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86.205712389636801</v>
      </c>
      <c r="T108" s="62">
        <f t="shared" si="88"/>
        <v>411.27202454450259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16.63333814412292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1.9210159289610811E-12</v>
      </c>
      <c r="AC108" s="24">
        <f t="shared" si="57"/>
        <v>16.633338144124842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73.367657092699176</v>
      </c>
      <c r="AO108" s="62">
        <f t="shared" si="90"/>
        <v>335.13451515806327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13.320000368166435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1.538352233286151E-12</v>
      </c>
      <c r="AX108" s="23">
        <f t="shared" si="60"/>
        <v>13.320000368167973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86.205712389636801</v>
      </c>
      <c r="T109" s="62">
        <f t="shared" si="88"/>
        <v>411.27202454450259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16.307168528451168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1.3583633901357555E-12</v>
      </c>
      <c r="AC109" s="24">
        <f t="shared" si="57"/>
        <v>16.307168528452525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73.367657092699176</v>
      </c>
      <c r="AO109" s="62">
        <f t="shared" si="90"/>
        <v>335.13451515806327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13.058803285344698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1.0877792960101071E-12</v>
      </c>
      <c r="AX109" s="23">
        <f t="shared" si="60"/>
        <v>13.058803285345785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86.205712389636801</v>
      </c>
      <c r="T110" s="62">
        <f t="shared" si="88"/>
        <v>411.27202454450259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15.987394899998918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9.6050796448054054E-13</v>
      </c>
      <c r="AC110" s="24">
        <f t="shared" si="57"/>
        <v>15.987394899999879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73.367657092699176</v>
      </c>
      <c r="AO110" s="62">
        <f t="shared" si="90"/>
        <v>335.13451515806327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12.802728118002607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7.691761166430755E-13</v>
      </c>
      <c r="AX110" s="23">
        <f t="shared" si="60"/>
        <v>12.802728118003376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86.205712389636801</v>
      </c>
      <c r="T111" s="62">
        <f t="shared" si="88"/>
        <v>411.27202454450259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15.673891837357962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6.7918169506787775E-13</v>
      </c>
      <c r="AC111" s="24">
        <f t="shared" si="57"/>
        <v>15.67389183735864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73.367657092699176</v>
      </c>
      <c r="AO111" s="62">
        <f t="shared" si="90"/>
        <v>335.13451515806327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12.551674428501663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5.4388964800505354E-13</v>
      </c>
      <c r="AX111" s="23">
        <f t="shared" si="60"/>
        <v>12.551674428502206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86.205712389636801</v>
      </c>
      <c r="T112" s="62">
        <f t="shared" si="88"/>
        <v>411.27202454450259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15.366536378557409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4.8025398224027027E-13</v>
      </c>
      <c r="AC112" s="24">
        <f t="shared" si="57"/>
        <v>15.366536378557889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73.367657092699176</v>
      </c>
      <c r="AO112" s="62">
        <f t="shared" si="90"/>
        <v>335.13451515806327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12.305543748724203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3.8458805832153775E-13</v>
      </c>
      <c r="AX112" s="23">
        <f t="shared" si="60"/>
        <v>12.305543748724588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86.205712389636801</v>
      </c>
      <c r="T113" s="62">
        <f t="shared" si="88"/>
        <v>411.27202454450259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15.065207972835616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3.3959084753393888E-13</v>
      </c>
      <c r="AC113" s="24">
        <f t="shared" si="57"/>
        <v>15.065207972835955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73.367657092699176</v>
      </c>
      <c r="AO113" s="62">
        <f t="shared" si="90"/>
        <v>335.13451515806327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12.064239541452288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2.7194482400252677E-13</v>
      </c>
      <c r="AX113" s="23">
        <f t="shared" si="60"/>
        <v>12.06423954145256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86.205712389636801</v>
      </c>
      <c r="T114" s="62">
        <f t="shared" si="88"/>
        <v>411.27202454450259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14.769788433357848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2.4012699112013514E-13</v>
      </c>
      <c r="AC114" s="24">
        <f t="shared" si="57"/>
        <v>14.769788433358087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73.367657092699176</v>
      </c>
      <c r="AO114" s="62">
        <f t="shared" si="90"/>
        <v>335.13451515806327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11.827667162503941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1.9229402916076887E-13</v>
      </c>
      <c r="AX114" s="23">
        <f t="shared" si="60"/>
        <v>11.827667162504133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86.205712389636801</v>
      </c>
      <c r="T115" s="62">
        <f t="shared" si="88"/>
        <v>411.27202454450259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14.480161890861112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1.6979542376696944E-13</v>
      </c>
      <c r="AC115" s="24">
        <f t="shared" si="57"/>
        <v>14.480161890861282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73.367657092699176</v>
      </c>
      <c r="AO115" s="62">
        <f t="shared" si="90"/>
        <v>335.13451515806327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11.595733823611868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1.3597241200126338E-13</v>
      </c>
      <c r="AX115" s="23">
        <f t="shared" si="60"/>
        <v>11.595733823612004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86.205712389636801</v>
      </c>
      <c r="T116" s="62">
        <f t="shared" si="88"/>
        <v>411.27202454450259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14.196214748207989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1.2006349556006757E-13</v>
      </c>
      <c r="AC116" s="24">
        <f t="shared" si="57"/>
        <v>14.19621474820811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73.367657092699176</v>
      </c>
      <c r="AO116" s="62">
        <f t="shared" si="90"/>
        <v>335.13451515806327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11.368348556030099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9.6147014580384437E-14</v>
      </c>
      <c r="AX116" s="23">
        <f t="shared" si="60"/>
        <v>11.368348556030195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86.205712389636801</v>
      </c>
      <c r="T117" s="62">
        <f t="shared" si="88"/>
        <v>411.27202454450259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13.917835635831638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8.4897711883484719E-14</v>
      </c>
      <c r="AC117" s="24">
        <f t="shared" si="57"/>
        <v>13.917835635831723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73.367657092699176</v>
      </c>
      <c r="AO117" s="62">
        <f t="shared" si="90"/>
        <v>335.13451515806327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11.145422174854293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6.7986206000631692E-14</v>
      </c>
      <c r="AX117" s="23">
        <f t="shared" si="60"/>
        <v>11.14542217485436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86.205712389636801</v>
      </c>
      <c r="T118" s="62">
        <f t="shared" si="88"/>
        <v>411.27202454450259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13.644915368054495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6.0031747780033784E-14</v>
      </c>
      <c r="AC118" s="24">
        <f t="shared" si="57"/>
        <v>13.644915368054555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73.367657092699176</v>
      </c>
      <c r="AO118" s="62">
        <f t="shared" si="90"/>
        <v>335.13451515806327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10.926867244041677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4.8073507290192219E-14</v>
      </c>
      <c r="AX118" s="23">
        <f t="shared" si="60"/>
        <v>10.926867244041725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86.205712389636801</v>
      </c>
      <c r="T119" s="62">
        <f t="shared" si="88"/>
        <v>411.27202454450259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13.377346900263534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4.2448855941742359E-14</v>
      </c>
      <c r="AC119" s="24">
        <f t="shared" si="57"/>
        <v>13.377346900263577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73.367657092699176</v>
      </c>
      <c r="AO119" s="62">
        <f t="shared" si="90"/>
        <v>335.13451515806327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10.712598042116952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3.3993103000315846E-14</v>
      </c>
      <c r="AX119" s="23">
        <f t="shared" si="60"/>
        <v>10.712598042116985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86.205712389636801</v>
      </c>
      <c r="T120" s="62">
        <f t="shared" si="88"/>
        <v>411.27202454450259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13.115025286925304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3.0015873890016892E-14</v>
      </c>
      <c r="AC120" s="24">
        <f t="shared" si="57"/>
        <v>13.115025286925334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73.367657092699176</v>
      </c>
      <c r="AO120" s="62">
        <f t="shared" si="90"/>
        <v>335.13451515806327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10.502530528550661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2.4036753645096109E-14</v>
      </c>
      <c r="AX120" s="23">
        <f t="shared" si="60"/>
        <v>10.502530528550686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86.205712389636801</v>
      </c>
      <c r="T121" s="62">
        <f t="shared" si="88"/>
        <v>411.27202454450259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12.857847640424252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2.122442797087118E-14</v>
      </c>
      <c r="AC121" s="24">
        <f t="shared" si="57"/>
        <v>12.857847640424273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73.367657092699176</v>
      </c>
      <c r="AO121" s="62">
        <f t="shared" si="90"/>
        <v>335.13451515806327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10.296582310796873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1.6996551500157923E-14</v>
      </c>
      <c r="AX121" s="23">
        <f t="shared" si="60"/>
        <v>10.296582310796891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86.205712389636801</v>
      </c>
      <c r="T122" s="62">
        <f t="shared" si="88"/>
        <v>411.27202454450259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12.605713090708209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1.5007936945008446E-14</v>
      </c>
      <c r="AC122" s="24">
        <f t="shared" si="57"/>
        <v>12.605713090708223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73.367657092699176</v>
      </c>
      <c r="AO122" s="62">
        <f t="shared" si="90"/>
        <v>335.13451515806327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10.094672611977229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1.2018376822548055E-14</v>
      </c>
      <c r="AX122" s="23">
        <f t="shared" si="60"/>
        <v>10.094672611977241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86.205712389636801</v>
      </c>
      <c r="T123" s="62">
        <f t="shared" si="88"/>
        <v>411.27202454450259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12.358522745725207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1.061221398543559E-14</v>
      </c>
      <c r="AC123" s="24">
        <f t="shared" si="57"/>
        <v>12.358522745725217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73.367657092699176</v>
      </c>
      <c r="AO123" s="62">
        <f t="shared" si="90"/>
        <v>335.13451515806327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9.8967222391986809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8.4982757500789615E-15</v>
      </c>
      <c r="AX123" s="23">
        <f t="shared" si="60"/>
        <v>9.8967222391986898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86.205712389636801</v>
      </c>
      <c r="T124" s="62">
        <f t="shared" si="88"/>
        <v>411.27202454450259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12.116179652636099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7.503968472504223E-15</v>
      </c>
      <c r="AC124" s="24">
        <f t="shared" si="57"/>
        <v>12.116179652636106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73.367657092699176</v>
      </c>
      <c r="AO124" s="62">
        <f t="shared" si="90"/>
        <v>335.13451515806327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9.7026535524925155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6.0091884112740273E-15</v>
      </c>
      <c r="AX124" s="23">
        <f t="shared" si="60"/>
        <v>9.7026535524925208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86.205712389636801</v>
      </c>
      <c r="T125" s="62">
        <f t="shared" si="88"/>
        <v>411.27202454450259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11.878588759787776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5.3061069927177949E-15</v>
      </c>
      <c r="AC125" s="24">
        <f t="shared" si="57"/>
        <v>11.878588759787782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73.367657092699176</v>
      </c>
      <c r="AO125" s="62">
        <f t="shared" si="90"/>
        <v>335.13451515806327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9.5123904343624464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4.2491378750394808E-15</v>
      </c>
      <c r="AX125" s="23">
        <f t="shared" si="60"/>
        <v>9.5123904343624499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86.205712389636801</v>
      </c>
      <c r="T126" s="62">
        <f t="shared" si="88"/>
        <v>411.27202454450259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11.645656879432075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3.7519842362521115E-15</v>
      </c>
      <c r="AC126" s="24">
        <f t="shared" si="57"/>
        <v>11.645656879432078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73.367657092699176</v>
      </c>
      <c r="AO126" s="62">
        <f t="shared" si="90"/>
        <v>335.13451515806327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9.3258582599298645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3.0045942056370137E-15</v>
      </c>
      <c r="AX126" s="23">
        <f t="shared" si="60"/>
        <v>9.3258582599298681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86.205712389636801</v>
      </c>
      <c r="T127" s="62">
        <f t="shared" si="88"/>
        <v>411.27202454450259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11.41729265117573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2.6530534963588975E-15</v>
      </c>
      <c r="AC127" s="24">
        <f t="shared" si="57"/>
        <v>11.417292651175732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73.367657092699176</v>
      </c>
      <c r="AO127" s="62">
        <f t="shared" si="90"/>
        <v>335.13451515806327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9.1429838676645137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2.1245689375197404E-15</v>
      </c>
      <c r="AX127" s="23">
        <f t="shared" si="60"/>
        <v>9.1429838676645154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86.205712389636801</v>
      </c>
      <c r="T128" s="62">
        <f t="shared" si="88"/>
        <v>411.27202454450259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11.193406506147067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1.8759921181260557E-15</v>
      </c>
      <c r="AC128" s="24">
        <f t="shared" si="57"/>
        <v>11.193406506147069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73.367657092699176</v>
      </c>
      <c r="AO128" s="62">
        <f t="shared" si="90"/>
        <v>335.13451515806327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8.9636955306891206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1.5022971028185068E-15</v>
      </c>
      <c r="AX128" s="23">
        <f t="shared" si="60"/>
        <v>8.9636955306891224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86.205712389636801</v>
      </c>
      <c r="T129" s="62">
        <f t="shared" si="88"/>
        <v>411.27202454450259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10.973910631865351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1.3265267481794487E-15</v>
      </c>
      <c r="AC129" s="24">
        <f t="shared" si="57"/>
        <v>10.973910631865353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73.367657092699176</v>
      </c>
      <c r="AO129" s="62">
        <f t="shared" si="90"/>
        <v>335.13451515806327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8.7879229286467275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1.0622844687598702E-15</v>
      </c>
      <c r="AX129" s="23">
        <f t="shared" si="60"/>
        <v>8.7879229286467293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86.205712389636801</v>
      </c>
      <c r="T130" s="62">
        <f t="shared" si="88"/>
        <v>411.27202454450259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10.758718937799037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9.3799605906302787E-16</v>
      </c>
      <c r="AC130" s="24">
        <f t="shared" si="57"/>
        <v>10.758718937799038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73.367657092699176</v>
      </c>
      <c r="AO130" s="62">
        <f t="shared" si="90"/>
        <v>335.13451515806327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8.6155971201196859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7.5114855140925342E-16</v>
      </c>
      <c r="AX130" s="23">
        <f t="shared" si="60"/>
        <v>8.6155971201196859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86.205712389636801</v>
      </c>
      <c r="T131" s="62">
        <f t="shared" si="88"/>
        <v>411.27202454450259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10.547747021599388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6.6326337408972437E-16</v>
      </c>
      <c r="AC131" s="24">
        <f t="shared" si="57"/>
        <v>10.547747021599388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73.367657092699176</v>
      </c>
      <c r="AO131" s="62">
        <f t="shared" si="90"/>
        <v>335.13451515806327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8.4466505155894946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5.3114223437993509E-16</v>
      </c>
      <c r="AX131" s="23">
        <f t="shared" si="60"/>
        <v>8.4466505155894946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86.205712389636801</v>
      </c>
      <c r="T132" s="62">
        <f t="shared" si="88"/>
        <v>411.27202454450259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10.340912135996254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4.6899802953151394E-16</v>
      </c>
      <c r="AC132" s="24">
        <f t="shared" ref="AC132:AC153" si="111">SUM(Z132:AB132)</f>
        <v>10.340912135996254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73.367657092699176</v>
      </c>
      <c r="AO132" s="62">
        <f t="shared" si="90"/>
        <v>335.13451515806327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8.2810168509268873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3.7557427570462671E-16</v>
      </c>
      <c r="AX132" s="23">
        <f t="shared" ref="AX132:AX153" si="114">SUM(AU132:AW132)</f>
        <v>8.2810168509268873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86.205712389636801</v>
      </c>
      <c r="T133" s="62">
        <f t="shared" ref="T133:T196" si="142">$T$3</f>
        <v>411.27202454450259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10.138133156342972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3.3163168704486218E-16</v>
      </c>
      <c r="AC133" s="24">
        <f t="shared" si="111"/>
        <v>10.138133156342972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73.367657092699176</v>
      </c>
      <c r="AO133" s="62">
        <f t="shared" ref="AO133:AO196" si="144">$AO$3</f>
        <v>335.13451515806327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8.118631161401753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2.6557111718996755E-16</v>
      </c>
      <c r="AX133" s="23">
        <f t="shared" si="114"/>
        <v>8.118631161401753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86.205712389636801</v>
      </c>
      <c r="T134" s="62">
        <f t="shared" si="142"/>
        <v>411.27202454450259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9.9393305487977273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2.3449901476575697E-16</v>
      </c>
      <c r="AC134" s="24">
        <f t="shared" si="111"/>
        <v>9.9393305487977273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73.367657092699176</v>
      </c>
      <c r="AO134" s="62">
        <f t="shared" si="144"/>
        <v>335.13451515806327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7.9594297562027156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1.8778713785231335E-16</v>
      </c>
      <c r="AX134" s="23">
        <f t="shared" si="114"/>
        <v>7.9594297562027156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86.205712389636801</v>
      </c>
      <c r="T135" s="62">
        <f t="shared" si="142"/>
        <v>411.27202454450259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9.7444263391288271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1.6581584352243109E-16</v>
      </c>
      <c r="AC135" s="24">
        <f t="shared" si="111"/>
        <v>9.7444263391288271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73.367657092699176</v>
      </c>
      <c r="AO135" s="62">
        <f t="shared" si="144"/>
        <v>335.13451515806327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7.8033501934563629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1.3278555859498377E-16</v>
      </c>
      <c r="AX135" s="23">
        <f t="shared" si="114"/>
        <v>7.8033501934563629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86.205712389636801</v>
      </c>
      <c r="T136" s="62">
        <f t="shared" si="142"/>
        <v>411.27202454450259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9.5533440821317051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1.1724950738287848E-16</v>
      </c>
      <c r="AC136" s="24">
        <f t="shared" si="111"/>
        <v>9.5533440821317051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73.367657092699176</v>
      </c>
      <c r="AO136" s="62">
        <f t="shared" si="144"/>
        <v>335.13451515806327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7.650331255736333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9.3893568926156677E-17</v>
      </c>
      <c r="AX136" s="23">
        <f t="shared" si="114"/>
        <v>7.650331255736333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86.205712389636801</v>
      </c>
      <c r="T137" s="62">
        <f t="shared" si="142"/>
        <v>411.27202454450259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9.3660088316456278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8.2907921761215546E-17</v>
      </c>
      <c r="AC137" s="24">
        <f t="shared" si="111"/>
        <v>9.3660088316456278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73.367657092699176</v>
      </c>
      <c r="AO137" s="62">
        <f t="shared" si="144"/>
        <v>335.13451515806327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7.5003129260526569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6.6392779297491887E-17</v>
      </c>
      <c r="AX137" s="23">
        <f t="shared" si="114"/>
        <v>7.5003129260526569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86.205712389636801</v>
      </c>
      <c r="T138" s="62">
        <f t="shared" si="142"/>
        <v>411.27202454450259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9.1823471111583626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5.8624753691439242E-17</v>
      </c>
      <c r="AC138" s="24">
        <f t="shared" si="111"/>
        <v>9.1823471111583626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73.367657092699176</v>
      </c>
      <c r="AO138" s="62">
        <f t="shared" si="144"/>
        <v>335.13451515806327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7.3532363643119316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4.6946784463078339E-17</v>
      </c>
      <c r="AX138" s="23">
        <f t="shared" si="114"/>
        <v>7.3532363643119316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86.205712389636801</v>
      </c>
      <c r="T139" s="62">
        <f t="shared" si="142"/>
        <v>411.27202454450259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9.0022868849872637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4.1453960880607773E-17</v>
      </c>
      <c r="AC139" s="24">
        <f t="shared" si="111"/>
        <v>9.0022868849872637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73.367657092699176</v>
      </c>
      <c r="AO139" s="62">
        <f t="shared" si="144"/>
        <v>335.13451515806327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7.2090438842390965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3.3196389648745943E-17</v>
      </c>
      <c r="AX139" s="23">
        <f t="shared" si="114"/>
        <v>7.2090438842390965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86.205712389636801</v>
      </c>
      <c r="T140" s="62">
        <f t="shared" si="142"/>
        <v>411.27202454450259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8.825757530025486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2.9312376845719621E-17</v>
      </c>
      <c r="AC140" s="24">
        <f t="shared" si="111"/>
        <v>8.825757530025486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73.367657092699176</v>
      </c>
      <c r="AO140" s="62">
        <f t="shared" si="144"/>
        <v>335.13451515806327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7.0676789307517609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2.3473392231539169E-17</v>
      </c>
      <c r="AX140" s="23">
        <f t="shared" si="114"/>
        <v>7.0676789307517609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86.205712389636801</v>
      </c>
      <c r="T141" s="62">
        <f t="shared" si="142"/>
        <v>411.27202454450259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8.6526898080422345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2.0726980440303886E-17</v>
      </c>
      <c r="AC141" s="24">
        <f t="shared" si="111"/>
        <v>8.6526898080422345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73.367657092699176</v>
      </c>
      <c r="AO141" s="62">
        <f t="shared" si="144"/>
        <v>335.13451515806327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6.9290860577782043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1.6598194824372972E-17</v>
      </c>
      <c r="AX141" s="23">
        <f t="shared" si="114"/>
        <v>6.9290860577782043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86.205712389636801</v>
      </c>
      <c r="T142" s="62">
        <f t="shared" si="142"/>
        <v>411.27202454450259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8.4830158385261871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1.4656188422859811E-17</v>
      </c>
      <c r="AC142" s="24">
        <f t="shared" si="111"/>
        <v>8.4830158385261871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73.367657092699176</v>
      </c>
      <c r="AO142" s="62">
        <f t="shared" si="144"/>
        <v>335.13451515806327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6.7932109065103541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1.1736696115769585E-17</v>
      </c>
      <c r="AX142" s="23">
        <f t="shared" si="114"/>
        <v>6.7932109065103541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86.205712389636801</v>
      </c>
      <c r="T143" s="62">
        <f t="shared" si="142"/>
        <v>411.27202454450259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8.3166690720614476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1.0363490220151943E-17</v>
      </c>
      <c r="AC143" s="24">
        <f t="shared" si="111"/>
        <v>8.3166690720614476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73.367657092699176</v>
      </c>
      <c r="AO143" s="62">
        <f t="shared" si="144"/>
        <v>335.13451515806327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6.6600001840832075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8.2990974121864859E-18</v>
      </c>
      <c r="AX143" s="23">
        <f t="shared" si="114"/>
        <v>6.6600001840832075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86.205712389636801</v>
      </c>
      <c r="T144" s="62">
        <f t="shared" si="142"/>
        <v>411.27202454450259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8.1535842642255716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7.3280942114299053E-18</v>
      </c>
      <c r="AC144" s="24">
        <f t="shared" si="111"/>
        <v>8.1535842642255716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73.367657092699176</v>
      </c>
      <c r="AO144" s="62">
        <f t="shared" si="144"/>
        <v>335.13451515806327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6.5294016426723394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5.8683480578847923E-18</v>
      </c>
      <c r="AX144" s="23">
        <f t="shared" si="114"/>
        <v>6.5294016426723394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86.205712389636801</v>
      </c>
      <c r="T145" s="62">
        <f t="shared" si="142"/>
        <v>411.27202454450259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7.9936974499994466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5.1817451100759716E-18</v>
      </c>
      <c r="AC145" s="24">
        <f t="shared" si="111"/>
        <v>7.9936974499994466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73.367657092699176</v>
      </c>
      <c r="AO145" s="62">
        <f t="shared" si="144"/>
        <v>335.13451515806327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6.4013640590012937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4.1495487060932429E-18</v>
      </c>
      <c r="AX145" s="23">
        <f t="shared" si="114"/>
        <v>6.4013640590012937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86.205712389636801</v>
      </c>
      <c r="T146" s="62">
        <f t="shared" si="142"/>
        <v>411.27202454450259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7.8369459186789694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3.6640471057149526E-18</v>
      </c>
      <c r="AC146" s="24">
        <f t="shared" si="111"/>
        <v>7.8369459186789694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73.367657092699176</v>
      </c>
      <c r="AO146" s="62">
        <f t="shared" si="144"/>
        <v>335.13451515806327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6.2758372142508225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2.9341740289423962E-18</v>
      </c>
      <c r="AX146" s="23">
        <f t="shared" si="114"/>
        <v>6.2758372142508225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86.205712389636801</v>
      </c>
      <c r="T147" s="62">
        <f t="shared" si="142"/>
        <v>411.27202454450259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7.6832681892786931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2.5908725550379858E-18</v>
      </c>
      <c r="AC147" s="24">
        <f t="shared" si="111"/>
        <v>7.6832681892786931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73.367657092699176</v>
      </c>
      <c r="AO147" s="62">
        <f t="shared" si="144"/>
        <v>335.13451515806327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6.1527718743620925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2.0747743530466215E-18</v>
      </c>
      <c r="AX147" s="23">
        <f t="shared" si="114"/>
        <v>6.1527718743620925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86.205712389636801</v>
      </c>
      <c r="T148" s="62">
        <f t="shared" si="142"/>
        <v>411.27202454450259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7.5326039864177963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1.8320235528574763E-18</v>
      </c>
      <c r="AC148" s="24">
        <f t="shared" si="111"/>
        <v>7.5326039864177963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73.367657092699176</v>
      </c>
      <c r="AO148" s="62">
        <f t="shared" si="144"/>
        <v>335.13451515806327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6.0321197707261351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1.4670870144711981E-18</v>
      </c>
      <c r="AX148" s="23">
        <f t="shared" si="114"/>
        <v>6.0321197707261351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86.205712389636801</v>
      </c>
      <c r="T149" s="62">
        <f t="shared" si="142"/>
        <v>411.27202454450259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7.3848942166789122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1.2954362775189929E-18</v>
      </c>
      <c r="AC149" s="24">
        <f t="shared" si="111"/>
        <v>7.3848942166789122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73.367657092699176</v>
      </c>
      <c r="AO149" s="62">
        <f t="shared" si="144"/>
        <v>335.13451515806327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5.9138335812519616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1.0373871765233107E-18</v>
      </c>
      <c r="AX149" s="23">
        <f t="shared" si="114"/>
        <v>5.9138335812519616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86.205712389636801</v>
      </c>
      <c r="T150" s="62">
        <f t="shared" si="142"/>
        <v>411.27202454450259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7.2400809454305444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9.1601177642873816E-19</v>
      </c>
      <c r="AC150" s="24">
        <f t="shared" si="111"/>
        <v>7.2400809454305444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73.367657092699176</v>
      </c>
      <c r="AO150" s="62">
        <f t="shared" si="144"/>
        <v>335.13451515806327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5.7978669118059249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7.3354350723559904E-19</v>
      </c>
      <c r="AX150" s="23">
        <f t="shared" si="114"/>
        <v>5.7978669118059249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86.205712389636801</v>
      </c>
      <c r="T151" s="62">
        <f t="shared" si="142"/>
        <v>411.27202454450259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7.0981073741039831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6.4771813875949645E-19</v>
      </c>
      <c r="AC151" s="24">
        <f t="shared" si="111"/>
        <v>7.0981073741039831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73.367657092699176</v>
      </c>
      <c r="AO151" s="62">
        <f t="shared" si="144"/>
        <v>335.13451515806327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5.6841742780150417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5.1869358826165537E-19</v>
      </c>
      <c r="AX151" s="23">
        <f t="shared" si="114"/>
        <v>5.6841742780150417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86.205712389636801</v>
      </c>
      <c r="T152" s="62">
        <f t="shared" si="142"/>
        <v>411.27202454450259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6.9589178179158075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4.5800588821436908E-19</v>
      </c>
      <c r="AC152" s="24">
        <f t="shared" si="111"/>
        <v>6.9589178179158075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73.367657092699176</v>
      </c>
      <c r="AO152" s="62">
        <f t="shared" si="144"/>
        <v>335.13451515806327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5.5727110874271384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3.6677175361779952E-19</v>
      </c>
      <c r="AX152" s="23">
        <f t="shared" si="114"/>
        <v>5.5727110874271384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86.205712389636801</v>
      </c>
      <c r="T153" s="62">
        <f t="shared" si="142"/>
        <v>411.27202454450259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6.8224576840272357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3.2385906937974823E-19</v>
      </c>
      <c r="AC153" s="24">
        <f t="shared" si="111"/>
        <v>6.8224576840272357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73.367657092699176</v>
      </c>
      <c r="AO153" s="62">
        <f t="shared" si="144"/>
        <v>335.13451515806327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5.4634336220208306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2.5934679413082768E-19</v>
      </c>
      <c r="AX153" s="23">
        <f t="shared" si="114"/>
        <v>5.4634336220208306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86.205712389636801</v>
      </c>
      <c r="T154" s="62">
        <f t="shared" si="142"/>
        <v>411.27202454450259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6.6886734501317555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2.2900294410718454E-19</v>
      </c>
      <c r="AC154" s="24">
        <f t="shared" ref="AC154:AC203" si="163">SUM(Z154:AB154)</f>
        <v>6.6886734501317555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73.367657092699176</v>
      </c>
      <c r="AO154" s="62">
        <f t="shared" si="144"/>
        <v>335.13451515806327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5.3562990210584678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1.8338587680889976E-19</v>
      </c>
      <c r="AX154" s="23">
        <f t="shared" ref="AX154:AX203" si="166">SUM(AU154:AW154)</f>
        <v>5.3562990210584678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86.205712389636801</v>
      </c>
      <c r="T155" s="62">
        <f t="shared" si="142"/>
        <v>411.27202454450259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6.5575126434626405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1.6192953468987411E-19</v>
      </c>
      <c r="AC155" s="24">
        <f t="shared" si="163"/>
        <v>6.5575126434626405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73.367657092699176</v>
      </c>
      <c r="AO155" s="62">
        <f t="shared" si="144"/>
        <v>335.13451515806327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5.2512652642753226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1.2967339706541384E-19</v>
      </c>
      <c r="AX155" s="23">
        <f t="shared" si="166"/>
        <v>5.2512652642753226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86.205712389636801</v>
      </c>
      <c r="T156" s="62">
        <f t="shared" si="142"/>
        <v>411.27202454450259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6.4289238202121144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1.1450147205359227E-19</v>
      </c>
      <c r="AC156" s="24">
        <f t="shared" si="163"/>
        <v>6.4289238202121144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73.367657092699176</v>
      </c>
      <c r="AO156" s="62">
        <f t="shared" si="144"/>
        <v>335.13451515806327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5.1482911553984287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9.169293840444988E-20</v>
      </c>
      <c r="AX156" s="23">
        <f t="shared" si="166"/>
        <v>5.1482911553984287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86.205712389636801</v>
      </c>
      <c r="T157" s="62">
        <f t="shared" si="142"/>
        <v>411.27202454450259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6.3028565453540937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8.0964767344937056E-20</v>
      </c>
      <c r="AC157" s="24">
        <f t="shared" si="163"/>
        <v>6.3028565453540937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73.367657092699176</v>
      </c>
      <c r="AO157" s="62">
        <f t="shared" si="144"/>
        <v>335.13451515806327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5.0473363059886065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6.4836698532706921E-20</v>
      </c>
      <c r="AX157" s="23">
        <f t="shared" si="166"/>
        <v>5.0473363059886065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86.205712389636801</v>
      </c>
      <c r="T158" s="62">
        <f t="shared" si="142"/>
        <v>411.27202454450259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6.1792613728625936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5.7250736026796135E-20</v>
      </c>
      <c r="AC158" s="24">
        <f t="shared" si="163"/>
        <v>6.1792613728625936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73.367657092699176</v>
      </c>
      <c r="AO158" s="62">
        <f t="shared" si="144"/>
        <v>335.13451515806327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4.9483611195993333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4.584646920222494E-20</v>
      </c>
      <c r="AX158" s="23">
        <f t="shared" si="166"/>
        <v>4.9483611195993333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86.205712389636801</v>
      </c>
      <c r="T159" s="62">
        <f t="shared" si="142"/>
        <v>411.27202454450259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6.0580898263180396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4.0482383672468528E-20</v>
      </c>
      <c r="AC159" s="24">
        <f t="shared" si="163"/>
        <v>6.0580898263180396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73.367657092699176</v>
      </c>
      <c r="AO159" s="62">
        <f t="shared" si="144"/>
        <v>335.13451515806327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4.8513267762462506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3.241834926635346E-20</v>
      </c>
      <c r="AX159" s="23">
        <f t="shared" si="166"/>
        <v>4.8513267762462506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86.205712389636801</v>
      </c>
      <c r="T160" s="62">
        <f t="shared" si="142"/>
        <v>411.27202454450259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5.9392943798938793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2.8625368013398067E-20</v>
      </c>
      <c r="AC160" s="24">
        <f t="shared" si="163"/>
        <v>5.9392943798938793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73.367657092699176</v>
      </c>
      <c r="AO160" s="62">
        <f t="shared" si="144"/>
        <v>335.13451515806327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4.7561952171812161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2.292323460111247E-20</v>
      </c>
      <c r="AX160" s="23">
        <f t="shared" si="166"/>
        <v>4.7561952171812161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86.205712389636801</v>
      </c>
      <c r="T161" s="62">
        <f t="shared" si="142"/>
        <v>411.27202454450259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5.8228284397160293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2.0241191836234264E-20</v>
      </c>
      <c r="AC161" s="24">
        <f t="shared" si="163"/>
        <v>5.8228284397160293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73.367657092699176</v>
      </c>
      <c r="AO161" s="62">
        <f t="shared" si="144"/>
        <v>335.13451515806327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4.662929129964926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1.620917463317673E-20</v>
      </c>
      <c r="AX161" s="23">
        <f t="shared" si="166"/>
        <v>4.662929129964926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86.205712389636801</v>
      </c>
      <c r="T162" s="62">
        <f t="shared" si="142"/>
        <v>411.27202454450259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5.708646325587857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1.4312684006699034E-20</v>
      </c>
      <c r="AC162" s="24">
        <f t="shared" si="163"/>
        <v>5.708646325587857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73.367657092699176</v>
      </c>
      <c r="AO162" s="62">
        <f t="shared" si="144"/>
        <v>335.13451515806327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4.5714919338322506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1.1461617300556235E-20</v>
      </c>
      <c r="AX162" s="23">
        <f t="shared" si="166"/>
        <v>4.5714919338322506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86.205712389636801</v>
      </c>
      <c r="T163" s="62">
        <f t="shared" si="142"/>
        <v>411.27202454450259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5.5967032530735255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1.0120595918117132E-20</v>
      </c>
      <c r="AC163" s="24">
        <f t="shared" si="163"/>
        <v>5.5967032530735255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73.367657092699176</v>
      </c>
      <c r="AO163" s="62">
        <f t="shared" si="144"/>
        <v>335.13451515806327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4.481847765344555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8.1045873165883651E-21</v>
      </c>
      <c r="AX163" s="23">
        <f t="shared" si="166"/>
        <v>4.481847765344555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86.205712389636801</v>
      </c>
      <c r="T164" s="62">
        <f t="shared" si="142"/>
        <v>411.27202454450259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5.4869553159326676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7.1563420033495169E-21</v>
      </c>
      <c r="AC164" s="24">
        <f t="shared" si="163"/>
        <v>5.4869553159326676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73.367657092699176</v>
      </c>
      <c r="AO164" s="62">
        <f t="shared" si="144"/>
        <v>335.13451515806327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4.3939614643233593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5.7308086502781175E-21</v>
      </c>
      <c r="AX164" s="23">
        <f t="shared" si="166"/>
        <v>4.3939614643233593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86.205712389636801</v>
      </c>
      <c r="T165" s="62">
        <f t="shared" si="142"/>
        <v>411.27202454450259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5.3793594688995103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5.060297959058566E-21</v>
      </c>
      <c r="AC165" s="24">
        <f t="shared" si="163"/>
        <v>5.3793594688995103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73.367657092699176</v>
      </c>
      <c r="AO165" s="62">
        <f t="shared" si="144"/>
        <v>335.13451515806327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4.3077985600598385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4.0522936582941825E-21</v>
      </c>
      <c r="AX165" s="23">
        <f t="shared" si="166"/>
        <v>4.3077985600598385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86.205712389636801</v>
      </c>
      <c r="T166" s="62">
        <f t="shared" si="142"/>
        <v>411.27202454450259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5.273873510799687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3.5781710016747584E-21</v>
      </c>
      <c r="AC166" s="24">
        <f t="shared" si="163"/>
        <v>5.273873510799687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73.367657092699176</v>
      </c>
      <c r="AO166" s="62">
        <f t="shared" si="144"/>
        <v>335.13451515806327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4.2233252577947429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2.8654043251390588E-21</v>
      </c>
      <c r="AX166" s="23">
        <f t="shared" si="166"/>
        <v>4.2233252577947429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86.205712389636801</v>
      </c>
      <c r="T167" s="62">
        <f t="shared" si="142"/>
        <v>411.27202454450259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5.1704560679981197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2.530148979529283E-21</v>
      </c>
      <c r="AC167" s="24">
        <f t="shared" si="163"/>
        <v>5.1704560679981197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73.367657092699176</v>
      </c>
      <c r="AO167" s="62">
        <f t="shared" si="144"/>
        <v>335.13451515806327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4.1405084254634392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2.0261468291470913E-21</v>
      </c>
      <c r="AX167" s="23">
        <f t="shared" si="166"/>
        <v>4.1405084254634392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86.205712389636801</v>
      </c>
      <c r="T168" s="62">
        <f t="shared" si="142"/>
        <v>411.27202454450259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5.069066578171479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1.7890855008373792E-21</v>
      </c>
      <c r="AC168" s="24">
        <f t="shared" si="163"/>
        <v>5.069066578171479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73.367657092699176</v>
      </c>
      <c r="AO168" s="62">
        <f t="shared" si="144"/>
        <v>335.13451515806327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4.0593155807008721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1.4327021625695294E-21</v>
      </c>
      <c r="AX168" s="23">
        <f t="shared" si="166"/>
        <v>4.0593155807008721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86.205712389636801</v>
      </c>
      <c r="T169" s="62">
        <f t="shared" si="142"/>
        <v>411.27202454450259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4.9696652743988565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1.2650744897646415E-21</v>
      </c>
      <c r="AC169" s="24">
        <f t="shared" si="163"/>
        <v>4.9696652743988565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73.367657092699176</v>
      </c>
      <c r="AO169" s="62">
        <f t="shared" si="144"/>
        <v>335.13451515806327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3.9797148781013538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1.0130734145735456E-21</v>
      </c>
      <c r="AX169" s="23">
        <f t="shared" si="166"/>
        <v>3.9797148781013538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86.205712389636801</v>
      </c>
      <c r="T170" s="62">
        <f t="shared" si="142"/>
        <v>411.27202454450259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4.8722131695644064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8.9454275041868961E-22</v>
      </c>
      <c r="AC170" s="24">
        <f t="shared" si="163"/>
        <v>4.8722131695644064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73.367657092699176</v>
      </c>
      <c r="AO170" s="62">
        <f t="shared" si="144"/>
        <v>335.13451515806327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3.9016750967281775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7.1635108128476469E-22</v>
      </c>
      <c r="AX170" s="23">
        <f t="shared" si="166"/>
        <v>3.9016750967281775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86.205712389636801</v>
      </c>
      <c r="T171" s="62">
        <f t="shared" si="142"/>
        <v>411.27202454450259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4.7766720410658454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6.3253724488232075E-22</v>
      </c>
      <c r="AC171" s="24">
        <f t="shared" si="163"/>
        <v>4.7766720410658454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73.367657092699176</v>
      </c>
      <c r="AO171" s="62">
        <f t="shared" si="144"/>
        <v>335.13451515806327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3.8251656278681625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5.0653670728677282E-22</v>
      </c>
      <c r="AX171" s="23">
        <f t="shared" si="166"/>
        <v>3.8251656278681625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86.205712389636801</v>
      </c>
      <c r="T172" s="62">
        <f t="shared" si="142"/>
        <v>411.27202454450259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4.6830044158228068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4.472713752093448E-22</v>
      </c>
      <c r="AC172" s="24">
        <f t="shared" si="163"/>
        <v>4.6830044158228068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73.367657092699176</v>
      </c>
      <c r="AO172" s="62">
        <f t="shared" si="144"/>
        <v>335.13451515806327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3.7501564630263244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3.5817554064238234E-22</v>
      </c>
      <c r="AX172" s="23">
        <f t="shared" si="166"/>
        <v>3.7501564630263244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86.205712389636801</v>
      </c>
      <c r="T173" s="62">
        <f t="shared" si="142"/>
        <v>411.27202454450259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4.5911735555791742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3.1626862244116038E-22</v>
      </c>
      <c r="AC173" s="24">
        <f t="shared" si="163"/>
        <v>4.5911735555791742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73.367657092699176</v>
      </c>
      <c r="AO173" s="62">
        <f t="shared" si="144"/>
        <v>335.13451515806327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3.6766181821559618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2.5326835364338641E-22</v>
      </c>
      <c r="AX173" s="23">
        <f t="shared" si="166"/>
        <v>3.6766181821559618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86.205712389636801</v>
      </c>
      <c r="T174" s="62">
        <f t="shared" si="142"/>
        <v>411.27202454450259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4.5011434424936247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2.236356876046724E-22</v>
      </c>
      <c r="AC174" s="24">
        <f t="shared" si="163"/>
        <v>4.5011434424936247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73.367657092699176</v>
      </c>
      <c r="AO174" s="62">
        <f t="shared" si="144"/>
        <v>335.13451515806327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3.6045219421195447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1.7908777032119117E-22</v>
      </c>
      <c r="AX174" s="23">
        <f t="shared" si="166"/>
        <v>3.6045219421195447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86.205712389636801</v>
      </c>
      <c r="T175" s="62">
        <f t="shared" si="142"/>
        <v>411.27202454450259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4.4128787650127359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1.5813431122058019E-22</v>
      </c>
      <c r="AC175" s="24">
        <f t="shared" si="163"/>
        <v>4.4128787650127359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73.367657092699176</v>
      </c>
      <c r="AO175" s="62">
        <f t="shared" si="144"/>
        <v>335.13451515806327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3.5338394653758773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1.266341768216932E-22</v>
      </c>
      <c r="AX175" s="23">
        <f t="shared" si="166"/>
        <v>3.5338394653758773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86.205712389636801</v>
      </c>
      <c r="T176" s="62">
        <f t="shared" si="142"/>
        <v>411.27202454450259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4.3263449040211102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1.118178438023362E-22</v>
      </c>
      <c r="AC176" s="24">
        <f t="shared" si="163"/>
        <v>4.3263449040211102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73.367657092699176</v>
      </c>
      <c r="AO176" s="62">
        <f t="shared" si="144"/>
        <v>335.13451515806327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3.4645430288890995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8.9543885160595586E-23</v>
      </c>
      <c r="AX176" s="23">
        <f t="shared" si="166"/>
        <v>3.4645430288890995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86.205712389636801</v>
      </c>
      <c r="T177" s="62">
        <f t="shared" si="142"/>
        <v>411.27202454450259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4.2415079192630865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7.9067155610290094E-23</v>
      </c>
      <c r="AC177" s="24">
        <f t="shared" si="163"/>
        <v>4.2415079192630865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73.367657092699176</v>
      </c>
      <c r="AO177" s="62">
        <f t="shared" si="144"/>
        <v>335.13451515806327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3.3966054532551744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6.3317088410846602E-23</v>
      </c>
      <c r="AX177" s="23">
        <f t="shared" si="166"/>
        <v>3.3966054532551744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86.205712389636801</v>
      </c>
      <c r="T178" s="62">
        <f t="shared" si="142"/>
        <v>411.27202454450259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4.1583345360307167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5.59089219011681E-23</v>
      </c>
      <c r="AC178" s="24">
        <f t="shared" si="163"/>
        <v>4.1583345360307167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73.367657092699176</v>
      </c>
      <c r="AO178" s="62">
        <f t="shared" si="144"/>
        <v>335.13451515806327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3.3300000920416011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4.4771942580297793E-23</v>
      </c>
      <c r="AX178" s="23">
        <f t="shared" si="166"/>
        <v>3.3300000920416011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86.205712389636801</v>
      </c>
      <c r="T179" s="62">
        <f t="shared" si="142"/>
        <v>411.27202454450259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4.0767921321127796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3.9533577805145047E-23</v>
      </c>
      <c r="AC179" s="24">
        <f t="shared" si="163"/>
        <v>4.0767921321127796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73.367657092699176</v>
      </c>
      <c r="AO179" s="62">
        <f t="shared" si="144"/>
        <v>335.13451515806327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3.264700821336167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3.1658544205423301E-23</v>
      </c>
      <c r="AX179" s="23">
        <f t="shared" si="166"/>
        <v>3.264700821336167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86.205712389636801</v>
      </c>
      <c r="T180" s="62">
        <f t="shared" si="142"/>
        <v>411.27202454450259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3.9968487249997176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2.795446095058405E-23</v>
      </c>
      <c r="AC180" s="24">
        <f t="shared" si="163"/>
        <v>3.9968487249997176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73.367657092699176</v>
      </c>
      <c r="AO180" s="62">
        <f t="shared" si="144"/>
        <v>335.13451515806327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3.2006820295006442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2.2385971290148897E-23</v>
      </c>
      <c r="AX180" s="23">
        <f t="shared" si="166"/>
        <v>3.2006820295006442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86.205712389636801</v>
      </c>
      <c r="T181" s="62">
        <f t="shared" si="142"/>
        <v>411.27202454450259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3.9184729593394789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1.9766788902572524E-23</v>
      </c>
      <c r="AC181" s="24">
        <f t="shared" si="163"/>
        <v>3.9184729593394789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73.367657092699176</v>
      </c>
      <c r="AO181" s="62">
        <f t="shared" si="144"/>
        <v>335.13451515806327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3.1379186071254086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1.5829272102711651E-23</v>
      </c>
      <c r="AX181" s="23">
        <f t="shared" si="166"/>
        <v>3.1379186071254086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86.205712389636801</v>
      </c>
      <c r="T182" s="62">
        <f t="shared" si="142"/>
        <v>411.27202454450259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3.8416340946393408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1.3977230475292025E-23</v>
      </c>
      <c r="AC182" s="24">
        <f t="shared" si="163"/>
        <v>3.8416340946393408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73.367657092699176</v>
      </c>
      <c r="AO182" s="62">
        <f t="shared" si="144"/>
        <v>335.13451515806327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3.0763859371810436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1.1192985645074448E-23</v>
      </c>
      <c r="AX182" s="23">
        <f t="shared" si="166"/>
        <v>3.0763859371810436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86.205712389636801</v>
      </c>
      <c r="T183" s="62">
        <f t="shared" si="142"/>
        <v>411.27202454450259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3.7663019932088928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9.8833944512862618E-24</v>
      </c>
      <c r="AC183" s="24">
        <f t="shared" si="163"/>
        <v>3.7663019932088928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73.367657092699176</v>
      </c>
      <c r="AO183" s="62">
        <f t="shared" si="144"/>
        <v>335.13451515806327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3.0160598853630649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7.9146360513558253E-24</v>
      </c>
      <c r="AX183" s="23">
        <f t="shared" si="166"/>
        <v>3.0160598853630649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86.205712389636801</v>
      </c>
      <c r="T184" s="62">
        <f t="shared" si="142"/>
        <v>411.27202454450259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3.6924471083394508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6.9886152376460126E-24</v>
      </c>
      <c r="AC184" s="24">
        <f t="shared" si="163"/>
        <v>3.6924471083394508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73.367657092699176</v>
      </c>
      <c r="AO184" s="62">
        <f t="shared" si="144"/>
        <v>335.13451515806327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2.9569167906259786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5.5964928225372241E-24</v>
      </c>
      <c r="AX184" s="23">
        <f t="shared" si="166"/>
        <v>2.9569167906259786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86.205712389636801</v>
      </c>
      <c r="T185" s="62">
        <f t="shared" si="142"/>
        <v>411.27202454450259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3.6200404727152669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4.9416972256431309E-24</v>
      </c>
      <c r="AC185" s="24">
        <f t="shared" si="163"/>
        <v>3.6200404727152669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73.367657092699176</v>
      </c>
      <c r="AO185" s="62">
        <f t="shared" si="144"/>
        <v>335.13451515806327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2.8989334559029607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3.9573180256779126E-24</v>
      </c>
      <c r="AX185" s="23">
        <f t="shared" si="166"/>
        <v>2.8989334559029607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86.205712389636801</v>
      </c>
      <c r="T186" s="62">
        <f t="shared" si="142"/>
        <v>411.27202454450259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3.5490536870519862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3.4943076188230063E-24</v>
      </c>
      <c r="AC186" s="24">
        <f t="shared" si="163"/>
        <v>3.5490536870519862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73.367657092699176</v>
      </c>
      <c r="AO186" s="62">
        <f t="shared" si="144"/>
        <v>335.13451515806327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2.8420871390075191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2.7982464112686121E-24</v>
      </c>
      <c r="AX186" s="23">
        <f t="shared" si="166"/>
        <v>2.8420871390075191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86.205712389636801</v>
      </c>
      <c r="T187" s="62">
        <f t="shared" si="142"/>
        <v>411.27202454450259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3.4794589089578984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2.4708486128215654E-24</v>
      </c>
      <c r="AC187" s="24">
        <f t="shared" si="163"/>
        <v>3.4794589089578984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73.367657092699176</v>
      </c>
      <c r="AO187" s="62">
        <f t="shared" si="144"/>
        <v>335.13451515806327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2.7863555437135674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1.9786590128389563E-24</v>
      </c>
      <c r="AX187" s="23">
        <f t="shared" si="166"/>
        <v>2.7863555437135674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86.205712389636801</v>
      </c>
      <c r="T188" s="62">
        <f t="shared" si="142"/>
        <v>411.27202454450259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3.4112288420136125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1.7471538094115031E-24</v>
      </c>
      <c r="AC188" s="24">
        <f t="shared" si="163"/>
        <v>3.4112288420136125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73.367657092699176</v>
      </c>
      <c r="AO188" s="62">
        <f t="shared" si="144"/>
        <v>335.13451515806327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2.7317168110104135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1.399123205634306E-24</v>
      </c>
      <c r="AX188" s="23">
        <f t="shared" si="166"/>
        <v>2.7317168110104135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86.205712389636801</v>
      </c>
      <c r="T189" s="62">
        <f t="shared" si="142"/>
        <v>411.27202454450259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3.3443367250658729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1.2354243064107827E-24</v>
      </c>
      <c r="AC189" s="24">
        <f t="shared" si="163"/>
        <v>3.3443367250658729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73.367657092699176</v>
      </c>
      <c r="AO189" s="62">
        <f t="shared" si="144"/>
        <v>335.13451515806327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2.6781495105292321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9.8932950641947816E-25</v>
      </c>
      <c r="AX189" s="23">
        <f t="shared" si="166"/>
        <v>2.6781495105292321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86.205712389636801</v>
      </c>
      <c r="T190" s="62">
        <f t="shared" si="142"/>
        <v>411.27202454450259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3.2787563217313154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8.7357690470575157E-25</v>
      </c>
      <c r="AC190" s="24">
        <f t="shared" si="163"/>
        <v>3.2787563217313154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73.367657092699176</v>
      </c>
      <c r="AO190" s="62">
        <f t="shared" si="144"/>
        <v>335.13451515806327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2.6256326321376595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6.9956160281715302E-25</v>
      </c>
      <c r="AX190" s="23">
        <f t="shared" si="166"/>
        <v>2.6256326321376595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86.205712389636801</v>
      </c>
      <c r="T191" s="62">
        <f t="shared" si="142"/>
        <v>411.27202454450259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3.2144619101060523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6.1771215320539136E-25</v>
      </c>
      <c r="AC191" s="24">
        <f t="shared" si="163"/>
        <v>3.2144619101060523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73.367657092699176</v>
      </c>
      <c r="AO191" s="62">
        <f t="shared" si="144"/>
        <v>335.13451515806327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2.574145577699213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4.9466475320973908E-25</v>
      </c>
      <c r="AX191" s="23">
        <f t="shared" si="166"/>
        <v>2.574145577699213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86.205712389636801</v>
      </c>
      <c r="T192" s="62">
        <f t="shared" si="142"/>
        <v>411.27202454450259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3.151428272677042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4.3678845235287578E-25</v>
      </c>
      <c r="AC192" s="24">
        <f t="shared" si="163"/>
        <v>3.151428272677042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73.367657092699176</v>
      </c>
      <c r="AO192" s="62">
        <f t="shared" si="144"/>
        <v>335.13451515806327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2.5236681529943019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3.4978080140857651E-25</v>
      </c>
      <c r="AX192" s="23">
        <f t="shared" si="166"/>
        <v>2.5236681529943019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86.205712389636801</v>
      </c>
      <c r="T193" s="62">
        <f t="shared" si="142"/>
        <v>411.27202454450259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3.0896306864312919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3.0885607660269568E-25</v>
      </c>
      <c r="AC193" s="24">
        <f t="shared" si="163"/>
        <v>3.0896306864312919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73.367657092699176</v>
      </c>
      <c r="AO193" s="62">
        <f t="shared" si="144"/>
        <v>335.13451515806327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2.4741805597996653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2.4733237660486954E-25</v>
      </c>
      <c r="AX193" s="23">
        <f t="shared" si="166"/>
        <v>2.4741805597996653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86.205712389636801</v>
      </c>
      <c r="T194" s="62">
        <f t="shared" si="142"/>
        <v>411.27202454450259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3.0290449131590154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2.1839422617643789E-25</v>
      </c>
      <c r="AC194" s="24">
        <f t="shared" si="163"/>
        <v>3.0290449131590154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73.367657092699176</v>
      </c>
      <c r="AO194" s="62">
        <f t="shared" si="144"/>
        <v>335.13451515806327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2.425663388123124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1.7489040070428825E-25</v>
      </c>
      <c r="AX194" s="23">
        <f t="shared" si="166"/>
        <v>2.425663388123124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86.205712389636801</v>
      </c>
      <c r="T195" s="62">
        <f t="shared" si="142"/>
        <v>411.27202454450259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2.9696471899469352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1.5442803830134784E-25</v>
      </c>
      <c r="AC195" s="24">
        <f t="shared" si="163"/>
        <v>2.9696471899469352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73.367657092699176</v>
      </c>
      <c r="AO195" s="62">
        <f t="shared" si="144"/>
        <v>335.13451515806327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2.3780976085906071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1.2366618830243477E-25</v>
      </c>
      <c r="AX195" s="23">
        <f t="shared" si="166"/>
        <v>2.3780976085906071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86.205712389636801</v>
      </c>
      <c r="T196" s="62">
        <f t="shared" si="142"/>
        <v>411.27202454450259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2.9114142198580102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1.0919711308821895E-25</v>
      </c>
      <c r="AC196" s="24">
        <f t="shared" si="163"/>
        <v>2.9114142198580102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73.367657092699176</v>
      </c>
      <c r="AO196" s="62">
        <f t="shared" si="144"/>
        <v>335.13451515806327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2.3314645649824621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8.7445200352144127E-26</v>
      </c>
      <c r="AX196" s="23">
        <f t="shared" si="166"/>
        <v>2.3314645649824621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86.205712389636801</v>
      </c>
      <c r="T197" s="62">
        <f t="shared" ref="T197:T203" si="204">$T$3</f>
        <v>411.27202454450259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2.8543231627939245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7.721401915067392E-26</v>
      </c>
      <c r="AC197" s="24">
        <f t="shared" si="163"/>
        <v>2.8543231627939245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73.367657092699176</v>
      </c>
      <c r="AO197" s="62">
        <f t="shared" ref="AO197:AO203" si="205">$AO$3</f>
        <v>335.13451515806327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2.2857459669161244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6.1833094151217385E-26</v>
      </c>
      <c r="AX197" s="23">
        <f t="shared" si="166"/>
        <v>2.2857459669161244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86.205712389636801</v>
      </c>
      <c r="T198" s="62">
        <f t="shared" si="204"/>
        <v>411.27202454450259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2.7983516265367587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5.4598556544109473E-26</v>
      </c>
      <c r="AC198" s="24">
        <f t="shared" si="163"/>
        <v>2.7983516265367587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73.367657092699176</v>
      </c>
      <c r="AO198" s="62">
        <f t="shared" si="205"/>
        <v>335.13451515806327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2.2409238826722766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4.3722600176072063E-26</v>
      </c>
      <c r="AX198" s="23">
        <f t="shared" si="166"/>
        <v>2.2409238826722766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86.205712389636801</v>
      </c>
      <c r="T199" s="62">
        <f t="shared" si="204"/>
        <v>411.27202454450259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2.7434776579663298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3.860700957533696E-26</v>
      </c>
      <c r="AC199" s="24">
        <f t="shared" si="163"/>
        <v>2.7434776579663298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73.367657092699176</v>
      </c>
      <c r="AO199" s="62">
        <f t="shared" si="205"/>
        <v>335.13451515806327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2.1969807321616788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3.0916547075608693E-26</v>
      </c>
      <c r="AX199" s="23">
        <f t="shared" si="166"/>
        <v>2.1969807321616788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86.205712389636801</v>
      </c>
      <c r="T200" s="62">
        <f t="shared" si="204"/>
        <v>411.27202454450259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2.6896797344497512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2.7299278272054737E-26</v>
      </c>
      <c r="AC200" s="24">
        <f t="shared" si="163"/>
        <v>2.6896797344497512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73.367657092699176</v>
      </c>
      <c r="AO200" s="62">
        <f t="shared" si="205"/>
        <v>335.13451515806327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2.1538992800299184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2.1861300088036032E-26</v>
      </c>
      <c r="AX200" s="23">
        <f t="shared" si="166"/>
        <v>2.1538992800299184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86.205712389636801</v>
      </c>
      <c r="T201" s="62">
        <f t="shared" si="204"/>
        <v>411.27202454450259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2.6369367553998395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1.930350478766848E-26</v>
      </c>
      <c r="AC201" s="24">
        <f t="shared" si="163"/>
        <v>2.6369367553998395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73.367657092699176</v>
      </c>
      <c r="AO201" s="62">
        <f t="shared" si="205"/>
        <v>335.13451515806327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2.1116626288973706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1.5458273537804346E-26</v>
      </c>
      <c r="AX201" s="23">
        <f t="shared" si="166"/>
        <v>2.1116626288973706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86.205712389636801</v>
      </c>
      <c r="T202" s="62">
        <f t="shared" si="204"/>
        <v>411.27202454450259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2.5852280339990559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1.3649639136027368E-26</v>
      </c>
      <c r="AC202" s="24">
        <f t="shared" si="163"/>
        <v>2.5852280339990559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73.367657092699176</v>
      </c>
      <c r="AO202" s="62">
        <f t="shared" si="205"/>
        <v>335.13451515806327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2.0702542127317187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1.0930650044018016E-26</v>
      </c>
      <c r="AX202" s="23">
        <f t="shared" si="166"/>
        <v>2.0702542127317187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86.205712389636801</v>
      </c>
      <c r="T203" s="62">
        <f t="shared" si="204"/>
        <v>411.27202454450259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2.5345332890857359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9.65175239383424E-27</v>
      </c>
      <c r="AC203" s="24">
        <f t="shared" si="163"/>
        <v>2.5345332890857359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73.367657092699176</v>
      </c>
      <c r="AO203" s="62">
        <f t="shared" si="205"/>
        <v>335.13451515806327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2.0296577903504351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7.7291367689021731E-27</v>
      </c>
      <c r="AX203" s="23">
        <f t="shared" si="166"/>
        <v>2.0296577903504351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1.4114030819650796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1.3935812693191922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30" sqref="J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I-45/51</v>
      </c>
      <c r="B6" s="155">
        <f>'Données projet'!D9</f>
        <v>2.4</v>
      </c>
      <c r="C6" s="156">
        <f ca="1">IF(OR('Données projet'!B9="",'Données projet'!C9="",'Données projet'!C9=0%),0,Calculateur!S3)</f>
        <v>86.205712389636801</v>
      </c>
      <c r="D6" s="156">
        <f>IF(OR('Données projet'!B9="",'Données projet'!C9="",'Données projet'!C9=0%),0,Calculateur!T3)</f>
        <v>411.27202454450259</v>
      </c>
      <c r="E6" s="156">
        <f ca="1">MIN(C6,D6)</f>
        <v>86.205712389636801</v>
      </c>
      <c r="F6" s="156">
        <f ca="1">E6*B6</f>
        <v>206.89370973512831</v>
      </c>
      <c r="G6" s="156">
        <f ca="1">F6*(100%-'Données projet'!$C$24)*(100%-'Données projet'!$C$25)*(100%-'Données projet'!$C$26)*(100%-'Données projet'!$C$27)</f>
        <v>141.51529745882777</v>
      </c>
      <c r="H6" s="157">
        <f>IF(OR('Données projet'!B9="",'Données projet'!C9="",'Données projet'!C9=0%),0,AVERAGE(Calculateur!$AC$3:$AC$33)*B6)</f>
        <v>99.709940284202517</v>
      </c>
      <c r="I6" s="158">
        <f>H6*(100%-'Données projet'!$C$24)*(100%-'Données projet'!$C$25)*(100%-'Données projet'!$C$26)*(100%-'Données projet'!$C$27)</f>
        <v>68.201599154394529</v>
      </c>
      <c r="J6" s="159">
        <f>IF(OR('Données projet'!B9="",'Données projet'!C9="",'Données projet'!C9=0%),0,SUM(Calculateur!$V$3:$V$33)*VLOOKUP('Données projet'!$B$9,Paramètres!$A$1:$I$89,9,0)*B6)</f>
        <v>865.19999999999993</v>
      </c>
      <c r="K6" s="160">
        <f>J6*(100%-'Données projet'!$C$24)*(100%-'Données projet'!$C$25)*(100%-'Données projet'!$C$26)*(100%-'Données projet'!$C$27)</f>
        <v>591.79679999999996</v>
      </c>
      <c r="L6" s="161">
        <f ca="1">G6+I6+K6</f>
        <v>801.51369661322224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1.6</v>
      </c>
      <c r="C7" s="156">
        <f ca="1">IF(OR('Données projet'!B10="",'Données projet'!C10="",'Données projet'!C10=0%),0,Calculateur!AN3)</f>
        <v>73.367657092699176</v>
      </c>
      <c r="D7" s="156">
        <f>IF(OR('Données projet'!B10="",'Données projet'!C10="",'Données projet'!C10=0%),0,Calculateur!AO3)</f>
        <v>335.13451515806327</v>
      </c>
      <c r="E7" s="156">
        <f t="shared" ref="E7:E15" ca="1" si="0">MIN(C7,D7)</f>
        <v>73.367657092699176</v>
      </c>
      <c r="F7" s="156">
        <f t="shared" ref="F7:F15" ca="1" si="1">E7*B7</f>
        <v>117.38825134831869</v>
      </c>
      <c r="G7" s="156">
        <f ca="1">F7*(100%-'Données projet'!$C$24)*(100%-'Données projet'!$C$25)*(100%-'Données projet'!$C$26)*(100%-'Données projet'!$C$27)</f>
        <v>80.293563922249987</v>
      </c>
      <c r="H7" s="164">
        <f>IF(OR('Données projet'!B10="",'Données projet'!C10="",'Données projet'!C10=0%),0,AVERAGE(Calculateur!$AX$3:$AX$33)*B7)</f>
        <v>53.231906098764831</v>
      </c>
      <c r="I7" s="158">
        <f>H7*(100%-'Données projet'!$C$24)*(100%-'Données projet'!$C$25)*(100%-'Données projet'!$C$26)*(100%-'Données projet'!$C$27)</f>
        <v>36.410623771555152</v>
      </c>
      <c r="J7" s="159">
        <f>IF(OR('Données projet'!B10="",'Données projet'!C10="",'Données projet'!C10=0%),0,SUM(Calculateur!$AQ$3:$AQ$33)*VLOOKUP('Données projet'!$B$10,Paramètres!$A$1:$I$89,9,0)*B7)</f>
        <v>464.73599999999999</v>
      </c>
      <c r="K7" s="160">
        <f>J7*(100%-'Données projet'!$C$24)*(100%-'Données projet'!$C$25)*(100%-'Données projet'!$C$26)*(100%-'Données projet'!$C$27)</f>
        <v>317.87942400000003</v>
      </c>
      <c r="L7" s="161">
        <f t="shared" ref="L7:L15" ca="1" si="2">G7+I7+K7</f>
        <v>434.58361169380515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324.28196108344702</v>
      </c>
      <c r="G16" s="175">
        <f t="shared" ca="1" si="3"/>
        <v>221.80886138107775</v>
      </c>
      <c r="H16" s="176">
        <f t="shared" si="3"/>
        <v>152.94184638296736</v>
      </c>
      <c r="I16" s="176">
        <f t="shared" si="3"/>
        <v>104.61222292594968</v>
      </c>
      <c r="J16" s="177">
        <f t="shared" si="3"/>
        <v>1329.9359999999999</v>
      </c>
      <c r="K16" s="177">
        <f t="shared" si="3"/>
        <v>909.67622400000005</v>
      </c>
      <c r="L16" s="178">
        <f t="shared" ca="1" si="3"/>
        <v>1236.0973083070273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I-45/51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C22" sqref="C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I-45/51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I-45/51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350</v>
      </c>
      <c r="C23" s="206"/>
      <c r="D23" s="194">
        <f>B23*C23</f>
        <v>0</v>
      </c>
      <c r="E23" s="206"/>
      <c r="F23" s="261"/>
      <c r="H23" s="203"/>
      <c r="I23" s="204"/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17</v>
      </c>
      <c r="B54" s="193">
        <f>'Données projet'!D62</f>
        <v>282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2024-08-09T13:43:02Z</dcterms:modified>
</cp:coreProperties>
</file>