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339/"/>
    </mc:Choice>
  </mc:AlternateContent>
  <xr:revisionPtr revIDLastSave="62" documentId="14_{B02D193A-8AC2-4387-9C3E-27D87FDCC882}" xr6:coauthVersionLast="47" xr6:coauthVersionMax="47" xr10:uidLastSave="{ADB68C79-450A-4884-B923-AF1A74698BCB}"/>
  <bookViews>
    <workbookView minimized="1" xWindow="1560" yWindow="1560" windowWidth="21600" windowHeight="1129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7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42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24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5" i="6"/>
  <c r="C23" i="6"/>
  <c r="C193" i="6"/>
  <c r="C194" i="6"/>
  <c r="C195" i="6"/>
  <c r="C196" i="6"/>
  <c r="C197" i="6"/>
  <c r="C320" i="6"/>
  <c r="C321" i="6"/>
  <c r="C287" i="6"/>
  <c r="C288" i="6"/>
  <c r="C289" i="6"/>
  <c r="C290" i="6"/>
  <c r="C259" i="6"/>
  <c r="C116" i="6"/>
  <c r="C54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H22" i="2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EW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I85" i="2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FS113" i="2"/>
  <c r="EX113" i="2"/>
  <c r="EW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H120" i="2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HH150" i="2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X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B154" i="2"/>
  <c r="HH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X155" i="2"/>
  <c r="EY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A157" i="2"/>
  <c r="EB157" i="2"/>
  <c r="CN156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D157" i="2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ED159" i="2"/>
  <c r="HH160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D160" i="2"/>
  <c r="EA161" i="2"/>
  <c r="EB161" i="2"/>
  <c r="EX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B162" i="2"/>
  <c r="HH162" i="2"/>
  <c r="HG162" i="2"/>
  <c r="DI161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Y162" i="2"/>
  <c r="ED162" i="2"/>
  <c r="HH163" i="2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G164" i="2" l="1"/>
  <c r="HH164" i="2"/>
  <c r="EY163" i="2"/>
  <c r="FS164" i="2"/>
  <c r="ED163" i="2"/>
  <c r="EV164" i="2"/>
  <c r="EA164" i="2"/>
  <c r="DI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HI167" i="2"/>
  <c r="EY166" i="2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DI167" i="2"/>
  <c r="DG168" i="2"/>
  <c r="EV168" i="2"/>
  <c r="HH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A169" i="2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Y171" i="2"/>
  <c r="EB172" i="2"/>
  <c r="ED171" i="2"/>
  <c r="EA172" i="2"/>
  <c r="HI172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FS175" i="2"/>
  <c r="EB175" i="2"/>
  <c r="AA175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EC177" i="2"/>
  <c r="FS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G178" i="2"/>
  <c r="HH178" i="2"/>
  <c r="ED177" i="2"/>
  <c r="EB178" i="2"/>
  <c r="FQ178" i="2"/>
  <c r="EW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HH179" i="2"/>
  <c r="EV179" i="2"/>
  <c r="EA179" i="2"/>
  <c r="HG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D182" i="2"/>
  <c r="EY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ED184" i="2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A186" i="2"/>
  <c r="EW186" i="2"/>
  <c r="HH186" i="2"/>
  <c r="HG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H187" i="2"/>
  <c r="EB187" i="2"/>
  <c r="EY186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ED187" i="2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HH189" i="2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V190" i="2"/>
  <c r="ED189" i="2"/>
  <c r="HG190" i="2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HI191" i="2"/>
  <c r="HG191" i="2"/>
  <c r="EC191" i="2"/>
  <c r="EX191" i="2"/>
  <c r="EY191" i="2" s="1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V192" i="2"/>
  <c r="EY192" i="2" s="1"/>
  <c r="HH192" i="2"/>
  <c r="EC192" i="2"/>
  <c r="HI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X193" i="2"/>
  <c r="FQ193" i="2"/>
  <c r="HI193" i="2"/>
  <c r="DI192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FQ194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D194" i="2" l="1"/>
  <c r="EA195" i="2"/>
  <c r="EB195" i="2"/>
  <c r="HG195" i="2"/>
  <c r="EY194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Y198" i="2" s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FS199" i="2"/>
  <c r="EV199" i="2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H201" i="2" l="1"/>
  <c r="FS201" i="2"/>
  <c r="EB201" i="2"/>
  <c r="HJ200" i="2"/>
  <c r="ED200" i="2"/>
  <c r="DI200" i="2"/>
  <c r="HG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ED201" i="2"/>
  <c r="EY201" i="2"/>
  <c r="FZ6" i="2"/>
  <c r="EW202" i="2"/>
  <c r="HI202" i="2"/>
  <c r="EX202" i="2"/>
  <c r="FR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109" i="2" a="1"/>
  <c r="FY109" i="2" s="1"/>
  <c r="FY50" i="2" a="1"/>
  <c r="FY50" i="2" s="1"/>
  <c r="FY90" i="2" a="1"/>
  <c r="FY90" i="2" s="1"/>
  <c r="FY22" i="2" a="1"/>
  <c r="FY22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51" i="2" a="1"/>
  <c r="GT51" i="2" s="1"/>
  <c r="GT152" i="2" a="1"/>
  <c r="GT152" i="2" s="1"/>
  <c r="CS66" i="2" a="1"/>
  <c r="CS66" i="2" s="1"/>
  <c r="CS52" i="2" a="1"/>
  <c r="CS52" i="2" s="1"/>
  <c r="CS129" i="2" a="1"/>
  <c r="CS129" i="2" s="1"/>
  <c r="DN29" i="2" a="1"/>
  <c r="DN29" i="2" s="1"/>
  <c r="CS116" i="2" a="1"/>
  <c r="CS116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89" i="2" a="1"/>
  <c r="GT189" i="2" s="1"/>
  <c r="GT191" i="2" a="1"/>
  <c r="GT191" i="2" s="1"/>
  <c r="GT15" i="2" a="1"/>
  <c r="GT15" i="2" s="1"/>
  <c r="EI57" i="2" a="1"/>
  <c r="EI57" i="2" s="1"/>
  <c r="EI139" i="2" a="1"/>
  <c r="EI139" i="2" s="1"/>
  <c r="CS185" i="2" a="1"/>
  <c r="CS185" i="2" s="1"/>
  <c r="DN80" i="2" a="1"/>
  <c r="DN80" i="2" s="1"/>
  <c r="CS56" i="2" a="1"/>
  <c r="CS56" i="2" s="1"/>
  <c r="CS114" i="2" a="1"/>
  <c r="CS114" i="2" s="1"/>
  <c r="DN135" i="2" a="1"/>
  <c r="DN135" i="2" s="1"/>
  <c r="DN16" i="2" a="1"/>
  <c r="DN16" i="2" s="1"/>
  <c r="DN70" i="2" a="1"/>
  <c r="DN70" i="2" s="1"/>
  <c r="DN176" i="2" a="1"/>
  <c r="DN176" i="2" s="1"/>
  <c r="DN6" i="2" a="1"/>
  <c r="DN6" i="2" s="1"/>
  <c r="DO6" i="2" s="1"/>
  <c r="DN132" i="2" a="1"/>
  <c r="DN132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AX200" i="2"/>
  <c r="GT138" i="2" l="1" a="1"/>
  <c r="GT138" i="2" s="1"/>
  <c r="GT38" i="2" a="1"/>
  <c r="GT38" i="2" s="1"/>
  <c r="GT21" i="2" a="1"/>
  <c r="GT21" i="2" s="1"/>
  <c r="GT33" i="2" a="1"/>
  <c r="GT33" i="2" s="1"/>
  <c r="GT68" i="2" a="1"/>
  <c r="GT68" i="2" s="1"/>
  <c r="GT107" i="2" a="1"/>
  <c r="GT107" i="2" s="1"/>
  <c r="GT74" i="2" a="1"/>
  <c r="GT74" i="2" s="1"/>
  <c r="GT12" i="2" a="1"/>
  <c r="GT12" i="2" s="1"/>
  <c r="GT11" i="2" a="1"/>
  <c r="GT11" i="2" s="1"/>
  <c r="GT133" i="2" a="1"/>
  <c r="GT133" i="2" s="1"/>
  <c r="GT184" i="2" a="1"/>
  <c r="GT184" i="2" s="1"/>
  <c r="HJ202" i="2"/>
  <c r="GT190" i="2" a="1"/>
  <c r="GT190" i="2" s="1"/>
  <c r="GT178" i="2" a="1"/>
  <c r="GT178" i="2" s="1"/>
  <c r="GT102" i="2" a="1"/>
  <c r="GT102" i="2" s="1"/>
  <c r="GT122" i="2" a="1"/>
  <c r="GT122" i="2" s="1"/>
  <c r="GT115" i="2" a="1"/>
  <c r="GT115" i="2" s="1"/>
  <c r="HG203" i="2"/>
  <c r="GT174" i="2" a="1"/>
  <c r="GT174" i="2" s="1"/>
  <c r="GT126" i="2" a="1"/>
  <c r="GT126" i="2" s="1"/>
  <c r="GT198" i="2" a="1"/>
  <c r="GT198" i="2" s="1"/>
  <c r="GT147" i="2" a="1"/>
  <c r="GT147" i="2" s="1"/>
  <c r="GT121" i="2" a="1"/>
  <c r="GT121" i="2" s="1"/>
  <c r="GT181" i="2" a="1"/>
  <c r="GT181" i="2" s="1"/>
  <c r="DN187" i="2" a="1"/>
  <c r="DN187" i="2" s="1"/>
  <c r="DN30" i="2" a="1"/>
  <c r="DN30" i="2" s="1"/>
  <c r="DN55" i="2" a="1"/>
  <c r="DN55" i="2" s="1"/>
  <c r="DN38" i="2" a="1"/>
  <c r="DN38" i="2" s="1"/>
  <c r="DN46" i="2" a="1"/>
  <c r="DN46" i="2" s="1"/>
  <c r="DN133" i="2" a="1"/>
  <c r="DN133" i="2" s="1"/>
  <c r="DN31" i="2" a="1"/>
  <c r="DN31" i="2" s="1"/>
  <c r="DN49" i="2" a="1"/>
  <c r="DN49" i="2" s="1"/>
  <c r="DN168" i="2" a="1"/>
  <c r="DN168" i="2" s="1"/>
  <c r="DN177" i="2" a="1"/>
  <c r="DN177" i="2" s="1"/>
  <c r="DN45" i="2" a="1"/>
  <c r="DN45" i="2" s="1"/>
  <c r="DN190" i="2" a="1"/>
  <c r="DN190" i="2" s="1"/>
  <c r="DN162" i="2" a="1"/>
  <c r="DN162" i="2" s="1"/>
  <c r="DN41" i="2" a="1"/>
  <c r="DN41" i="2" s="1"/>
  <c r="DN65" i="2" a="1"/>
  <c r="DN65" i="2" s="1"/>
  <c r="DN167" i="2" a="1"/>
  <c r="DN167" i="2" s="1"/>
  <c r="DN164" i="2" a="1"/>
  <c r="DN164" i="2" s="1"/>
  <c r="DN115" i="2" a="1"/>
  <c r="DN115" i="2" s="1"/>
  <c r="FY146" i="2" a="1"/>
  <c r="FY146" i="2" s="1"/>
  <c r="FY57" i="2" a="1"/>
  <c r="FY57" i="2" s="1"/>
  <c r="FY79" i="2" a="1"/>
  <c r="FY79" i="2" s="1"/>
  <c r="FY32" i="2" a="1"/>
  <c r="FY32" i="2" s="1"/>
  <c r="FY54" i="2" a="1"/>
  <c r="FY54" i="2" s="1"/>
  <c r="FY47" i="2" a="1"/>
  <c r="FY47" i="2" s="1"/>
  <c r="EI170" i="2" a="1"/>
  <c r="EI170" i="2" s="1"/>
  <c r="EI38" i="2" a="1"/>
  <c r="EI38" i="2" s="1"/>
  <c r="EI113" i="2" a="1"/>
  <c r="EI113" i="2" s="1"/>
  <c r="EI145" i="2" a="1"/>
  <c r="EI145" i="2" s="1"/>
  <c r="EI37" i="2" a="1"/>
  <c r="EI37" i="2" s="1"/>
  <c r="EI20" i="2" a="1"/>
  <c r="EI20" i="2" s="1"/>
  <c r="EI106" i="2" a="1"/>
  <c r="EI106" i="2" s="1"/>
  <c r="EI35" i="2" a="1"/>
  <c r="EI35" i="2" s="1"/>
  <c r="EI16" i="2" a="1"/>
  <c r="EI16" i="2" s="1"/>
  <c r="EI34" i="2" a="1"/>
  <c r="EI34" i="2" s="1"/>
  <c r="EI36" i="2" a="1"/>
  <c r="EI36" i="2" s="1"/>
  <c r="EI195" i="2" a="1"/>
  <c r="EI195" i="2" s="1"/>
  <c r="EI162" i="2" a="1"/>
  <c r="EI162" i="2" s="1"/>
  <c r="EI153" i="2" a="1"/>
  <c r="EI153" i="2" s="1"/>
  <c r="EI87" i="2" a="1"/>
  <c r="EI87" i="2" s="1"/>
  <c r="EI142" i="2" a="1"/>
  <c r="EI142" i="2" s="1"/>
  <c r="EI150" i="2" a="1"/>
  <c r="EI150" i="2" s="1"/>
  <c r="EI166" i="2" a="1"/>
  <c r="EI166" i="2" s="1"/>
  <c r="EI165" i="2" a="1"/>
  <c r="EI165" i="2" s="1"/>
  <c r="EI67" i="2" a="1"/>
  <c r="EI67" i="2" s="1"/>
  <c r="EI128" i="2" a="1"/>
  <c r="EI128" i="2" s="1"/>
  <c r="EI71" i="2" a="1"/>
  <c r="EI71" i="2" s="1"/>
  <c r="EI109" i="2" a="1"/>
  <c r="EI109" i="2" s="1"/>
  <c r="EI178" i="2" a="1"/>
  <c r="EI178" i="2" s="1"/>
  <c r="EI29" i="2" a="1"/>
  <c r="EI29" i="2" s="1"/>
  <c r="EI198" i="2" a="1"/>
  <c r="EI198" i="2" s="1"/>
  <c r="BP203" i="2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FT20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56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8" i="2" l="1"/>
  <c r="GZ166" i="2"/>
  <c r="GZ20" i="2"/>
  <c r="GZ170" i="2"/>
  <c r="GZ140" i="2"/>
  <c r="GZ149" i="2"/>
  <c r="GZ131" i="2"/>
  <c r="GZ188" i="2"/>
  <c r="GZ118" i="2"/>
  <c r="GZ138" i="2"/>
  <c r="GZ108" i="2"/>
  <c r="GZ53" i="2"/>
  <c r="GZ121" i="2"/>
  <c r="GZ91" i="2"/>
  <c r="GZ36" i="2"/>
  <c r="GZ106" i="2"/>
  <c r="GZ141" i="2"/>
  <c r="GZ150" i="2"/>
  <c r="GZ12" i="2"/>
  <c r="GZ189" i="2"/>
  <c r="GZ134" i="2"/>
  <c r="GZ171" i="2"/>
  <c r="GZ200" i="2"/>
  <c r="GZ54" i="2"/>
  <c r="GZ122" i="2"/>
  <c r="GZ175" i="2"/>
  <c r="GZ37" i="2"/>
  <c r="GZ59" i="2"/>
  <c r="GZ95" i="2"/>
  <c r="GZ81" i="2"/>
  <c r="GZ90" i="2"/>
  <c r="GZ143" i="2"/>
  <c r="GZ129" i="2"/>
  <c r="GZ183" i="2"/>
  <c r="GZ63" i="2"/>
  <c r="GZ49" i="2"/>
  <c r="GZ193" i="2"/>
  <c r="GZ46" i="2"/>
  <c r="GZ32" i="2"/>
  <c r="GZ176" i="2"/>
  <c r="GZ104" i="2"/>
  <c r="GZ82" i="2"/>
  <c r="GZ27" i="2"/>
  <c r="GZ152" i="2"/>
  <c r="GZ130" i="2"/>
  <c r="GZ83" i="2"/>
  <c r="GZ72" i="2"/>
  <c r="GZ125" i="2"/>
  <c r="GZ194" i="2"/>
  <c r="GZ47" i="2"/>
  <c r="GZ33" i="2"/>
  <c r="GZ177" i="2"/>
  <c r="GZ51" i="2"/>
  <c r="GZ120" i="2"/>
  <c r="GZ75" i="2"/>
  <c r="GZ31" i="2"/>
  <c r="GZ28" i="2"/>
  <c r="GZ6" i="2"/>
  <c r="GZ15" i="2"/>
  <c r="GZ76" i="2"/>
  <c r="GZ145" i="2"/>
  <c r="GZ87" i="2"/>
  <c r="GZ163" i="2"/>
  <c r="GZ173" i="2"/>
  <c r="GZ192" i="2"/>
  <c r="GZ186" i="2"/>
  <c r="GZ156" i="2"/>
  <c r="GZ101" i="2"/>
  <c r="GZ29" i="2"/>
  <c r="GZ7" i="2"/>
  <c r="GZ24" i="2"/>
  <c r="GZ77" i="2"/>
  <c r="GZ55" i="2"/>
  <c r="GZ203" i="2"/>
  <c r="GZ196" i="2"/>
  <c r="GZ174" i="2"/>
  <c r="GZ119" i="2"/>
  <c r="GZ107" i="2"/>
  <c r="GZ157" i="2"/>
  <c r="GZ102" i="2"/>
  <c r="GZ155" i="2"/>
  <c r="GZ168" i="2"/>
  <c r="GZ146" i="2"/>
  <c r="GZ187" i="2"/>
  <c r="GZ17" i="2"/>
  <c r="GZ70" i="2"/>
  <c r="GZ84" i="2"/>
  <c r="GZ136" i="2"/>
  <c r="GZ114" i="2"/>
  <c r="GZ58" i="2"/>
  <c r="GZ111" i="2"/>
  <c r="GZ97" i="2"/>
  <c r="GZ42" i="2"/>
  <c r="GZ169" i="2"/>
  <c r="GZ35" i="2"/>
  <c r="GZ148" i="2"/>
  <c r="GZ18" i="2"/>
  <c r="GZ123" i="2"/>
  <c r="GZ100" i="2"/>
  <c r="GZ137" i="2"/>
  <c r="GZ52" i="2"/>
  <c r="GZ98" i="2"/>
  <c r="GZ40" i="2"/>
  <c r="GZ93" i="2"/>
  <c r="GZ71" i="2"/>
  <c r="GZ88" i="2"/>
  <c r="GZ66" i="2"/>
  <c r="GZ67" i="2"/>
  <c r="GZ199" i="2"/>
  <c r="GZ61" i="2"/>
  <c r="GZ39" i="2"/>
  <c r="GZ182" i="2"/>
  <c r="GZ44" i="2"/>
  <c r="GZ22" i="2"/>
  <c r="GZ160" i="2"/>
  <c r="GZ94" i="2"/>
  <c r="GZ80" i="2"/>
  <c r="GZ89" i="2"/>
  <c r="GZ142" i="2"/>
  <c r="GZ4" i="2"/>
  <c r="GZ85" i="2"/>
  <c r="GZ62" i="2"/>
  <c r="GZ48" i="2"/>
  <c r="GZ117" i="2"/>
  <c r="GZ45" i="2"/>
  <c r="GZ23" i="2"/>
  <c r="GZ167" i="2"/>
  <c r="GZ164" i="2"/>
  <c r="GZ34" i="2"/>
  <c r="GZ161" i="2"/>
  <c r="GZ13" i="2"/>
  <c r="GZ190" i="2"/>
  <c r="GZ135" i="2"/>
  <c r="GZ132" i="2"/>
  <c r="GZ201" i="2"/>
  <c r="GZ99" i="2"/>
  <c r="GZ115" i="2"/>
  <c r="GZ184" i="2"/>
  <c r="GZ162" i="2"/>
  <c r="GZ26" i="2"/>
  <c r="GZ11" i="2"/>
  <c r="GZ5" i="2"/>
  <c r="GZ14" i="2"/>
  <c r="GZ191" i="2"/>
  <c r="GZ144" i="2"/>
  <c r="GZ133" i="2"/>
  <c r="GZ202" i="2"/>
  <c r="GZ172" i="2"/>
  <c r="GZ116" i="2"/>
  <c r="GZ185" i="2"/>
  <c r="GZ43" i="2"/>
  <c r="GZ181" i="2"/>
  <c r="GZ112" i="2"/>
  <c r="GZ105" i="2"/>
  <c r="GZ158" i="2"/>
  <c r="GZ151" i="2"/>
  <c r="GZ153" i="2"/>
  <c r="GZ179" i="2"/>
  <c r="GZ68" i="2"/>
  <c r="GZ73" i="2"/>
  <c r="GZ126" i="2"/>
  <c r="GZ147" i="2"/>
  <c r="GZ56" i="2"/>
  <c r="GZ109" i="2"/>
  <c r="GZ178" i="2"/>
  <c r="GZ41" i="2"/>
  <c r="GZ159" i="2"/>
  <c r="GZ21" i="2"/>
  <c r="GZ154" i="2"/>
  <c r="GZ124" i="2"/>
  <c r="GZ69" i="2"/>
  <c r="GZ74" i="2"/>
  <c r="GZ127" i="2"/>
  <c r="GZ113" i="2"/>
  <c r="GZ57" i="2"/>
  <c r="GZ110" i="2"/>
  <c r="GZ96" i="2"/>
  <c r="GZ195" i="2"/>
  <c r="GZ30" i="2"/>
  <c r="GZ16" i="2"/>
  <c r="GZ25" i="2"/>
  <c r="GZ78" i="2"/>
  <c r="GZ64" i="2"/>
  <c r="GZ9" i="2"/>
  <c r="GZ197" i="2"/>
  <c r="GZ19" i="2"/>
  <c r="GZ128" i="2"/>
  <c r="GZ180" i="2"/>
  <c r="GZ50" i="2"/>
  <c r="GZ103" i="2"/>
  <c r="GZ165" i="2"/>
  <c r="GZ92" i="2"/>
  <c r="GZ86" i="2"/>
  <c r="GZ79" i="2"/>
  <c r="GZ65" i="2"/>
  <c r="GZ10" i="2"/>
  <c r="GZ198" i="2"/>
  <c r="GZ60" i="2"/>
  <c r="GZ38" i="2"/>
  <c r="GZ139" i="2"/>
  <c r="GZ3" i="2"/>
  <c r="C15" i="4" s="1"/>
  <c r="E15" i="4" s="1"/>
  <c r="F15" i="4" s="1"/>
  <c r="G15" i="4" s="1"/>
  <c r="L15" i="4" s="1"/>
  <c r="GE11" i="2"/>
  <c r="GE140" i="2"/>
  <c r="GE22" i="2"/>
  <c r="GE136" i="2"/>
  <c r="GE196" i="2"/>
  <c r="GE132" i="2"/>
  <c r="GE118" i="2"/>
  <c r="GE77" i="2"/>
  <c r="GE142" i="2"/>
  <c r="GE121" i="2"/>
  <c r="GE52" i="2"/>
  <c r="GE65" i="2"/>
  <c r="GE23" i="2"/>
  <c r="GE167" i="2"/>
  <c r="GE183" i="2"/>
  <c r="GE103" i="2"/>
  <c r="GE80" i="2"/>
  <c r="GE114" i="2"/>
  <c r="GE149" i="2"/>
  <c r="GE21" i="2"/>
  <c r="GE45" i="2"/>
  <c r="GE10" i="2"/>
  <c r="GE152" i="2"/>
  <c r="GE33" i="2"/>
  <c r="GE169" i="2"/>
  <c r="GE5" i="2"/>
  <c r="GE101" i="2"/>
  <c r="GE60" i="2"/>
  <c r="GE150" i="2"/>
  <c r="GE84" i="2"/>
  <c r="GE24" i="2"/>
  <c r="GE125" i="2"/>
  <c r="GE74" i="2"/>
  <c r="GE17" i="2"/>
  <c r="GE47" i="2"/>
  <c r="GE162" i="2"/>
  <c r="GE134" i="2"/>
  <c r="GE122" i="2"/>
  <c r="GE57" i="2"/>
  <c r="GE38" i="2"/>
  <c r="GE160" i="2"/>
  <c r="GE18" i="2"/>
  <c r="GE111" i="2"/>
  <c r="GE20" i="2"/>
  <c r="GE124" i="2"/>
  <c r="GE48" i="2"/>
  <c r="GE3" i="2"/>
  <c r="C14" i="4" s="1"/>
  <c r="E14" i="4" s="1"/>
  <c r="F14" i="4" s="1"/>
  <c r="G14" i="4" s="1"/>
  <c r="L14" i="4" s="1"/>
  <c r="GE19" i="2"/>
  <c r="GE175" i="2"/>
  <c r="GE135" i="2"/>
  <c r="GE85" i="2"/>
  <c r="GE119" i="2"/>
  <c r="GE87" i="2"/>
  <c r="GE113" i="2"/>
  <c r="GE98" i="2"/>
  <c r="GE71" i="2"/>
  <c r="GE93" i="2"/>
  <c r="GE155" i="2"/>
  <c r="GE46" i="2"/>
  <c r="GE59" i="2"/>
  <c r="GE29" i="2"/>
  <c r="GE6" i="2"/>
  <c r="GE143" i="2"/>
  <c r="GE202" i="2"/>
  <c r="GE163" i="2"/>
  <c r="GE154" i="2"/>
  <c r="GE102" i="2"/>
  <c r="GE73" i="2"/>
  <c r="GE117" i="2"/>
  <c r="GE53" i="2"/>
  <c r="GE36" i="2"/>
  <c r="GE168" i="2"/>
  <c r="GE178" i="2"/>
  <c r="GE83" i="2"/>
  <c r="GE75" i="2"/>
  <c r="GE100" i="2"/>
  <c r="GE190" i="2"/>
  <c r="GE184" i="2"/>
  <c r="GE9" i="2"/>
  <c r="GE7" i="2"/>
  <c r="GE78" i="2"/>
  <c r="GE130" i="2"/>
  <c r="GE108" i="2"/>
  <c r="GE25" i="2"/>
  <c r="GE172" i="2"/>
  <c r="GE41" i="2"/>
  <c r="GE27" i="2"/>
  <c r="GE115" i="2"/>
  <c r="GE173" i="2"/>
  <c r="GE187" i="2"/>
  <c r="GE63" i="2"/>
  <c r="GE128" i="2"/>
  <c r="GE35" i="2"/>
  <c r="GE107" i="2"/>
  <c r="GE49" i="2"/>
  <c r="GE72" i="2"/>
  <c r="GE129" i="2"/>
  <c r="GE88" i="2"/>
  <c r="GE91" i="2"/>
  <c r="GE54" i="2"/>
  <c r="GE120" i="2"/>
  <c r="GE97" i="2"/>
  <c r="GE191" i="2"/>
  <c r="GE180" i="2"/>
  <c r="GE55" i="2"/>
  <c r="GE28" i="2"/>
  <c r="GE197" i="2"/>
  <c r="GE138" i="2"/>
  <c r="GE201" i="2"/>
  <c r="GE69" i="2"/>
  <c r="GE82" i="2"/>
  <c r="GE86" i="2"/>
  <c r="GE164" i="2"/>
  <c r="GE146" i="2"/>
  <c r="GE50" i="2"/>
  <c r="GE92" i="2"/>
  <c r="GE66" i="2"/>
  <c r="GE30" i="2"/>
  <c r="GE67" i="2"/>
  <c r="GE166" i="2"/>
  <c r="GE76" i="2"/>
  <c r="GE112" i="2"/>
  <c r="GE194" i="2"/>
  <c r="GE151" i="2"/>
  <c r="GE127" i="2"/>
  <c r="GE110" i="2"/>
  <c r="GE40" i="2"/>
  <c r="GE188" i="2"/>
  <c r="GE158" i="2"/>
  <c r="GE157" i="2"/>
  <c r="GE12" i="2"/>
  <c r="GE186" i="2"/>
  <c r="GE96" i="2"/>
  <c r="GE176" i="2"/>
  <c r="GE177" i="2"/>
  <c r="GE147" i="2"/>
  <c r="GE81" i="2"/>
  <c r="GE193" i="2"/>
  <c r="GE79" i="2"/>
  <c r="GE203" i="2"/>
  <c r="GE156" i="2"/>
  <c r="GE43" i="2"/>
  <c r="GE44" i="2"/>
  <c r="GE189" i="2"/>
  <c r="GE56" i="2"/>
  <c r="GE31" i="2"/>
  <c r="GE61" i="2"/>
  <c r="GE14" i="2"/>
  <c r="GE159" i="2"/>
  <c r="GE141" i="2"/>
  <c r="GE199" i="2"/>
  <c r="GE32" i="2"/>
  <c r="GE126" i="2"/>
  <c r="GE94" i="2"/>
  <c r="GE106" i="2"/>
  <c r="GE13" i="2"/>
  <c r="GE170" i="2"/>
  <c r="GE34" i="2"/>
  <c r="GE161" i="2"/>
  <c r="GE133" i="2"/>
  <c r="GE179" i="2"/>
  <c r="GE165" i="2"/>
  <c r="GE70" i="2"/>
  <c r="GE64" i="2"/>
  <c r="GE181" i="2"/>
  <c r="GE144" i="2"/>
  <c r="GE15" i="2"/>
  <c r="GE42" i="2"/>
  <c r="GE116" i="2"/>
  <c r="GE37" i="2"/>
  <c r="GE137" i="2"/>
  <c r="GE148" i="2"/>
  <c r="GE198" i="2"/>
  <c r="GE171" i="2"/>
  <c r="GE105" i="2"/>
  <c r="GE200" i="2"/>
  <c r="GE16" i="2"/>
  <c r="GE131" i="2"/>
  <c r="GE139" i="2"/>
  <c r="GE51" i="2"/>
  <c r="GE185" i="2"/>
  <c r="GE182" i="2"/>
  <c r="GE90" i="2"/>
  <c r="GE89" i="2"/>
  <c r="GE26" i="2"/>
  <c r="GE39" i="2"/>
  <c r="GE95" i="2"/>
  <c r="GE192" i="2"/>
  <c r="GE123" i="2"/>
  <c r="GE104" i="2"/>
  <c r="GE68" i="2"/>
  <c r="GE58" i="2"/>
  <c r="GE174" i="2"/>
  <c r="GE195" i="2"/>
  <c r="GE8" i="2"/>
  <c r="GE99" i="2"/>
  <c r="GE62" i="2"/>
  <c r="GE109" i="2"/>
  <c r="GE153" i="2"/>
  <c r="GE145" i="2"/>
  <c r="GE4" i="2"/>
  <c r="FJ138" i="2"/>
  <c r="FJ67" i="2"/>
  <c r="FJ89" i="2"/>
  <c r="FJ70" i="2"/>
  <c r="FJ166" i="2"/>
  <c r="FJ122" i="2"/>
  <c r="FJ95" i="2"/>
  <c r="FJ158" i="2"/>
  <c r="FJ99" i="2"/>
  <c r="FJ179" i="2"/>
  <c r="FJ82" i="2"/>
  <c r="FJ66" i="2"/>
  <c r="FJ81" i="2"/>
  <c r="FJ191" i="2"/>
  <c r="FJ157" i="2"/>
  <c r="FJ141" i="2"/>
  <c r="FJ195" i="2"/>
  <c r="FJ37" i="2"/>
  <c r="FJ203" i="2"/>
  <c r="FJ147" i="2"/>
  <c r="FJ79" i="2"/>
  <c r="FJ171" i="2"/>
  <c r="FJ194" i="2"/>
  <c r="FJ24" i="2"/>
  <c r="FJ161" i="2"/>
  <c r="FJ94" i="2"/>
  <c r="FJ136" i="2"/>
  <c r="FJ84" i="2"/>
  <c r="FJ109" i="2"/>
  <c r="FJ149" i="2"/>
  <c r="FJ190" i="2"/>
  <c r="FJ17" i="2"/>
  <c r="FJ196" i="2"/>
  <c r="FJ40" i="2"/>
  <c r="FJ11" i="2"/>
  <c r="FJ167" i="2"/>
  <c r="FJ143" i="2"/>
  <c r="FJ21" i="2"/>
  <c r="FJ65" i="2"/>
  <c r="FJ155" i="2"/>
  <c r="FJ107" i="2"/>
  <c r="FJ71" i="2"/>
  <c r="FJ185" i="2"/>
  <c r="FJ153" i="2"/>
  <c r="FJ142" i="2"/>
  <c r="FJ69" i="2"/>
  <c r="FJ35" i="2"/>
  <c r="FJ97" i="2"/>
  <c r="FJ36" i="2"/>
  <c r="FJ74" i="2"/>
  <c r="FJ178" i="2"/>
  <c r="FJ26" i="2"/>
  <c r="FJ120" i="2"/>
  <c r="FJ29" i="2"/>
  <c r="FJ139" i="2"/>
  <c r="FJ202" i="2"/>
  <c r="FJ116" i="2"/>
  <c r="FJ53" i="2"/>
  <c r="FJ188" i="2"/>
  <c r="FJ80" i="2"/>
  <c r="FJ64" i="2"/>
  <c r="FJ160" i="2"/>
  <c r="FJ201" i="2"/>
  <c r="FJ87" i="2"/>
  <c r="FJ27" i="2"/>
  <c r="FJ5" i="2"/>
  <c r="FJ180" i="2"/>
  <c r="FJ3" i="2"/>
  <c r="C13" i="4" s="1"/>
  <c r="E13" i="4" s="1"/>
  <c r="F13" i="4" s="1"/>
  <c r="G13" i="4" s="1"/>
  <c r="L13" i="4" s="1"/>
  <c r="FJ76" i="2"/>
  <c r="FJ49" i="2"/>
  <c r="FJ60" i="2"/>
  <c r="FJ78" i="2"/>
  <c r="FJ22" i="2"/>
  <c r="FJ125" i="2"/>
  <c r="FJ9" i="2"/>
  <c r="FJ162" i="2"/>
  <c r="FJ92" i="2"/>
  <c r="FJ59" i="2"/>
  <c r="FJ93" i="2"/>
  <c r="FJ131" i="2"/>
  <c r="FJ123" i="2"/>
  <c r="FJ146" i="2"/>
  <c r="FJ117" i="2"/>
  <c r="FJ200" i="2"/>
  <c r="FJ110" i="2"/>
  <c r="FJ51" i="2"/>
  <c r="FJ174" i="2"/>
  <c r="FJ73" i="2"/>
  <c r="FJ33" i="2"/>
  <c r="FJ45" i="2"/>
  <c r="FJ175" i="2"/>
  <c r="FJ13" i="2"/>
  <c r="FJ106" i="2"/>
  <c r="FJ121" i="2"/>
  <c r="FJ129" i="2"/>
  <c r="FJ118" i="2"/>
  <c r="FJ48" i="2"/>
  <c r="FJ7" i="2"/>
  <c r="FJ134" i="2"/>
  <c r="FJ90" i="2"/>
  <c r="FJ6" i="2"/>
  <c r="FJ44" i="2"/>
  <c r="FJ15" i="2"/>
  <c r="FJ135" i="2"/>
  <c r="FJ91" i="2"/>
  <c r="FJ183" i="2"/>
  <c r="FJ101" i="2"/>
  <c r="FJ68" i="2"/>
  <c r="FJ46" i="2"/>
  <c r="FJ132" i="2"/>
  <c r="FJ30" i="2"/>
  <c r="FJ55" i="2"/>
  <c r="FJ199" i="2"/>
  <c r="FJ63" i="2"/>
  <c r="FJ103" i="2"/>
  <c r="FJ177" i="2"/>
  <c r="FJ56" i="2"/>
  <c r="FJ54" i="2"/>
  <c r="FJ12" i="2"/>
  <c r="FJ38" i="2"/>
  <c r="FJ47" i="2"/>
  <c r="FJ19" i="2"/>
  <c r="FJ41" i="2"/>
  <c r="FJ23" i="2"/>
  <c r="FJ197" i="2"/>
  <c r="FJ159" i="2"/>
  <c r="FJ184" i="2"/>
  <c r="FJ8" i="2"/>
  <c r="FJ182" i="2"/>
  <c r="FJ34" i="2"/>
  <c r="FJ85" i="2"/>
  <c r="FJ150" i="2"/>
  <c r="FJ96" i="2"/>
  <c r="FJ133" i="2"/>
  <c r="FJ88" i="2"/>
  <c r="FJ148" i="2"/>
  <c r="FJ169" i="2"/>
  <c r="FJ10" i="2"/>
  <c r="FJ152" i="2"/>
  <c r="FJ154" i="2"/>
  <c r="FJ111" i="2"/>
  <c r="FJ108" i="2"/>
  <c r="FJ176" i="2"/>
  <c r="FJ192" i="2"/>
  <c r="FJ170" i="2"/>
  <c r="FJ151" i="2"/>
  <c r="FJ164" i="2"/>
  <c r="FJ18" i="2"/>
  <c r="FJ62" i="2"/>
  <c r="FJ124" i="2"/>
  <c r="FJ112" i="2"/>
  <c r="FJ4" i="2"/>
  <c r="FJ42" i="2"/>
  <c r="FJ113" i="2"/>
  <c r="FJ28" i="2"/>
  <c r="FJ100" i="2"/>
  <c r="FJ14" i="2"/>
  <c r="FJ104" i="2"/>
  <c r="FJ168" i="2"/>
  <c r="FJ172" i="2"/>
  <c r="FJ105" i="2"/>
  <c r="FJ20" i="2"/>
  <c r="FJ137" i="2"/>
  <c r="FJ39" i="2"/>
  <c r="FJ43" i="2"/>
  <c r="FJ16" i="2"/>
  <c r="FJ186" i="2"/>
  <c r="FJ128" i="2"/>
  <c r="FJ50" i="2"/>
  <c r="FJ72" i="2"/>
  <c r="FJ25" i="2"/>
  <c r="FJ86" i="2"/>
  <c r="FJ98" i="2"/>
  <c r="FJ83" i="2"/>
  <c r="FJ57" i="2"/>
  <c r="FJ181" i="2"/>
  <c r="FJ140" i="2"/>
  <c r="FJ130" i="2"/>
  <c r="FJ32" i="2"/>
  <c r="FJ119" i="2"/>
  <c r="FJ173" i="2"/>
  <c r="FJ114" i="2"/>
  <c r="FJ145" i="2"/>
  <c r="FJ31" i="2"/>
  <c r="FJ187" i="2"/>
  <c r="FJ127" i="2"/>
  <c r="FJ115" i="2"/>
  <c r="FJ163" i="2"/>
  <c r="FJ75" i="2"/>
  <c r="FJ193" i="2"/>
  <c r="FJ144" i="2"/>
  <c r="FJ52" i="2"/>
  <c r="FJ165" i="2"/>
  <c r="FJ61" i="2"/>
  <c r="FJ102" i="2"/>
  <c r="FJ198" i="2"/>
  <c r="FJ77" i="2"/>
  <c r="FJ58" i="2"/>
  <c r="FJ126" i="2"/>
  <c r="FJ189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4" i="2" l="1"/>
  <c r="CY52" i="2"/>
  <c r="CY81" i="2"/>
  <c r="CY54" i="2"/>
  <c r="CY101" i="2"/>
  <c r="CY186" i="2"/>
  <c r="CY157" i="2"/>
  <c r="CY73" i="2"/>
  <c r="CY203" i="2"/>
  <c r="CY47" i="2"/>
  <c r="CY187" i="2"/>
  <c r="CY37" i="2"/>
  <c r="CY104" i="2"/>
  <c r="CY175" i="2"/>
  <c r="CY158" i="2"/>
  <c r="CY180" i="2"/>
  <c r="CY93" i="2"/>
  <c r="CY161" i="2"/>
  <c r="CY65" i="2"/>
  <c r="CY123" i="2"/>
  <c r="CY23" i="2"/>
  <c r="CY87" i="2"/>
  <c r="CY173" i="2"/>
  <c r="CY51" i="2"/>
  <c r="CY137" i="2"/>
  <c r="CY74" i="2"/>
  <c r="CY200" i="2"/>
  <c r="CY38" i="2"/>
  <c r="CY172" i="2"/>
  <c r="CY63" i="2"/>
  <c r="CY86" i="2"/>
  <c r="CY191" i="2"/>
  <c r="CY181" i="2"/>
  <c r="CY58" i="2"/>
  <c r="CY30" i="2"/>
  <c r="CY22" i="2"/>
  <c r="CY103" i="2"/>
  <c r="CY43" i="2"/>
  <c r="CY21" i="2"/>
  <c r="CY92" i="2"/>
  <c r="CY143" i="2"/>
  <c r="CY183" i="2"/>
  <c r="CY76" i="2"/>
  <c r="CY111" i="2"/>
  <c r="CY167" i="2"/>
  <c r="CY116" i="2"/>
  <c r="CY6" i="2"/>
  <c r="CY178" i="2"/>
  <c r="CY136" i="2"/>
  <c r="CY57" i="2"/>
  <c r="CY45" i="2"/>
  <c r="CY95" i="2"/>
  <c r="CY83" i="2"/>
  <c r="CY140" i="2"/>
  <c r="CY188" i="2"/>
  <c r="CY185" i="2"/>
  <c r="CY64" i="2"/>
  <c r="CY34" i="2"/>
  <c r="CY195" i="2"/>
  <c r="CY11" i="2"/>
  <c r="CY15" i="2"/>
  <c r="CY98" i="2"/>
  <c r="CY192" i="2"/>
  <c r="CY16" i="2"/>
  <c r="CY66" i="2"/>
  <c r="CY201" i="2"/>
  <c r="CY88" i="2"/>
  <c r="CY7" i="2"/>
  <c r="CY71" i="2"/>
  <c r="CY115" i="2"/>
  <c r="CY33" i="2"/>
  <c r="CY17" i="2"/>
  <c r="CY70" i="2"/>
  <c r="CY79" i="2"/>
  <c r="CY141" i="2"/>
  <c r="CY199" i="2"/>
  <c r="CY4" i="2"/>
  <c r="CY91" i="2"/>
  <c r="CY108" i="2"/>
  <c r="CY174" i="2"/>
  <c r="CY189" i="2"/>
  <c r="CY169" i="2"/>
  <c r="CY77" i="2"/>
  <c r="CY102" i="2"/>
  <c r="CY164" i="2"/>
  <c r="CY184" i="2"/>
  <c r="CY29" i="2"/>
  <c r="CY80" i="2"/>
  <c r="CY62" i="2"/>
  <c r="CY148" i="2"/>
  <c r="CY35" i="2"/>
  <c r="CY150" i="2"/>
  <c r="CY55" i="2"/>
  <c r="CY113" i="2"/>
  <c r="CY163" i="2"/>
  <c r="CY89" i="2"/>
  <c r="CY56" i="2"/>
  <c r="CY36" i="2"/>
  <c r="CY156" i="2"/>
  <c r="CY202" i="2"/>
  <c r="CY166" i="2"/>
  <c r="CY39" i="2"/>
  <c r="CY94" i="2"/>
  <c r="CY48" i="2"/>
  <c r="CY46" i="2"/>
  <c r="CY127" i="2"/>
  <c r="CY146" i="2"/>
  <c r="CY151" i="2"/>
  <c r="CY117" i="2"/>
  <c r="CY135" i="2"/>
  <c r="CY60" i="2"/>
  <c r="CY149" i="2"/>
  <c r="CY69" i="2"/>
  <c r="CY153" i="2"/>
  <c r="CY12" i="2"/>
  <c r="CY14" i="2"/>
  <c r="CY31" i="2"/>
  <c r="CY84" i="2"/>
  <c r="CY49" i="2"/>
  <c r="CY100" i="2"/>
  <c r="CY8" i="2"/>
  <c r="CY128" i="2"/>
  <c r="CY61" i="2"/>
  <c r="CY194" i="2"/>
  <c r="CY133" i="2"/>
  <c r="CY78" i="2"/>
  <c r="CY82" i="2"/>
  <c r="CY130" i="2"/>
  <c r="CY190" i="2"/>
  <c r="CY25" i="2"/>
  <c r="CY120" i="2"/>
  <c r="CY109" i="2"/>
  <c r="CY122" i="2"/>
  <c r="CY97" i="2"/>
  <c r="CY18" i="2"/>
  <c r="CY152" i="2"/>
  <c r="CY159" i="2"/>
  <c r="CY10" i="2"/>
  <c r="CY59" i="2"/>
  <c r="CY126" i="2"/>
  <c r="CY132" i="2"/>
  <c r="CY20" i="2"/>
  <c r="CY197" i="2"/>
  <c r="CY26" i="2"/>
  <c r="CY106" i="2"/>
  <c r="CY124" i="2"/>
  <c r="CY134" i="2"/>
  <c r="CY114" i="2"/>
  <c r="CY125" i="2"/>
  <c r="CY105" i="2"/>
  <c r="CY179" i="2"/>
  <c r="CY40" i="2"/>
  <c r="CY110" i="2"/>
  <c r="CY90" i="2"/>
  <c r="CY168" i="2"/>
  <c r="CY145" i="2"/>
  <c r="CY154" i="2"/>
  <c r="CY162" i="2"/>
  <c r="CY67" i="2"/>
  <c r="CY182" i="2"/>
  <c r="CY121" i="2"/>
  <c r="CY198" i="2"/>
  <c r="CY41" i="2"/>
  <c r="CY176" i="2"/>
  <c r="CY160" i="2"/>
  <c r="CY165" i="2"/>
  <c r="CY119" i="2"/>
  <c r="CY170" i="2"/>
  <c r="CY50" i="2"/>
  <c r="CY142" i="2"/>
  <c r="CY96" i="2"/>
  <c r="CY13" i="2"/>
  <c r="CY68" i="2"/>
  <c r="CY44" i="2"/>
  <c r="CY27" i="2"/>
  <c r="CY85" i="2"/>
  <c r="CY129" i="2"/>
  <c r="CY99" i="2"/>
  <c r="CY9" i="2"/>
  <c r="CY118" i="2"/>
  <c r="CY144" i="2"/>
  <c r="CY3" i="2"/>
  <c r="C10" i="4" s="1"/>
  <c r="E10" i="4" s="1"/>
  <c r="F10" i="4" s="1"/>
  <c r="G10" i="4" s="1"/>
  <c r="L10" i="4" s="1"/>
  <c r="CY139" i="2"/>
  <c r="CY75" i="2"/>
  <c r="CY112" i="2"/>
  <c r="CY72" i="2"/>
  <c r="CY28" i="2"/>
  <c r="CY42" i="2"/>
  <c r="CY131" i="2"/>
  <c r="CY177" i="2"/>
  <c r="CY171" i="2"/>
  <c r="CY19" i="2"/>
  <c r="CY138" i="2"/>
  <c r="CY155" i="2"/>
  <c r="CY193" i="2"/>
  <c r="CY147" i="2"/>
  <c r="CY32" i="2"/>
  <c r="CY196" i="2"/>
  <c r="CY53" i="2"/>
  <c r="CY107" i="2"/>
  <c r="CY5" i="2"/>
  <c r="CD90" i="2"/>
  <c r="CD53" i="2"/>
  <c r="CD51" i="2"/>
  <c r="CD9" i="2"/>
  <c r="CD42" i="2"/>
  <c r="CD3" i="2"/>
  <c r="C9" i="4" s="1"/>
  <c r="E9" i="4" s="1"/>
  <c r="F9" i="4" s="1"/>
  <c r="G9" i="4" s="1"/>
  <c r="L9" i="4" s="1"/>
  <c r="CD117" i="2"/>
  <c r="CD162" i="2"/>
  <c r="CD92" i="2"/>
  <c r="CD24" i="2"/>
  <c r="CD181" i="2"/>
  <c r="CD29" i="2"/>
  <c r="CD57" i="2"/>
  <c r="CD147" i="2"/>
  <c r="CD139" i="2"/>
  <c r="CD126" i="2"/>
  <c r="CD158" i="2"/>
  <c r="CD96" i="2"/>
  <c r="CD151" i="2"/>
  <c r="CD60" i="2"/>
  <c r="CD122" i="2"/>
  <c r="CD39" i="2"/>
  <c r="CD25" i="2"/>
  <c r="CD173" i="2"/>
  <c r="CD35" i="2"/>
  <c r="CD107" i="2"/>
  <c r="CD67" i="2"/>
  <c r="CD30" i="2"/>
  <c r="CD101" i="2"/>
  <c r="CD73" i="2"/>
  <c r="CD21" i="2"/>
  <c r="CD127" i="2"/>
  <c r="CD153" i="2"/>
  <c r="CD200" i="2"/>
  <c r="CD164" i="2"/>
  <c r="CD47" i="2"/>
  <c r="CD8" i="2"/>
  <c r="CD10" i="2"/>
  <c r="CD27" i="2"/>
  <c r="CD71" i="2"/>
  <c r="CD128" i="2"/>
  <c r="CD125" i="2"/>
  <c r="CD157" i="2"/>
  <c r="CD119" i="2"/>
  <c r="CD124" i="2"/>
  <c r="CD183" i="2"/>
  <c r="CD203" i="2"/>
  <c r="CD98" i="2"/>
  <c r="CD154" i="2"/>
  <c r="CD19" i="2"/>
  <c r="CD68" i="2"/>
  <c r="CD145" i="2"/>
  <c r="CD7" i="2"/>
  <c r="CD28" i="2"/>
  <c r="CD37" i="2"/>
  <c r="CD114" i="2"/>
  <c r="CD44" i="2"/>
  <c r="CD156" i="2"/>
  <c r="CD138" i="2"/>
  <c r="CD131" i="2"/>
  <c r="CD59" i="2"/>
  <c r="CD38" i="2"/>
  <c r="CD40" i="2"/>
  <c r="CD172" i="2"/>
  <c r="CD185" i="2"/>
  <c r="CD4" i="2"/>
  <c r="CD171" i="2"/>
  <c r="CD187" i="2"/>
  <c r="CD196" i="2"/>
  <c r="CD41" i="2"/>
  <c r="CD88" i="2"/>
  <c r="CD161" i="2"/>
  <c r="CD86" i="2"/>
  <c r="CD199" i="2"/>
  <c r="CD102" i="2"/>
  <c r="CD36" i="2"/>
  <c r="CD134" i="2"/>
  <c r="CD167" i="2"/>
  <c r="CD160" i="2"/>
  <c r="CD34" i="2"/>
  <c r="CD197" i="2"/>
  <c r="CD79" i="2"/>
  <c r="CD121" i="2"/>
  <c r="CD18" i="2"/>
  <c r="CD186" i="2"/>
  <c r="CD63" i="2"/>
  <c r="CD65" i="2"/>
  <c r="CD142" i="2"/>
  <c r="CD144" i="2"/>
  <c r="CD140" i="2"/>
  <c r="CD202" i="2"/>
  <c r="CD95" i="2"/>
  <c r="CD169" i="2"/>
  <c r="CD198" i="2"/>
  <c r="CD97" i="2"/>
  <c r="CD13" i="2"/>
  <c r="CD155" i="2"/>
  <c r="CD120" i="2"/>
  <c r="CD17" i="2"/>
  <c r="CD163" i="2"/>
  <c r="CD54" i="2"/>
  <c r="CD190" i="2"/>
  <c r="CD85" i="2"/>
  <c r="CD16" i="2"/>
  <c r="CD146" i="2"/>
  <c r="CD105" i="2"/>
  <c r="CD82" i="2"/>
  <c r="CD168" i="2"/>
  <c r="CD176" i="2"/>
  <c r="CD106" i="2"/>
  <c r="CD165" i="2"/>
  <c r="CD166" i="2"/>
  <c r="CD130" i="2"/>
  <c r="CD23" i="2"/>
  <c r="CD184" i="2"/>
  <c r="CD33" i="2"/>
  <c r="CD84" i="2"/>
  <c r="CD69" i="2"/>
  <c r="CD177" i="2"/>
  <c r="CD170" i="2"/>
  <c r="CD61" i="2"/>
  <c r="CD75" i="2"/>
  <c r="CD149" i="2"/>
  <c r="CD193" i="2"/>
  <c r="CD66" i="2"/>
  <c r="CD112" i="2"/>
  <c r="CD78" i="2"/>
  <c r="CD72" i="2"/>
  <c r="CD201" i="2"/>
  <c r="CD26" i="2"/>
  <c r="CD32" i="2"/>
  <c r="CD45" i="2"/>
  <c r="CD62" i="2"/>
  <c r="CD55" i="2"/>
  <c r="CD100" i="2"/>
  <c r="CD110" i="2"/>
  <c r="CD31" i="2"/>
  <c r="CD152" i="2"/>
  <c r="CD118" i="2"/>
  <c r="CD141" i="2"/>
  <c r="CD133" i="2"/>
  <c r="CD111" i="2"/>
  <c r="CD83" i="2"/>
  <c r="CD46" i="2"/>
  <c r="CD5" i="2"/>
  <c r="CD103" i="2"/>
  <c r="CD150" i="2"/>
  <c r="CD180" i="2"/>
  <c r="CD136" i="2"/>
  <c r="CD174" i="2"/>
  <c r="CD143" i="2"/>
  <c r="CD109" i="2"/>
  <c r="CD50" i="2"/>
  <c r="CD104" i="2"/>
  <c r="CD194" i="2"/>
  <c r="CD108" i="2"/>
  <c r="CD43" i="2"/>
  <c r="CD178" i="2"/>
  <c r="CD192" i="2"/>
  <c r="CD76" i="2"/>
  <c r="CD56" i="2"/>
  <c r="CD159" i="2"/>
  <c r="CD189" i="2"/>
  <c r="CD14" i="2"/>
  <c r="CD132" i="2"/>
  <c r="CD148" i="2"/>
  <c r="CD11" i="2"/>
  <c r="CD87" i="2"/>
  <c r="CD20" i="2"/>
  <c r="CD91" i="2"/>
  <c r="CD77" i="2"/>
  <c r="CD179" i="2"/>
  <c r="CD52" i="2"/>
  <c r="CD115" i="2"/>
  <c r="CD129" i="2"/>
  <c r="CD191" i="2"/>
  <c r="CD99" i="2"/>
  <c r="CD58" i="2"/>
  <c r="CD70" i="2"/>
  <c r="CD48" i="2"/>
  <c r="CD135" i="2"/>
  <c r="CD195" i="2"/>
  <c r="CD15" i="2"/>
  <c r="CD64" i="2"/>
  <c r="CD49" i="2"/>
  <c r="CD113" i="2"/>
  <c r="CD12" i="2"/>
  <c r="CD81" i="2"/>
  <c r="CD116" i="2"/>
  <c r="CD80" i="2"/>
  <c r="CD188" i="2"/>
  <c r="CD22" i="2"/>
  <c r="CD182" i="2"/>
  <c r="CD94" i="2"/>
  <c r="CD74" i="2"/>
  <c r="CD137" i="2"/>
  <c r="CD89" i="2"/>
  <c r="CD6" i="2"/>
  <c r="CD175" i="2"/>
  <c r="CD93" i="2"/>
  <c r="CD123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34" i="2"/>
  <c r="BI117" i="2"/>
  <c r="BI17" i="2"/>
  <c r="BI50" i="2"/>
  <c r="BI194" i="2"/>
  <c r="BI201" i="2"/>
  <c r="BI121" i="2"/>
  <c r="BI90" i="2"/>
  <c r="BI139" i="2"/>
  <c r="BI11" i="2"/>
  <c r="BI26" i="2"/>
  <c r="BI146" i="2"/>
  <c r="BI153" i="2"/>
  <c r="BI18" i="2"/>
  <c r="BI137" i="2"/>
  <c r="BI115" i="2"/>
  <c r="BI36" i="2"/>
  <c r="BI200" i="2"/>
  <c r="BI178" i="2"/>
  <c r="BI70" i="2"/>
  <c r="BI92" i="2"/>
  <c r="BI182" i="2"/>
  <c r="BI14" i="2"/>
  <c r="BI199" i="2"/>
  <c r="BI128" i="2"/>
  <c r="BI23" i="2"/>
  <c r="BI172" i="2"/>
  <c r="BI81" i="2"/>
  <c r="BI12" i="2"/>
  <c r="BI68" i="2"/>
  <c r="BI37" i="2"/>
  <c r="BI159" i="2"/>
  <c r="BI168" i="2"/>
  <c r="BI49" i="2"/>
  <c r="BI136" i="2"/>
  <c r="BI124" i="2"/>
  <c r="BI179" i="2"/>
  <c r="BI74" i="2"/>
  <c r="BI125" i="2"/>
  <c r="BI202" i="2"/>
  <c r="BI5" i="2"/>
  <c r="BI176" i="2"/>
  <c r="BI171" i="2"/>
  <c r="BI116" i="2"/>
  <c r="BI69" i="2"/>
  <c r="BI135" i="2"/>
  <c r="BI73" i="2"/>
  <c r="BI46" i="2"/>
  <c r="BI102" i="2"/>
  <c r="BI59" i="2"/>
  <c r="BI198" i="2"/>
  <c r="BI170" i="2"/>
  <c r="BI3" i="2"/>
  <c r="C8" i="4" s="1"/>
  <c r="E8" i="4" s="1"/>
  <c r="F8" i="4" s="1"/>
  <c r="G8" i="4" s="1"/>
  <c r="L8" i="4" s="1"/>
  <c r="BI183" i="2"/>
  <c r="BI103" i="2"/>
  <c r="BI76" i="2"/>
  <c r="BI166" i="2"/>
  <c r="BI105" i="2"/>
  <c r="BI140" i="2"/>
  <c r="BI62" i="2"/>
  <c r="BI19" i="2"/>
  <c r="BI156" i="2"/>
  <c r="BI51" i="2"/>
  <c r="BI164" i="2"/>
  <c r="BI91" i="2"/>
  <c r="BI98" i="2"/>
  <c r="BI108" i="2"/>
  <c r="BI54" i="2"/>
  <c r="BI186" i="2"/>
  <c r="BI165" i="2"/>
  <c r="BI187" i="2"/>
  <c r="BI77" i="2"/>
  <c r="BI39" i="2"/>
  <c r="BI57" i="2"/>
  <c r="BI175" i="2"/>
  <c r="BI41" i="2"/>
  <c r="BI189" i="2"/>
  <c r="BI190" i="2"/>
  <c r="BI43" i="2"/>
  <c r="BI180" i="2"/>
  <c r="BI150" i="2"/>
  <c r="BI109" i="2"/>
  <c r="BI126" i="2"/>
  <c r="BI20" i="2"/>
  <c r="BI95" i="2"/>
  <c r="BI162" i="2"/>
  <c r="BI7" i="2"/>
  <c r="BI80" i="2"/>
  <c r="BI6" i="2"/>
  <c r="BI192" i="2"/>
  <c r="BI87" i="2"/>
  <c r="BI131" i="2"/>
  <c r="BI56" i="2"/>
  <c r="BI123" i="2"/>
  <c r="BI83" i="2"/>
  <c r="BI188" i="2"/>
  <c r="BI181" i="2"/>
  <c r="BI94" i="2"/>
  <c r="BI27" i="2"/>
  <c r="BI33" i="2"/>
  <c r="BI193" i="2"/>
  <c r="BI127" i="2"/>
  <c r="BI4" i="2"/>
  <c r="BI130" i="2"/>
  <c r="BI112" i="2"/>
  <c r="BI167" i="2"/>
  <c r="BI31" i="2"/>
  <c r="BI82" i="2"/>
  <c r="BI122" i="2"/>
  <c r="BI185" i="2"/>
  <c r="BI89" i="2"/>
  <c r="BI132" i="2"/>
  <c r="BI16" i="2"/>
  <c r="BI100" i="2"/>
  <c r="BI96" i="2"/>
  <c r="BI84" i="2"/>
  <c r="BI113" i="2"/>
  <c r="BI60" i="2"/>
  <c r="BI63" i="2"/>
  <c r="BI66" i="2"/>
  <c r="BI111" i="2"/>
  <c r="BI45" i="2"/>
  <c r="BI65" i="2"/>
  <c r="BI64" i="2"/>
  <c r="BI44" i="2"/>
  <c r="BI9" i="2"/>
  <c r="BI160" i="2"/>
  <c r="BI114" i="2"/>
  <c r="BI28" i="2"/>
  <c r="BI184" i="2"/>
  <c r="BI141" i="2"/>
  <c r="BI177" i="2"/>
  <c r="BI154" i="2"/>
  <c r="BI21" i="2"/>
  <c r="BI152" i="2"/>
  <c r="BI24" i="2"/>
  <c r="BI104" i="2"/>
  <c r="BI191" i="2"/>
  <c r="BI196" i="2"/>
  <c r="BI107" i="2"/>
  <c r="BI163" i="2"/>
  <c r="BI148" i="2"/>
  <c r="BI40" i="2"/>
  <c r="BI93" i="2"/>
  <c r="BI143" i="2"/>
  <c r="BI55" i="2"/>
  <c r="BI134" i="2"/>
  <c r="BI29" i="2"/>
  <c r="BI32" i="2"/>
  <c r="BI52" i="2"/>
  <c r="BI133" i="2"/>
  <c r="BI119" i="2"/>
  <c r="BI101" i="2"/>
  <c r="BI197" i="2"/>
  <c r="BI147" i="2"/>
  <c r="BI86" i="2"/>
  <c r="BI48" i="2"/>
  <c r="BI22" i="2"/>
  <c r="BI161" i="2"/>
  <c r="BI8" i="2"/>
  <c r="BI25" i="2"/>
  <c r="BI61" i="2"/>
  <c r="BI75" i="2"/>
  <c r="BI78" i="2"/>
  <c r="BI85" i="2"/>
  <c r="BI97" i="2"/>
  <c r="BI53" i="2"/>
  <c r="BI79" i="2"/>
  <c r="BI106" i="2"/>
  <c r="BI144" i="2"/>
  <c r="BI10" i="2"/>
  <c r="BI67" i="2"/>
  <c r="BI110" i="2"/>
  <c r="BI30" i="2"/>
  <c r="BI157" i="2"/>
  <c r="BI155" i="2"/>
  <c r="BI58" i="2"/>
  <c r="BI38" i="2"/>
  <c r="BI13" i="2"/>
  <c r="BI35" i="2"/>
  <c r="BI142" i="2"/>
  <c r="BI118" i="2"/>
  <c r="BI174" i="2"/>
  <c r="BI71" i="2"/>
  <c r="BI120" i="2"/>
  <c r="BI203" i="2"/>
  <c r="BI42" i="2"/>
  <c r="BI145" i="2"/>
  <c r="BI88" i="2"/>
  <c r="BI99" i="2"/>
  <c r="BI169" i="2"/>
  <c r="BI138" i="2"/>
  <c r="BI195" i="2"/>
  <c r="BI149" i="2"/>
  <c r="BI158" i="2"/>
  <c r="BI15" i="2"/>
  <c r="BI72" i="2"/>
  <c r="BI173" i="2"/>
  <c r="BI151" i="2"/>
  <c r="BI129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<sst xmlns="http://schemas.openxmlformats.org/spreadsheetml/2006/main" count="1189" uniqueCount="330">
  <si>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</si>
  <si>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</si>
  <si>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</si>
  <si>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</si>
  <si>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</si>
  <si>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</si>
  <si>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</si>
  <si>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</si>
  <si>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</si>
  <si>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</si>
  <si>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</si>
  <si>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</si>
  <si>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</si>
  <si>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</si>
  <si>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</si>
  <si>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</si>
  <si>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</si>
  <si>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</si>
  <si>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</si>
  <si>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</si>
  <si>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</si>
  <si>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</si>
  <si>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</si>
  <si>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</si>
  <si>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</si>
  <si>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</si>
  <si>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</si>
  <si>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</si>
  <si>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</si>
  <si>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</si>
  <si>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</si>
  <si>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</si>
  <si>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</si>
  <si>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</si>
  <si>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</si>
  <si>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</si>
  <si>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</si>
  <si>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</si>
  <si>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</si>
  <si>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</si>
  <si>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</si>
  <si>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</si>
  <si>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</si>
  <si>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</si>
  <si>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</si>
  <si>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</si>
  <si>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</si>
  <si>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</si>
  <si>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</si>
  <si>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</si>
  <si>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</si>
  <si>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</si>
  <si>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</si>
  <si>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</si>
  <si>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</si>
  <si>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</si>
  <si>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</si>
  <si>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</si>
  <si>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</si>
  <si>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</si>
  <si>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</si>
  <si>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</si>
  <si>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</si>
  <si>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</si>
  <si>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</si>
  <si>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</si>
  <si>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</si>
  <si>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</si>
  <si>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</si>
  <si>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</si>
  <si>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</si>
  <si>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</si>
  <si>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</si>
  <si>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</si>
  <si>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</si>
  <si>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</si>
  <si>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</si>
  <si>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</si>
  <si>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</si>
  <si>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</si>
  <si>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</si>
  <si>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</si>
  <si>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</si>
  <si>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</si>
  <si>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</si>
  <si>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</si>
  <si>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</si>
  <si>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</si>
  <si>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</si>
  <si>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</si>
  <si>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</si>
  <si>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</si>
  <si>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</si>
  <si>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</si>
  <si>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</si>
  <si>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</si>
  <si>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</si>
  <si>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</si>
  <si>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</si>
  <si>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</si>
  <si>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</si>
  <si>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</si>
  <si>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</si>
  <si>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</si>
  <si>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</si>
  <si>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</si>
  <si>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</si>
  <si>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</si>
  <si>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</si>
  <si>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</si>
  <si>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</si>
  <si>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</si>
  <si>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</si>
  <si>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</si>
  <si>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</si>
  <si>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</si>
  <si>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</si>
  <si>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</si>
  <si>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</si>
  <si>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</si>
  <si>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</si>
  <si>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</si>
  <si>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</si>
  <si>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</si>
  <si>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</si>
  <si>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</si>
  <si>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</si>
  <si>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</si>
  <si>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</si>
  <si>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</si>
  <si>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</si>
  <si>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</si>
  <si>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</si>
  <si>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</si>
  <si>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</si>
  <si>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</si>
  <si>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</si>
  <si>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</si>
  <si>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</si>
  <si>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</si>
  <si>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</si>
  <si>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</si>
  <si>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</si>
  <si>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</si>
  <si>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</si>
  <si>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</si>
  <si>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</si>
  <si>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</si>
  <si>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</si>
  <si>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</si>
  <si>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</si>
  <si>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</si>
  <si>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</si>
  <si>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</si>
  <si>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</si>
  <si>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</si>
  <si>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</si>
  <si>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</si>
  <si>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</si>
  <si>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</si>
  <si>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</si>
  <si>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</si>
  <si>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</si>
  <si>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</si>
  <si>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</si>
  <si>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</si>
  <si>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</si>
  <si>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</si>
  <si>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</si>
  <si>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</si>
  <si>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</si>
  <si>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</si>
  <si>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</si>
  <si>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</si>
  <si>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</si>
  <si>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</si>
  <si>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</si>
  <si>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</si>
  <si>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</si>
  <si>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</si>
  <si>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</si>
  <si>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</si>
  <si>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</si>
  <si>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</si>
  <si>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</si>
  <si>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</si>
  <si>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</si>
  <si>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</si>
  <si>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</si>
  <si>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</si>
  <si>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</si>
  <si>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</si>
  <si>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</si>
  <si>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</si>
  <si>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</si>
  <si>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</si>
  <si>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</si>
  <si>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</si>
  <si>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</si>
  <si>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</si>
  <si>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</si>
  <si>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</si>
  <si>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</si>
  <si>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</si>
  <si>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</si>
  <si>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</si>
  <si>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</si>
  <si>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</si>
  <si>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</si>
  <si>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</si>
  <si>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</si>
  <si>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</si>
  <si>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</si>
  <si>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</si>
  <si>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</si>
  <si>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</si>
  <si>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</si>
  <si>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</si>
  <si>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</si>
  <si>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</si>
  <si>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</si>
  <si>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</si>
  <si>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</si>
  <si>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</si>
  <si>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</si>
  <si>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</si>
  <si>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</si>
  <si>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</si>
  <si>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</si>
  <si>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</si>
  <si>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</si>
  <si>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</si>
  <si>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</si>
  <si>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</si>
  <si>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</si>
  <si>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</si>
  <si>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</si>
  <si>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</si>
  <si>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</si>
  <si>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</si>
  <si>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</si>
  <si>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</si>
  <si>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</si>
  <si>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</si>
  <si>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</si>
  <si>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</si>
  <si>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</si>
  <si>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</si>
  <si>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</si>
  <si>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</si>
  <si>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</si>
  <si>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</si>
  <si>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</si>
  <si>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</si>
  <si>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</si>
  <si>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</si>
  <si>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</si>
  <si>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</si>
  <si>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</si>
  <si>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</si>
  <si>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</si>
  <si>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</si>
  <si>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</si>
  <si>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</si>
  <si>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</si>
  <si>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</si>
  <si>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</si>
  <si>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</si>
  <si>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</si>
  <si>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</si>
  <si>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</si>
  <si>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</si>
  <si>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</si>
  <si>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</si>
  <si>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</si>
  <si>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</si>
  <si>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</si>
  <si>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</si>
  <si>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</si>
  <si>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</si>
  <si>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</si>
  <si>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</si>
  <si>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</si>
  <si>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</si>
  <si>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</si>
  <si>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</si>
  <si>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</si>
  <si>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</si>
  <si>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</si>
  <si>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</si>
  <si>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</si>
  <si>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</si>
  <si>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</si>
  <si>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</si>
  <si>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</si>
  <si>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</si>
  <si>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</si>
  <si>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</si>
  <si>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</si>
  <si>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</si>
  <si>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</si>
  <si>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</si>
  <si>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</si>
  <si>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</si>
  <si>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</si>
  <si>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</si>
  <si>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</si>
  <si>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</si>
  <si>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</si>
  <si>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</si>
  <si>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</si>
  <si>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</si>
  <si>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</si>
  <si>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</si>
  <si>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</si>
  <si>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</si>
  <si>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</si>
  <si>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</si>
  <si>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</si>
  <si>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</si>
  <si>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</si>
  <si>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</si>
  <si>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</si>
  <si>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</si>
  <si>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Hêtre britannique 8</t>
  </si>
  <si>
    <t>Chêne britannique 6</t>
  </si>
  <si>
    <t>Chêne britannique 8</t>
  </si>
  <si>
    <t>SAB 10</t>
  </si>
  <si>
    <t>Nederland 8</t>
  </si>
  <si>
    <t>SAB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</si>
</sst>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230.09538291979393</c:v>
                </c:pt>
                <c:pt idx="37">
                  <c:v>249.3037681780522</c:v>
                </c:pt>
                <c:pt idx="38">
                  <c:v>268.47858881189217</c:v>
                </c:pt>
                <c:pt idx="39">
                  <c:v>287.62257877818189</c:v>
                </c:pt>
                <c:pt idx="40">
                  <c:v>306.73807829258823</c:v>
                </c:pt>
                <c:pt idx="41">
                  <c:v>275.47695163372049</c:v>
                </c:pt>
                <c:pt idx="42">
                  <c:v>295.71325882522711</c:v>
                </c:pt>
                <c:pt idx="43">
                  <c:v>315.9186873454837</c:v>
                </c:pt>
                <c:pt idx="44">
                  <c:v>336.09548909483647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639.50491644472538</c:v>
                </c:pt>
                <c:pt idx="87">
                  <c:v>653.60434327896314</c:v>
                </c:pt>
                <c:pt idx="88">
                  <c:v>667.69750358645092</c:v>
                </c:pt>
                <c:pt idx="89">
                  <c:v>681.78454819307149</c:v>
                </c:pt>
                <c:pt idx="90">
                  <c:v>695.86562118765903</c:v>
                </c:pt>
                <c:pt idx="91">
                  <c:v>662.63913175881328</c:v>
                </c:pt>
                <c:pt idx="92">
                  <c:v>676.36716853994983</c:v>
                </c:pt>
                <c:pt idx="93">
                  <c:v>690.0894841619787</c:v>
                </c:pt>
                <c:pt idx="94">
                  <c:v>703.80620835021955</c:v>
                </c:pt>
                <c:pt idx="95">
                  <c:v>717.51746536438895</c:v>
                </c:pt>
                <c:pt idx="96">
                  <c:v>684.85400405986411</c:v>
                </c:pt>
                <c:pt idx="97">
                  <c:v>697.30950167099888</c:v>
                </c:pt>
                <c:pt idx="98">
                  <c:v>709.76044492982999</c:v>
                </c:pt>
                <c:pt idx="99">
                  <c:v>722.20692494656498</c:v>
                </c:pt>
                <c:pt idx="100">
                  <c:v>734.64902943677623</c:v>
                </c:pt>
                <c:pt idx="101">
                  <c:v>747.08684290442716</c:v>
                </c:pt>
                <c:pt idx="102">
                  <c:v>759.52044681208736</c:v>
                </c:pt>
                <c:pt idx="103">
                  <c:v>771.94991973942786</c:v>
                </c:pt>
                <c:pt idx="104">
                  <c:v>784.37533753098717</c:v>
                </c:pt>
                <c:pt idx="105">
                  <c:v>796.79677343409321</c:v>
                </c:pt>
                <c:pt idx="106">
                  <c:v>723.64971039144984</c:v>
                </c:pt>
                <c:pt idx="107">
                  <c:v>735.18989256296663</c:v>
                </c:pt>
                <c:pt idx="108">
                  <c:v>746.72638619799966</c:v>
                </c:pt>
                <c:pt idx="109">
                  <c:v>758.25925628282641</c:v>
                </c:pt>
                <c:pt idx="110">
                  <c:v>769.7885656668285</c:v>
                </c:pt>
                <c:pt idx="111">
                  <c:v>740.95859633457815</c:v>
                </c:pt>
                <c:pt idx="112">
                  <c:v>751.77245897300372</c:v>
                </c:pt>
                <c:pt idx="113">
                  <c:v>762.5831612616721</c:v>
                </c:pt>
                <c:pt idx="114">
                  <c:v>773.39075429462139</c:v>
                </c:pt>
                <c:pt idx="115">
                  <c:v>784.19528762222478</c:v>
                </c:pt>
                <c:pt idx="116">
                  <c:v>754.65561979095855</c:v>
                </c:pt>
                <c:pt idx="117">
                  <c:v>764.74492700131975</c:v>
                </c:pt>
                <c:pt idx="118">
                  <c:v>774.83153445720052</c:v>
                </c:pt>
                <c:pt idx="119">
                  <c:v>784.91548224027565</c:v>
                </c:pt>
                <c:pt idx="120">
                  <c:v>794.99680931890055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33.289354974370632</c:v>
                </c:pt>
                <c:pt idx="12">
                  <c:v>49.205665893571926</c:v>
                </c:pt>
                <c:pt idx="13">
                  <c:v>64.983393960011185</c:v>
                </c:pt>
                <c:pt idx="14">
                  <c:v>80.661435952614355</c:v>
                </c:pt>
                <c:pt idx="15">
                  <c:v>96.262045139603686</c:v>
                </c:pt>
                <c:pt idx="16">
                  <c:v>69.928557673965017</c:v>
                </c:pt>
                <c:pt idx="17">
                  <c:v>89.914543654715828</c:v>
                </c:pt>
                <c:pt idx="18">
                  <c:v>109.78863954070181</c:v>
                </c:pt>
                <c:pt idx="19">
                  <c:v>129.57406398795285</c:v>
                </c:pt>
                <c:pt idx="20">
                  <c:v>149.28630357695829</c:v>
                </c:pt>
                <c:pt idx="21">
                  <c:v>120.40812454265038</c:v>
                </c:pt>
                <c:pt idx="22">
                  <c:v>141.58075430337473</c:v>
                </c:pt>
                <c:pt idx="23">
                  <c:v>162.67735290343725</c:v>
                </c:pt>
                <c:pt idx="24">
                  <c:v>183.70918168109486</c:v>
                </c:pt>
                <c:pt idx="25">
                  <c:v>204.68470429512652</c:v>
                </c:pt>
                <c:pt idx="26">
                  <c:v>175.18997878840631</c:v>
                </c:pt>
                <c:pt idx="27">
                  <c:v>195.33725403815257</c:v>
                </c:pt>
                <c:pt idx="28">
                  <c:v>215.43623857870276</c:v>
                </c:pt>
                <c:pt idx="29">
                  <c:v>235.49207202192679</c:v>
                </c:pt>
                <c:pt idx="30">
                  <c:v>255.50894611772119</c:v>
                </c:pt>
                <c:pt idx="31">
                  <c:v>224.19805253054756</c:v>
                </c:pt>
                <c:pt idx="32">
                  <c:v>242.26251159741642</c:v>
                </c:pt>
                <c:pt idx="33">
                  <c:v>260.29633594452861</c:v>
                </c:pt>
                <c:pt idx="34">
                  <c:v>278.301946435746</c:v>
                </c:pt>
                <c:pt idx="35">
                  <c:v>296.28142501216269</c:v>
                </c:pt>
                <c:pt idx="36">
                  <c:v>263.11151589765069</c:v>
                </c:pt>
                <c:pt idx="37">
                  <c:v>279.14530320025654</c:v>
                </c:pt>
                <c:pt idx="38">
                  <c:v>295.1584377506797</c:v>
                </c:pt>
                <c:pt idx="39">
                  <c:v>311.15219769628214</c:v>
                </c:pt>
                <c:pt idx="40">
                  <c:v>327.1277190437109</c:v>
                </c:pt>
                <c:pt idx="41">
                  <c:v>291.78890217004903</c:v>
                </c:pt>
                <c:pt idx="42">
                  <c:v>305.54248465313009</c:v>
                </c:pt>
                <c:pt idx="43">
                  <c:v>319.28230720978155</c:v>
                </c:pt>
                <c:pt idx="44">
                  <c:v>333.00904545770453</c:v>
                </c:pt>
                <c:pt idx="45">
                  <c:v>346.72331475971595</c:v>
                </c:pt>
                <c:pt idx="46">
                  <c:v>325.16676002004442</c:v>
                </c:pt>
                <c:pt idx="47">
                  <c:v>337.20858844808726</c:v>
                </c:pt>
                <c:pt idx="48">
                  <c:v>349.24095205485236</c:v>
                </c:pt>
                <c:pt idx="49">
                  <c:v>361.26422296534025</c:v>
                </c:pt>
                <c:pt idx="50">
                  <c:v>373.27874650728057</c:v>
                </c:pt>
                <c:pt idx="51">
                  <c:v>357.07106927741569</c:v>
                </c:pt>
                <c:pt idx="52">
                  <c:v>367.41226056988808</c:v>
                </c:pt>
                <c:pt idx="53">
                  <c:v>377.74709948417603</c:v>
                </c:pt>
                <c:pt idx="54">
                  <c:v>388.07578438405852</c:v>
                </c:pt>
                <c:pt idx="55">
                  <c:v>398.39850220884642</c:v>
                </c:pt>
                <c:pt idx="56">
                  <c:v>384.7266032604951</c:v>
                </c:pt>
                <c:pt idx="57">
                  <c:v>393.37737346788646</c:v>
                </c:pt>
                <c:pt idx="58">
                  <c:v>402.02401961743959</c:v>
                </c:pt>
                <c:pt idx="59">
                  <c:v>410.66664296453746</c:v>
                </c:pt>
                <c:pt idx="60">
                  <c:v>419.30534015273264</c:v>
                </c:pt>
                <c:pt idx="61">
                  <c:v>407.04280051298906</c:v>
                </c:pt>
                <c:pt idx="62">
                  <c:v>414.28979501974953</c:v>
                </c:pt>
                <c:pt idx="63">
                  <c:v>421.53405540097515</c:v>
                </c:pt>
                <c:pt idx="64">
                  <c:v>428.77563530272056</c:v>
                </c:pt>
                <c:pt idx="65">
                  <c:v>436.01458640998993</c:v>
                </c:pt>
                <c:pt idx="66">
                  <c:v>424.3195927914519</c:v>
                </c:pt>
                <c:pt idx="67">
                  <c:v>430.72484017315429</c:v>
                </c:pt>
                <c:pt idx="68">
                  <c:v>437.12804107015182</c:v>
                </c:pt>
                <c:pt idx="69">
                  <c:v>443.5292297106912</c:v>
                </c:pt>
                <c:pt idx="70">
                  <c:v>449.92843925372921</c:v>
                </c:pt>
                <c:pt idx="71">
                  <c:v>437.68474556682258</c:v>
                </c:pt>
                <c:pt idx="72">
                  <c:v>443.5292297106912</c:v>
                </c:pt>
                <c:pt idx="73">
                  <c:v>449.37206399490168</c:v>
                </c:pt>
                <c:pt idx="74">
                  <c:v>455.21327291395437</c:v>
                </c:pt>
                <c:pt idx="75">
                  <c:v>461.05288028198464</c:v>
                </c:pt>
                <c:pt idx="76">
                  <c:v>449.37206399490168</c:v>
                </c:pt>
                <c:pt idx="77">
                  <c:v>454.37891309932866</c:v>
                </c:pt>
                <c:pt idx="78">
                  <c:v>459.38458309507376</c:v>
                </c:pt>
                <c:pt idx="79">
                  <c:v>464.38908865378454</c:v>
                </c:pt>
                <c:pt idx="80">
                  <c:v>469.39244410483212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145.00665050019282</c:v>
                </c:pt>
                <c:pt idx="27">
                  <c:v>157.83692263801234</c:v>
                </c:pt>
                <c:pt idx="28">
                  <c:v>170.6424524976421</c:v>
                </c:pt>
                <c:pt idx="29">
                  <c:v>183.42535972935536</c:v>
                </c:pt>
                <c:pt idx="30">
                  <c:v>196.18744401776075</c:v>
                </c:pt>
                <c:pt idx="31">
                  <c:v>157.83692263801234</c:v>
                </c:pt>
                <c:pt idx="32">
                  <c:v>172.46992207510786</c:v>
                </c:pt>
                <c:pt idx="33">
                  <c:v>187.07372242622981</c:v>
                </c:pt>
                <c:pt idx="34">
                  <c:v>201.65092519188457</c:v>
                </c:pt>
                <c:pt idx="35">
                  <c:v>216.20372460175975</c:v>
                </c:pt>
                <c:pt idx="36">
                  <c:v>193.27214793812973</c:v>
                </c:pt>
                <c:pt idx="37">
                  <c:v>208.5664261543092</c:v>
                </c:pt>
                <c:pt idx="38">
                  <c:v>223.83481773691517</c:v>
                </c:pt>
                <c:pt idx="39">
                  <c:v>239.07933751109388</c:v>
                </c:pt>
                <c:pt idx="40">
                  <c:v>254.30172220416443</c:v>
                </c:pt>
                <c:pt idx="41">
                  <c:v>231.45994723108015</c:v>
                </c:pt>
                <c:pt idx="42">
                  <c:v>246.69319751240889</c:v>
                </c:pt>
                <c:pt idx="43">
                  <c:v>261.90509392198993</c:v>
                </c:pt>
                <c:pt idx="44">
                  <c:v>277.0970514904804</c:v>
                </c:pt>
                <c:pt idx="45">
                  <c:v>292.27031736625918</c:v>
                </c:pt>
                <c:pt idx="46">
                  <c:v>269.14176602787654</c:v>
                </c:pt>
                <c:pt idx="47">
                  <c:v>283.96339386484851</c:v>
                </c:pt>
                <c:pt idx="48">
                  <c:v>298.7677023889039</c:v>
                </c:pt>
                <c:pt idx="49">
                  <c:v>313.55567069110168</c:v>
                </c:pt>
                <c:pt idx="50">
                  <c:v>328.32817795481515</c:v>
                </c:pt>
                <c:pt idx="51">
                  <c:v>304.90122958502047</c:v>
                </c:pt>
                <c:pt idx="52">
                  <c:v>319.32234555972747</c:v>
                </c:pt>
                <c:pt idx="53">
                  <c:v>333.72904960580678</c:v>
                </c:pt>
                <c:pt idx="54">
                  <c:v>348.12205150612681</c:v>
                </c:pt>
                <c:pt idx="55">
                  <c:v>362.50199755720968</c:v>
                </c:pt>
                <c:pt idx="56">
                  <c:v>338.40824566131732</c:v>
                </c:pt>
                <c:pt idx="57">
                  <c:v>352.07781219018153</c:v>
                </c:pt>
                <c:pt idx="58">
                  <c:v>365.73574755728538</c:v>
                </c:pt>
                <c:pt idx="59">
                  <c:v>379.3825473151046</c:v>
                </c:pt>
                <c:pt idx="60">
                  <c:v>393.01866845402537</c:v>
                </c:pt>
                <c:pt idx="61">
                  <c:v>368.25045438962269</c:v>
                </c:pt>
                <c:pt idx="62">
                  <c:v>381.17737444442332</c:v>
                </c:pt>
                <c:pt idx="63">
                  <c:v>394.09476222315897</c:v>
                </c:pt>
                <c:pt idx="64">
                  <c:v>407.00297420734051</c:v>
                </c:pt>
                <c:pt idx="65">
                  <c:v>419.90234242068573</c:v>
                </c:pt>
                <c:pt idx="66">
                  <c:v>394.45344597932922</c:v>
                </c:pt>
                <c:pt idx="67">
                  <c:v>406.64453366510514</c:v>
                </c:pt>
                <c:pt idx="68">
                  <c:v>418.82772515146894</c:v>
                </c:pt>
                <c:pt idx="69">
                  <c:v>431.00328251520642</c:v>
                </c:pt>
                <c:pt idx="70">
                  <c:v>443.17145181723458</c:v>
                </c:pt>
                <c:pt idx="71">
                  <c:v>416.67831216352141</c:v>
                </c:pt>
                <c:pt idx="72">
                  <c:v>427.78106967818326</c:v>
                </c:pt>
                <c:pt idx="73">
                  <c:v>438.87763264294875</c:v>
                </c:pt>
                <c:pt idx="74">
                  <c:v>449.96817978008789</c:v>
                </c:pt>
                <c:pt idx="75">
                  <c:v>461.05288028198464</c:v>
                </c:pt>
                <c:pt idx="76">
                  <c:v>434.22497775587226</c:v>
                </c:pt>
                <c:pt idx="77">
                  <c:v>444.96027949966765</c:v>
                </c:pt>
                <c:pt idx="78">
                  <c:v>455.69003527221344</c:v>
                </c:pt>
                <c:pt idx="79">
                  <c:v>466.41439408694367</c:v>
                </c:pt>
                <c:pt idx="80">
                  <c:v>477.13349754486757</c:v>
                </c:pt>
                <c:pt idx="81">
                  <c:v>449.96817978008789</c:v>
                </c:pt>
                <c:pt idx="82">
                  <c:v>460.33791158124319</c:v>
                </c:pt>
                <c:pt idx="83">
                  <c:v>470.70265841989777</c:v>
                </c:pt>
                <c:pt idx="84">
                  <c:v>481.06254555421032</c:v>
                </c:pt>
                <c:pt idx="85">
                  <c:v>491.41769240661648</c:v>
                </c:pt>
                <c:pt idx="86">
                  <c:v>463.55508464541475</c:v>
                </c:pt>
                <c:pt idx="87">
                  <c:v>473.20376115624663</c:v>
                </c:pt>
                <c:pt idx="88">
                  <c:v>482.84825064496795</c:v>
                </c:pt>
                <c:pt idx="89">
                  <c:v>492.48864855160656</c:v>
                </c:pt>
                <c:pt idx="90">
                  <c:v>502.12504627431389</c:v>
                </c:pt>
                <c:pt idx="91">
                  <c:v>477.13349754486745</c:v>
                </c:pt>
                <c:pt idx="92">
                  <c:v>489.63265542816202</c:v>
                </c:pt>
                <c:pt idx="93">
                  <c:v>502.12504627431389</c:v>
                </c:pt>
                <c:pt idx="94">
                  <c:v>514.61086214265526</c:v>
                </c:pt>
                <c:pt idx="95">
                  <c:v>527.09028501417163</c:v>
                </c:pt>
                <c:pt idx="96">
                  <c:v>494.63041282058902</c:v>
                </c:pt>
                <c:pt idx="97">
                  <c:v>499.62710009899439</c:v>
                </c:pt>
                <c:pt idx="98">
                  <c:v>504.62272948273647</c:v>
                </c:pt>
                <c:pt idx="99">
                  <c:v>509.61731292933626</c:v>
                </c:pt>
                <c:pt idx="100">
                  <c:v>514.61086214265538</c:v>
                </c:pt>
                <c:pt idx="101">
                  <c:v>484.9909116049883</c:v>
                </c:pt>
                <c:pt idx="102">
                  <c:v>492.84562295362826</c:v>
                </c:pt>
                <c:pt idx="103">
                  <c:v>500.69768075588348</c:v>
                </c:pt>
                <c:pt idx="104">
                  <c:v>508.54713250848886</c:v>
                </c:pt>
                <c:pt idx="105">
                  <c:v>516.39402412186962</c:v>
                </c:pt>
                <c:pt idx="106">
                  <c:v>524.23839999694621</c:v>
                </c:pt>
                <c:pt idx="107">
                  <c:v>532.08030309710023</c:v>
                </c:pt>
                <c:pt idx="108">
                  <c:v>539.91977501567908</c:v>
                </c:pt>
                <c:pt idx="109">
                  <c:v>547.75685603937325</c:v>
                </c:pt>
                <c:pt idx="110">
                  <c:v>555.59158520777805</c:v>
                </c:pt>
                <c:pt idx="111">
                  <c:v>492.84562295362804</c:v>
                </c:pt>
                <c:pt idx="112">
                  <c:v>499.62710009899405</c:v>
                </c:pt>
                <c:pt idx="113">
                  <c:v>506.40662874127901</c:v>
                </c:pt>
                <c:pt idx="114">
                  <c:v>513.18423865736361</c:v>
                </c:pt>
                <c:pt idx="115">
                  <c:v>519.95995877310168</c:v>
                </c:pt>
                <c:pt idx="116">
                  <c:v>494.27346578454041</c:v>
                </c:pt>
                <c:pt idx="117">
                  <c:v>500.69768075588348</c:v>
                </c:pt>
                <c:pt idx="118">
                  <c:v>507.12015121083601</c:v>
                </c:pt>
                <c:pt idx="119">
                  <c:v>513.54090237038542</c:v>
                </c:pt>
                <c:pt idx="120">
                  <c:v>519.95995877310168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236.09675414607662</c:v>
                </c:pt>
                <c:pt idx="27">
                  <c:v>254.00660330882422</c:v>
                </c:pt>
                <c:pt idx="28">
                  <c:v>271.88786690161197</c:v>
                </c:pt>
                <c:pt idx="29">
                  <c:v>289.74268920589344</c:v>
                </c:pt>
                <c:pt idx="30">
                  <c:v>307.57292859760338</c:v>
                </c:pt>
                <c:pt idx="31">
                  <c:v>208.0004464477073</c:v>
                </c:pt>
                <c:pt idx="32">
                  <c:v>229.08024217931526</c:v>
                </c:pt>
                <c:pt idx="33">
                  <c:v>250.11566977871595</c:v>
                </c:pt>
                <c:pt idx="34">
                  <c:v>271.11098488765992</c:v>
                </c:pt>
                <c:pt idx="35">
                  <c:v>292.06972985560316</c:v>
                </c:pt>
                <c:pt idx="36">
                  <c:v>259.45164815796988</c:v>
                </c:pt>
                <c:pt idx="37">
                  <c:v>281.20660167429202</c:v>
                </c:pt>
                <c:pt idx="38">
                  <c:v>302.92383728372158</c:v>
                </c:pt>
                <c:pt idx="39">
                  <c:v>324.60643807826494</c:v>
                </c:pt>
                <c:pt idx="40">
                  <c:v>346.25704166537025</c:v>
                </c:pt>
                <c:pt idx="41">
                  <c:v>314.15647495690467</c:v>
                </c:pt>
                <c:pt idx="42">
                  <c:v>336.20880231759611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402.18336673633206</c:v>
                </c:pt>
                <c:pt idx="46">
                  <c:v>369.42119511414558</c:v>
                </c:pt>
                <c:pt idx="47">
                  <c:v>390.62711987431993</c:v>
                </c:pt>
                <c:pt idx="48">
                  <c:v>411.80807637868747</c:v>
                </c:pt>
                <c:pt idx="49">
                  <c:v>432.96552861089231</c:v>
                </c:pt>
                <c:pt idx="50">
                  <c:v>454.10078588624373</c:v>
                </c:pt>
                <c:pt idx="51">
                  <c:v>419.8890759024078</c:v>
                </c:pt>
                <c:pt idx="52">
                  <c:v>439.50055712660463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462.5489419632766</c:v>
                </c:pt>
                <c:pt idx="57">
                  <c:v>480.58633375842027</c:v>
                </c:pt>
                <c:pt idx="58">
                  <c:v>498.60934258764996</c:v>
                </c:pt>
                <c:pt idx="59">
                  <c:v>516.61856122298445</c:v>
                </c:pt>
                <c:pt idx="60">
                  <c:v>534.61453776319524</c:v>
                </c:pt>
                <c:pt idx="61">
                  <c:v>497.84269099902525</c:v>
                </c:pt>
                <c:pt idx="62">
                  <c:v>514.70332559574479</c:v>
                </c:pt>
                <c:pt idx="63">
                  <c:v>531.55230561741553</c:v>
                </c:pt>
                <c:pt idx="64">
                  <c:v>548.39005229891859</c:v>
                </c:pt>
                <c:pt idx="65">
                  <c:v>565.21695891368074</c:v>
                </c:pt>
                <c:pt idx="66">
                  <c:v>527.34112969241005</c:v>
                </c:pt>
                <c:pt idx="67">
                  <c:v>543.03378149300647</c:v>
                </c:pt>
                <c:pt idx="68">
                  <c:v>558.71691511038478</c:v>
                </c:pt>
                <c:pt idx="69">
                  <c:v>574.39083521123325</c:v>
                </c:pt>
                <c:pt idx="70">
                  <c:v>590.05582848802044</c:v>
                </c:pt>
                <c:pt idx="71">
                  <c:v>551.06777546888088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609.14778887966042</c:v>
                </c:pt>
                <c:pt idx="76">
                  <c:v>569.42203544921153</c:v>
                </c:pt>
                <c:pt idx="77">
                  <c:v>583.17959594683191</c:v>
                </c:pt>
                <c:pt idx="78">
                  <c:v>596.93039273337797</c:v>
                </c:pt>
                <c:pt idx="79">
                  <c:v>610.67460350167141</c:v>
                </c:pt>
                <c:pt idx="80">
                  <c:v>624.41239729750214</c:v>
                </c:pt>
                <c:pt idx="81">
                  <c:v>583.94370486394712</c:v>
                </c:pt>
                <c:pt idx="82">
                  <c:v>596.93039273337797</c:v>
                </c:pt>
                <c:pt idx="83">
                  <c:v>609.91120610652638</c:v>
                </c:pt>
                <c:pt idx="84">
                  <c:v>622.88628757946469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606.85741792448346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643.4823213641663</c:v>
                </c:pt>
                <c:pt idx="91">
                  <c:v>601.8943306586167</c:v>
                </c:pt>
                <c:pt idx="92">
                  <c:v>613.72799533010152</c:v>
                </c:pt>
                <c:pt idx="93">
                  <c:v>625.55692889431907</c:v>
                </c:pt>
                <c:pt idx="94">
                  <c:v>637.38123339273818</c:v>
                </c:pt>
                <c:pt idx="95">
                  <c:v>649.20100677344146</c:v>
                </c:pt>
                <c:pt idx="96">
                  <c:v>606.47567200029607</c:v>
                </c:pt>
                <c:pt idx="97">
                  <c:v>617.16268463508504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649.20100677344169</c:v>
                </c:pt>
                <c:pt idx="101">
                  <c:v>607.62089481714168</c:v>
                </c:pt>
                <c:pt idx="102">
                  <c:v>617.5442922766041</c:v>
                </c:pt>
                <c:pt idx="103">
                  <c:v>627.46438526884401</c:v>
                </c:pt>
                <c:pt idx="104">
                  <c:v>637.3812333927383</c:v>
                </c:pt>
                <c:pt idx="105">
                  <c:v>647.29489424172459</c:v>
                </c:pt>
                <c:pt idx="106">
                  <c:v>657.20542350161361</c:v>
                </c:pt>
                <c:pt idx="107">
                  <c:v>667.11287504220047</c:v>
                </c:pt>
                <c:pt idx="108">
                  <c:v>677.01730100315024</c:v>
                </c:pt>
                <c:pt idx="109">
                  <c:v>686.91875187459857</c:v>
                </c:pt>
                <c:pt idx="110">
                  <c:v>696.81727657286831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645.38866590218868</c:v>
                </c:pt>
                <c:pt idx="116">
                  <c:v>607.62089481714156</c:v>
                </c:pt>
                <c:pt idx="117">
                  <c:v>615.63620511985016</c:v>
                </c:pt>
                <c:pt idx="118">
                  <c:v>623.64935210528438</c:v>
                </c:pt>
                <c:pt idx="119">
                  <c:v>631.66036748923909</c:v>
                </c:pt>
                <c:pt idx="120">
                  <c:v>639.6692821174388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180.75557672577415</c:v>
                </c:pt>
                <c:pt idx="22">
                  <c:v>196.55853182882308</c:v>
                </c:pt>
                <c:pt idx="23">
                  <c:v>212.33198814382544</c:v>
                </c:pt>
                <c:pt idx="24">
                  <c:v>228.07844610125684</c:v>
                </c:pt>
                <c:pt idx="25">
                  <c:v>243.80003239943395</c:v>
                </c:pt>
                <c:pt idx="26">
                  <c:v>263.85541384215668</c:v>
                </c:pt>
                <c:pt idx="27">
                  <c:v>283.87641689700024</c:v>
                </c:pt>
                <c:pt idx="28">
                  <c:v>303.86580648514382</c:v>
                </c:pt>
                <c:pt idx="29">
                  <c:v>323.82595401882173</c:v>
                </c:pt>
                <c:pt idx="30">
                  <c:v>343.75891472050535</c:v>
                </c:pt>
                <c:pt idx="31">
                  <c:v>232.44796515158802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</c:v>
                </c:pt>
                <c:pt idx="35">
                  <c:v>326.42740643086177</c:v>
                </c:pt>
                <c:pt idx="36">
                  <c:v>289.96337472940417</c:v>
                </c:pt>
                <c:pt idx="37">
                  <c:v>314.28330815365297</c:v>
                </c:pt>
                <c:pt idx="38">
                  <c:v>338.56152844098659</c:v>
                </c:pt>
                <c:pt idx="39">
                  <c:v>362.80144525672222</c:v>
                </c:pt>
                <c:pt idx="40">
                  <c:v>387.00597559413154</c:v>
                </c:pt>
                <c:pt idx="41">
                  <c:v>351.11892985232765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424.97612632602937</c:v>
                </c:pt>
                <c:pt idx="45">
                  <c:v>449.53102985794368</c:v>
                </c:pt>
                <c:pt idx="46">
                  <c:v>412.90299192267594</c:v>
                </c:pt>
                <c:pt idx="47">
                  <c:v>436.61108755732994</c:v>
                </c:pt>
                <c:pt idx="48">
                  <c:v>460.29157019967289</c:v>
                </c:pt>
                <c:pt idx="49">
                  <c:v>483.94605890429244</c:v>
                </c:pt>
                <c:pt idx="50">
                  <c:v>507.57600167435936</c:v>
                </c:pt>
                <c:pt idx="51">
                  <c:v>469.32626959947999</c:v>
                </c:pt>
                <c:pt idx="52">
                  <c:v>491.25241699045142</c:v>
                </c:pt>
                <c:pt idx="53">
                  <c:v>513.15781891487734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577.47446592353504</c:v>
                </c:pt>
                <c:pt idx="60">
                  <c:v>597.59537304263756</c:v>
                </c:pt>
                <c:pt idx="61">
                  <c:v>556.48174822611566</c:v>
                </c:pt>
                <c:pt idx="62">
                  <c:v>575.333092286274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631.81162251582634</c:v>
                </c:pt>
                <c:pt idx="66">
                  <c:v>589.46311584770126</c:v>
                </c:pt>
                <c:pt idx="67">
                  <c:v>607.00879854794744</c:v>
                </c:pt>
                <c:pt idx="68">
                  <c:v>624.54395486132705</c:v>
                </c:pt>
                <c:pt idx="69">
                  <c:v>642.06892172602966</c:v>
                </c:pt>
                <c:pt idx="70">
                  <c:v>659.58401620212533</c:v>
                </c:pt>
                <c:pt idx="71">
                  <c:v>615.99151338618651</c:v>
                </c:pt>
                <c:pt idx="72">
                  <c:v>632.23907832556165</c:v>
                </c:pt>
                <c:pt idx="73">
                  <c:v>648.47801217956487</c:v>
                </c:pt>
                <c:pt idx="74">
                  <c:v>664.70856137271744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651.89565867529109</c:v>
                </c:pt>
                <c:pt idx="78">
                  <c:v>667.27052872062904</c:v>
                </c:pt>
                <c:pt idx="79">
                  <c:v>682.63811513058749</c:v>
                </c:pt>
                <c:pt idx="80">
                  <c:v>697.99860485695478</c:v>
                </c:pt>
                <c:pt idx="81">
                  <c:v>652.75001250200091</c:v>
                </c:pt>
                <c:pt idx="82">
                  <c:v>667.27052872062904</c:v>
                </c:pt>
                <c:pt idx="83">
                  <c:v>681.78454819307171</c:v>
                </c:pt>
                <c:pt idx="84">
                  <c:v>696.29222861974165</c:v>
                </c:pt>
                <c:pt idx="85">
                  <c:v>710.79372059813102</c:v>
                </c:pt>
                <c:pt idx="86">
                  <c:v>664.70856137271744</c:v>
                </c:pt>
                <c:pt idx="87">
                  <c:v>678.37006080489357</c:v>
                </c:pt>
                <c:pt idx="88">
                  <c:v>692.02591280075649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699.27833097368693</c:v>
                </c:pt>
                <c:pt idx="94">
                  <c:v>712.49937837079085</c:v>
                </c:pt>
                <c:pt idx="95">
                  <c:v>725.71541469625163</c:v>
                </c:pt>
                <c:pt idx="96">
                  <c:v>677.94322510709105</c:v>
                </c:pt>
                <c:pt idx="97">
                  <c:v>689.89255298185071</c:v>
                </c:pt>
                <c:pt idx="98">
                  <c:v>701.8376394844596</c:v>
                </c:pt>
                <c:pt idx="99">
                  <c:v>713.77856694008221</c:v>
                </c:pt>
                <c:pt idx="100">
                  <c:v>725.71541469625197</c:v>
                </c:pt>
                <c:pt idx="101">
                  <c:v>679.22371566061372</c:v>
                </c:pt>
                <c:pt idx="102">
                  <c:v>690.31923574953726</c:v>
                </c:pt>
                <c:pt idx="103">
                  <c:v>701.41110134898747</c:v>
                </c:pt>
                <c:pt idx="104">
                  <c:v>712.49937837079085</c:v>
                </c:pt>
                <c:pt idx="105">
                  <c:v>723.58413050890942</c:v>
                </c:pt>
                <c:pt idx="106">
                  <c:v>734.66541934761574</c:v>
                </c:pt>
                <c:pt idx="107">
                  <c:v>745.74330446280692</c:v>
                </c:pt>
                <c:pt idx="108">
                  <c:v>756.81784351698707</c:v>
                </c:pt>
                <c:pt idx="109">
                  <c:v>767.8890923484081</c:v>
                </c:pt>
                <c:pt idx="110">
                  <c:v>778.95710505480247</c:v>
                </c:pt>
                <c:pt idx="111">
                  <c:v>680.50415665378739</c:v>
                </c:pt>
                <c:pt idx="112">
                  <c:v>690.74591311146139</c:v>
                </c:pt>
                <c:pt idx="113">
                  <c:v>700.9845579052411</c:v>
                </c:pt>
                <c:pt idx="114">
                  <c:v>711.22014287488298</c:v>
                </c:pt>
                <c:pt idx="115">
                  <c:v>721.45271824692566</c:v>
                </c:pt>
                <c:pt idx="116">
                  <c:v>679.22371566061349</c:v>
                </c:pt>
                <c:pt idx="117">
                  <c:v>688.1857677770563</c:v>
                </c:pt>
                <c:pt idx="118">
                  <c:v>697.14542742909498</c:v>
                </c:pt>
                <c:pt idx="119">
                  <c:v>706.10272969198616</c:v>
                </c:pt>
                <c:pt idx="120">
                  <c:v>715.05770867875617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2.7652466528357245</c:v>
                </c:pt>
                <c:pt idx="2">
                  <c:v>3.1526498732896608</c:v>
                </c:pt>
                <c:pt idx="3">
                  <c:v>3.5945199610585767</c:v>
                </c:pt>
                <c:pt idx="4">
                  <c:v>4.0985402882858457</c:v>
                </c:pt>
                <c:pt idx="5">
                  <c:v>4.6734814741684882</c:v>
                </c:pt>
                <c:pt idx="6">
                  <c:v>5.3293556850609054</c:v>
                </c:pt>
                <c:pt idx="7">
                  <c:v>6.0775928914475736</c:v>
                </c:pt>
                <c:pt idx="8">
                  <c:v>6.9312422139657466</c:v>
                </c:pt>
                <c:pt idx="9">
                  <c:v>7.9052019384800483</c:v>
                </c:pt>
                <c:pt idx="10">
                  <c:v>9.0164822921904193</c:v>
                </c:pt>
                <c:pt idx="11">
                  <c:v>10.284505658102008</c:v>
                </c:pt>
                <c:pt idx="12">
                  <c:v>11.73144957443391</c:v>
                </c:pt>
                <c:pt idx="13">
                  <c:v>13.382638630740383</c:v>
                </c:pt>
                <c:pt idx="14">
                  <c:v>15.266992247444895</c:v>
                </c:pt>
                <c:pt idx="15">
                  <c:v>17.417536325906397</c:v>
                </c:pt>
                <c:pt idx="16">
                  <c:v>19.871987900080956</c:v>
                </c:pt>
                <c:pt idx="17">
                  <c:v>22.6734232289357</c:v>
                </c:pt>
                <c:pt idx="18">
                  <c:v>25.871041264612035</c:v>
                </c:pt>
                <c:pt idx="19">
                  <c:v>29.521036141912429</c:v>
                </c:pt>
                <c:pt idx="20">
                  <c:v>33.687594290879673</c:v>
                </c:pt>
                <c:pt idx="21">
                  <c:v>38.444034011373397</c:v>
                </c:pt>
                <c:pt idx="22">
                  <c:v>43.874107907041058</c:v>
                </c:pt>
                <c:pt idx="23">
                  <c:v>50.073491502164835</c:v>
                </c:pt>
                <c:pt idx="24">
                  <c:v>57.151484711439622</c:v>
                </c:pt>
                <c:pt idx="25">
                  <c:v>65.232956660322571</c:v>
                </c:pt>
                <c:pt idx="26">
                  <c:v>75.36203788251963</c:v>
                </c:pt>
                <c:pt idx="27">
                  <c:v>85.456382396271991</c:v>
                </c:pt>
                <c:pt idx="28">
                  <c:v>95.520682327282813</c:v>
                </c:pt>
                <c:pt idx="29">
                  <c:v>105.55855600949467</c:v>
                </c:pt>
                <c:pt idx="30">
                  <c:v>115.57287501055875</c:v>
                </c:pt>
                <c:pt idx="31">
                  <c:v>125.98191930067928</c:v>
                </c:pt>
                <c:pt idx="32">
                  <c:v>136.37010598118897</c:v>
                </c:pt>
                <c:pt idx="33">
                  <c:v>146.73924981884883</c:v>
                </c:pt>
                <c:pt idx="34">
                  <c:v>157.09088766117375</c:v>
                </c:pt>
                <c:pt idx="35">
                  <c:v>167.42633692098417</c:v>
                </c:pt>
                <c:pt idx="36">
                  <c:v>151.71013504978851</c:v>
                </c:pt>
                <c:pt idx="37">
                  <c:v>162.88065693289695</c:v>
                </c:pt>
                <c:pt idx="38">
                  <c:v>174.03306200202442</c:v>
                </c:pt>
                <c:pt idx="39">
                  <c:v>185.16867584889792</c:v>
                </c:pt>
                <c:pt idx="40">
                  <c:v>196.28865140045741</c:v>
                </c:pt>
                <c:pt idx="41">
                  <c:v>178.98422457057109</c:v>
                </c:pt>
                <c:pt idx="42">
                  <c:v>190.52462490535595</c:v>
                </c:pt>
                <c:pt idx="43">
                  <c:v>202.04874721849876</c:v>
                </c:pt>
                <c:pt idx="44">
                  <c:v>213.55765143811337</c:v>
                </c:pt>
                <c:pt idx="45">
                  <c:v>225.05227380728206</c:v>
                </c:pt>
                <c:pt idx="46">
                  <c:v>207.80504043511849</c:v>
                </c:pt>
                <c:pt idx="47">
                  <c:v>219.30669358828911</c:v>
                </c:pt>
                <c:pt idx="48">
                  <c:v>230.7944931021203</c:v>
                </c:pt>
                <c:pt idx="49">
                  <c:v>242.26922614367652</c:v>
                </c:pt>
                <c:pt idx="50">
                  <c:v>253.7315991661691</c:v>
                </c:pt>
                <c:pt idx="51">
                  <c:v>236.53344703477231</c:v>
                </c:pt>
                <c:pt idx="52">
                  <c:v>248.00191632320647</c:v>
                </c:pt>
                <c:pt idx="53">
                  <c:v>259.45835227370497</c:v>
                </c:pt>
                <c:pt idx="54">
                  <c:v>270.9033613896147</c:v>
                </c:pt>
                <c:pt idx="55">
                  <c:v>282.33749471067301</c:v>
                </c:pt>
                <c:pt idx="56">
                  <c:v>264.77349292047239</c:v>
                </c:pt>
                <c:pt idx="57">
                  <c:v>275.80500562250131</c:v>
                </c:pt>
                <c:pt idx="58">
                  <c:v>286.82661124370242</c:v>
                </c:pt>
                <c:pt idx="59">
                  <c:v>297.83874433354407</c:v>
                </c:pt>
                <c:pt idx="60">
                  <c:v>308.84180466613213</c:v>
                </c:pt>
                <c:pt idx="61">
                  <c:v>291.31415591858644</c:v>
                </c:pt>
                <c:pt idx="62">
                  <c:v>302.3225462698868</c:v>
                </c:pt>
                <c:pt idx="63">
                  <c:v>313.32201769425825</c:v>
                </c:pt>
                <c:pt idx="64">
                  <c:v>324.31292757822456</c:v>
                </c:pt>
                <c:pt idx="65">
                  <c:v>335.2956070957909</c:v>
                </c:pt>
                <c:pt idx="66">
                  <c:v>316.9865887388741</c:v>
                </c:pt>
                <c:pt idx="67">
                  <c:v>327.16106643674794</c:v>
                </c:pt>
                <c:pt idx="68">
                  <c:v>337.32855839291477</c:v>
                </c:pt>
                <c:pt idx="69">
                  <c:v>347.48930495916358</c:v>
                </c:pt>
                <c:pt idx="70">
                  <c:v>357.64353127694955</c:v>
                </c:pt>
                <c:pt idx="71">
                  <c:v>339.36123992303641</c:v>
                </c:pt>
                <c:pt idx="72">
                  <c:v>349.52066488969604</c:v>
                </c:pt>
                <c:pt idx="73">
                  <c:v>359.67361293503609</c:v>
                </c:pt>
                <c:pt idx="74">
                  <c:v>369.82029275047876</c:v>
                </c:pt>
                <c:pt idx="75">
                  <c:v>379.96090063619022</c:v>
                </c:pt>
                <c:pt idx="76">
                  <c:v>360.8915414955336</c:v>
                </c:pt>
                <c:pt idx="77">
                  <c:v>370.22603238018934</c:v>
                </c:pt>
                <c:pt idx="78">
                  <c:v>379.55539054654463</c:v>
                </c:pt>
                <c:pt idx="79">
                  <c:v>388.8797600089427</c:v>
                </c:pt>
                <c:pt idx="80">
                  <c:v>398.19927730859058</c:v>
                </c:pt>
                <c:pt idx="81">
                  <c:v>378.74434206791716</c:v>
                </c:pt>
                <c:pt idx="82">
                  <c:v>387.66381592151902</c:v>
                </c:pt>
                <c:pt idx="83">
                  <c:v>396.57883448700221</c:v>
                </c:pt>
                <c:pt idx="84">
                  <c:v>405.48951209335405</c:v>
                </c:pt>
                <c:pt idx="85">
                  <c:v>414.39595763230818</c:v>
                </c:pt>
                <c:pt idx="86">
                  <c:v>394.55307910081621</c:v>
                </c:pt>
                <c:pt idx="87">
                  <c:v>403.05975148729186</c:v>
                </c:pt>
                <c:pt idx="88">
                  <c:v>411.56254124269799</c:v>
                </c:pt>
                <c:pt idx="89">
                  <c:v>420.06153993571371</c:v>
                </c:pt>
                <c:pt idx="90">
                  <c:v>428.55683512546551</c:v>
                </c:pt>
                <c:pt idx="91">
                  <c:v>407.91895794657762</c:v>
                </c:pt>
                <c:pt idx="92">
                  <c:v>415.61015082163493</c:v>
                </c:pt>
                <c:pt idx="93">
                  <c:v>423.29827493076988</c:v>
                </c:pt>
                <c:pt idx="94">
                  <c:v>430.98339390471682</c:v>
                </c:pt>
                <c:pt idx="95">
                  <c:v>438.665568918492</c:v>
                </c:pt>
                <c:pt idx="96">
                  <c:v>417.63363625997857</c:v>
                </c:pt>
                <c:pt idx="97">
                  <c:v>424.91644236173039</c:v>
                </c:pt>
                <c:pt idx="98">
                  <c:v>432.19656309026988</c:v>
                </c:pt>
                <c:pt idx="99">
                  <c:v>439.47405008772643</c:v>
                </c:pt>
                <c:pt idx="100">
                  <c:v>446.74895314532574</c:v>
                </c:pt>
                <c:pt idx="101">
                  <c:v>424.91644236173033</c:v>
                </c:pt>
                <c:pt idx="102">
                  <c:v>431.3877917760729</c:v>
                </c:pt>
                <c:pt idx="103">
                  <c:v>437.85705578334836</c:v>
                </c:pt>
                <c:pt idx="104">
                  <c:v>444.32426956358057</c:v>
                </c:pt>
                <c:pt idx="105">
                  <c:v>450.78946718843281</c:v>
                </c:pt>
                <c:pt idx="106">
                  <c:v>428.5568351254654</c:v>
                </c:pt>
                <c:pt idx="107">
                  <c:v>434.62268223024984</c:v>
                </c:pt>
                <c:pt idx="108">
                  <c:v>440.68671205242362</c:v>
                </c:pt>
                <c:pt idx="109">
                  <c:v>446.74895314532552</c:v>
                </c:pt>
                <c:pt idx="110">
                  <c:v>452.80943322358286</c:v>
                </c:pt>
                <c:pt idx="111">
                  <c:v>431.79218150168435</c:v>
                </c:pt>
                <c:pt idx="112">
                  <c:v>437.04851061482714</c:v>
                </c:pt>
                <c:pt idx="113">
                  <c:v>442.30348341629474</c:v>
                </c:pt>
                <c:pt idx="114">
                  <c:v>447.55711830783889</c:v>
                </c:pt>
                <c:pt idx="115">
                  <c:v>452.8094332235828</c:v>
                </c:pt>
                <c:pt idx="116">
                  <c:v>432.60093655052987</c:v>
                </c:pt>
                <c:pt idx="117">
                  <c:v>438.66556891849177</c:v>
                </c:pt>
                <c:pt idx="118">
                  <c:v>444.72840313441958</c:v>
                </c:pt>
                <c:pt idx="119">
                  <c:v>450.78946718843281</c:v>
                </c:pt>
                <c:pt idx="120">
                  <c:v>456.84878825602158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2.2296966124090321</c:v>
                </c:pt>
                <c:pt idx="2">
                  <c:v>2.6346850083871081</c:v>
                </c:pt>
                <c:pt idx="3">
                  <c:v>3.1135061147146348</c:v>
                </c:pt>
                <c:pt idx="4">
                  <c:v>3.6796673131459503</c:v>
                </c:pt>
                <c:pt idx="5">
                  <c:v>4.3491551870835119</c:v>
                </c:pt>
                <c:pt idx="6">
                  <c:v>5.1408919479228485</c:v>
                </c:pt>
                <c:pt idx="7">
                  <c:v>6.077276126401709</c:v>
                </c:pt>
                <c:pt idx="8">
                  <c:v>7.1848231259998316</c:v>
                </c:pt>
                <c:pt idx="9">
                  <c:v>8.4949241291771731</c:v>
                </c:pt>
                <c:pt idx="10">
                  <c:v>10.044745279010474</c:v>
                </c:pt>
                <c:pt idx="11">
                  <c:v>11.878293128820088</c:v>
                </c:pt>
                <c:pt idx="12">
                  <c:v>14.047677179605477</c:v>
                </c:pt>
                <c:pt idx="13">
                  <c:v>16.614606050663038</c:v>
                </c:pt>
                <c:pt idx="14">
                  <c:v>19.65216062012971</c:v>
                </c:pt>
                <c:pt idx="15">
                  <c:v>23.246895528143956</c:v>
                </c:pt>
                <c:pt idx="16">
                  <c:v>27.501329991734437</c:v>
                </c:pt>
                <c:pt idx="17">
                  <c:v>32.536900217402561</c:v>
                </c:pt>
                <c:pt idx="18">
                  <c:v>38.497459146945268</c:v>
                </c:pt>
                <c:pt idx="19">
                  <c:v>45.553425228768447</c:v>
                </c:pt>
                <c:pt idx="20">
                  <c:v>53.906700838909053</c:v>
                </c:pt>
                <c:pt idx="21">
                  <c:v>68.267356266852531</c:v>
                </c:pt>
                <c:pt idx="22">
                  <c:v>82.549938652648208</c:v>
                </c:pt>
                <c:pt idx="23">
                  <c:v>96.769933773134412</c:v>
                </c:pt>
                <c:pt idx="24">
                  <c:v>110.93786523534799</c:v>
                </c:pt>
                <c:pt idx="25">
                  <c:v>125.06133342992787</c:v>
                </c:pt>
                <c:pt idx="26">
                  <c:v>128.90625964991725</c:v>
                </c:pt>
                <c:pt idx="27">
                  <c:v>143.93966677446883</c:v>
                </c:pt>
                <c:pt idx="28">
                  <c:v>158.93547642720694</c:v>
                </c:pt>
                <c:pt idx="29">
                  <c:v>173.89773831059935</c:v>
                </c:pt>
                <c:pt idx="30">
                  <c:v>188.82974704850503</c:v>
                </c:pt>
                <c:pt idx="31">
                  <c:v>160.52873780727222</c:v>
                </c:pt>
                <c:pt idx="32">
                  <c:v>176.75931019759392</c:v>
                </c:pt>
                <c:pt idx="33">
                  <c:v>192.95491309455588</c:v>
                </c:pt>
                <c:pt idx="34">
                  <c:v>209.11889593919318</c:v>
                </c:pt>
                <c:pt idx="35">
                  <c:v>225.25404749767389</c:v>
                </c:pt>
                <c:pt idx="36">
                  <c:v>197.39510651187899</c:v>
                </c:pt>
                <c:pt idx="37">
                  <c:v>213.86740876914379</c:v>
                </c:pt>
                <c:pt idx="38">
                  <c:v>230.31049891241477</c:v>
                </c:pt>
                <c:pt idx="39">
                  <c:v>246.72675637125698</c:v>
                </c:pt>
                <c:pt idx="40">
                  <c:v>263.11821789263303</c:v>
                </c:pt>
                <c:pt idx="41">
                  <c:v>236.3117437149856</c:v>
                </c:pt>
                <c:pt idx="42">
                  <c:v>253.66452396110128</c:v>
                </c:pt>
                <c:pt idx="43">
                  <c:v>270.99042974399345</c:v>
                </c:pt>
                <c:pt idx="44">
                  <c:v>288.29142094764018</c:v>
                </c:pt>
                <c:pt idx="45">
                  <c:v>305.5692029643111</c:v>
                </c:pt>
                <c:pt idx="46">
                  <c:v>278.85749740718308</c:v>
                </c:pt>
                <c:pt idx="47">
                  <c:v>296.14774103899623</c:v>
                </c:pt>
                <c:pt idx="48">
                  <c:v>313.41547935665466</c:v>
                </c:pt>
                <c:pt idx="49">
                  <c:v>330.66212656242288</c:v>
                </c:pt>
                <c:pt idx="50">
                  <c:v>347.88893729723378</c:v>
                </c:pt>
                <c:pt idx="51">
                  <c:v>321.25740024962448</c:v>
                </c:pt>
                <c:pt idx="52">
                  <c:v>338.49488394193031</c:v>
                </c:pt>
                <c:pt idx="53">
                  <c:v>355.7130557164939</c:v>
                </c:pt>
                <c:pt idx="54">
                  <c:v>372.91298167145311</c:v>
                </c:pt>
                <c:pt idx="55">
                  <c:v>390.09562155502164</c:v>
                </c:pt>
                <c:pt idx="56">
                  <c:v>363.2206629596339</c:v>
                </c:pt>
                <c:pt idx="57">
                  <c:v>380.10050029057857</c:v>
                </c:pt>
                <c:pt idx="58">
                  <c:v>396.96403469017793</c:v>
                </c:pt>
                <c:pt idx="59">
                  <c:v>413.81205599750405</c:v>
                </c:pt>
                <c:pt idx="60">
                  <c:v>430.64528450788242</c:v>
                </c:pt>
                <c:pt idx="61">
                  <c:v>403.20581160192484</c:v>
                </c:pt>
                <c:pt idx="62">
                  <c:v>419.42474207074014</c:v>
                </c:pt>
                <c:pt idx="63">
                  <c:v>435.63016527932956</c:v>
                </c:pt>
                <c:pt idx="64">
                  <c:v>451.82265427635951</c:v>
                </c:pt>
                <c:pt idx="65">
                  <c:v>468.00273769986575</c:v>
                </c:pt>
                <c:pt idx="66">
                  <c:v>439.9909311636232</c:v>
                </c:pt>
                <c:pt idx="67">
                  <c:v>455.55760235358679</c:v>
                </c:pt>
                <c:pt idx="68">
                  <c:v>471.1129115667282</c:v>
                </c:pt>
                <c:pt idx="69">
                  <c:v>486.65728665769012</c:v>
                </c:pt>
                <c:pt idx="70">
                  <c:v>502.19112592946141</c:v>
                </c:pt>
                <c:pt idx="71">
                  <c:v>473.28977290181336</c:v>
                </c:pt>
                <c:pt idx="72">
                  <c:v>487.90037643155364</c:v>
                </c:pt>
                <c:pt idx="73">
                  <c:v>502.50169784424816</c:v>
                </c:pt>
                <c:pt idx="74">
                  <c:v>517.09404475764688</c:v>
                </c:pt>
                <c:pt idx="75">
                  <c:v>531.67770601770792</c:v>
                </c:pt>
                <c:pt idx="76">
                  <c:v>501.8805499498132</c:v>
                </c:pt>
                <c:pt idx="77">
                  <c:v>515.54208519587939</c:v>
                </c:pt>
                <c:pt idx="78">
                  <c:v>529.1959821706547</c:v>
                </c:pt>
                <c:pt idx="79">
                  <c:v>542.84246565902106</c:v>
                </c:pt>
                <c:pt idx="80">
                  <c:v>556.48174822611566</c:v>
                </c:pt>
                <c:pt idx="81">
                  <c:v>526.09348261800289</c:v>
                </c:pt>
                <c:pt idx="82">
                  <c:v>539.12142030708412</c:v>
                </c:pt>
                <c:pt idx="83">
                  <c:v>552.1427451348062</c:v>
                </c:pt>
                <c:pt idx="84">
                  <c:v>565.15763498453509</c:v>
                </c:pt>
                <c:pt idx="85">
                  <c:v>578.16625888120927</c:v>
                </c:pt>
                <c:pt idx="86">
                  <c:v>548.42303085040248</c:v>
                </c:pt>
                <c:pt idx="87">
                  <c:v>560.51018794024446</c:v>
                </c:pt>
                <c:pt idx="88">
                  <c:v>572.59189111850731</c:v>
                </c:pt>
                <c:pt idx="89">
                  <c:v>584.66827165264783</c:v>
                </c:pt>
                <c:pt idx="90">
                  <c:v>596.73945494670397</c:v>
                </c:pt>
                <c:pt idx="91">
                  <c:v>568.25548857849674</c:v>
                </c:pt>
                <c:pt idx="92">
                  <c:v>580.02413169148087</c:v>
                </c:pt>
                <c:pt idx="93">
                  <c:v>591.78779553969071</c:v>
                </c:pt>
                <c:pt idx="94">
                  <c:v>603.54659302624623</c:v>
                </c:pt>
                <c:pt idx="95">
                  <c:v>615.30063229741995</c:v>
                </c:pt>
                <c:pt idx="96">
                  <c:v>587.29960927170771</c:v>
                </c:pt>
                <c:pt idx="97">
                  <c:v>597.97723596598246</c:v>
                </c:pt>
                <c:pt idx="98">
                  <c:v>608.65089889599756</c:v>
                </c:pt>
                <c:pt idx="99">
                  <c:v>619.3206773571959</c:v>
                </c:pt>
                <c:pt idx="100">
                  <c:v>629.98664769058678</c:v>
                </c:pt>
                <c:pt idx="101">
                  <c:v>640.64888344203735</c:v>
                </c:pt>
                <c:pt idx="102">
                  <c:v>651.30745551041571</c:v>
                </c:pt>
                <c:pt idx="103">
                  <c:v>661.96243228553215</c:v>
                </c:pt>
                <c:pt idx="104">
                  <c:v>672.61387977674451</c:v>
                </c:pt>
                <c:pt idx="105">
                  <c:v>683.26186173299538</c:v>
                </c:pt>
                <c:pt idx="106">
                  <c:v>620.5575053377105</c:v>
                </c:pt>
                <c:pt idx="107">
                  <c:v>630.45030029280758</c:v>
                </c:pt>
                <c:pt idx="108">
                  <c:v>640.33988502434045</c:v>
                </c:pt>
                <c:pt idx="109">
                  <c:v>650.22631609145651</c:v>
                </c:pt>
                <c:pt idx="110">
                  <c:v>660.10964819351091</c:v>
                </c:pt>
                <c:pt idx="111">
                  <c:v>635.39549035690516</c:v>
                </c:pt>
                <c:pt idx="112">
                  <c:v>644.66558339787275</c:v>
                </c:pt>
                <c:pt idx="113">
                  <c:v>653.93292590910994</c:v>
                </c:pt>
                <c:pt idx="114">
                  <c:v>663.19756235900797</c:v>
                </c:pt>
                <c:pt idx="115">
                  <c:v>672.4595358724689</c:v>
                </c:pt>
                <c:pt idx="116">
                  <c:v>647.13714181442413</c:v>
                </c:pt>
                <c:pt idx="117">
                  <c:v>655.78606828503746</c:v>
                </c:pt>
                <c:pt idx="118">
                  <c:v>664.43264509326025</c:v>
                </c:pt>
                <c:pt idx="119">
                  <c:v>673.07690712315559</c:v>
                </c:pt>
                <c:pt idx="120">
                  <c:v>681.71888828983572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461.05288028198476</c:v>
                </c:pt>
                <c:pt idx="97">
                  <c:v>466.61294333655422</c:v>
                </c:pt>
                <c:pt idx="98">
                  <c:v>472.17159422788433</c:v>
                </c:pt>
                <c:pt idx="99">
                  <c:v>477.72885193803222</c:v>
                </c:pt>
                <c:pt idx="100">
                  <c:v>483.28473497109491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266.11362550427401</c:v>
                </c:pt>
                <c:pt idx="42">
                  <c:v>278.11452603753787</c:v>
                </c:pt>
                <c:pt idx="43">
                  <c:v>290.10380901652701</c:v>
                </c:pt>
                <c:pt idx="44">
                  <c:v>302.08202241270902</c:v>
                </c:pt>
                <c:pt idx="45">
                  <c:v>314.04966717357325</c:v>
                </c:pt>
                <c:pt idx="46">
                  <c:v>290.85276623666175</c:v>
                </c:pt>
                <c:pt idx="47">
                  <c:v>301.33369868276128</c:v>
                </c:pt>
                <c:pt idx="48">
                  <c:v>311.8065171359209</c:v>
                </c:pt>
                <c:pt idx="49">
                  <c:v>322.27153269112586</c:v>
                </c:pt>
                <c:pt idx="50">
                  <c:v>332.72903457884451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340.19422861744891</c:v>
                </c:pt>
                <c:pt idx="57">
                  <c:v>347.65581965898076</c:v>
                </c:pt>
                <c:pt idx="58">
                  <c:v>355.11389600890442</c:v>
                </c:pt>
                <c:pt idx="59">
                  <c:v>362.56854195764794</c:v>
                </c:pt>
                <c:pt idx="60">
                  <c:v>370.01983804377869</c:v>
                </c:pt>
                <c:pt idx="61">
                  <c:v>359.58708999068591</c:v>
                </c:pt>
                <c:pt idx="62">
                  <c:v>365.92203505591783</c:v>
                </c:pt>
                <c:pt idx="63">
                  <c:v>372.25458524998089</c:v>
                </c:pt>
                <c:pt idx="64">
                  <c:v>378.58478709988793</c:v>
                </c:pt>
                <c:pt idx="65">
                  <c:v>384.91268544829819</c:v>
                </c:pt>
                <c:pt idx="66">
                  <c:v>375.60615822359978</c:v>
                </c:pt>
                <c:pt idx="67">
                  <c:v>381.19066877305704</c:v>
                </c:pt>
                <c:pt idx="68">
                  <c:v>386.77339997206712</c:v>
                </c:pt>
                <c:pt idx="69">
                  <c:v>392.3543811541972</c:v>
                </c:pt>
                <c:pt idx="70">
                  <c:v>397.93364074958504</c:v>
                </c:pt>
                <c:pt idx="71">
                  <c:v>387.88973528733283</c:v>
                </c:pt>
                <c:pt idx="72">
                  <c:v>392.72638504489879</c:v>
                </c:pt>
                <c:pt idx="73">
                  <c:v>397.56174311317318</c:v>
                </c:pt>
                <c:pt idx="74">
                  <c:v>402.39582743654279</c:v>
                </c:pt>
                <c:pt idx="75">
                  <c:v>407.22865549260911</c:v>
                </c:pt>
                <c:pt idx="76">
                  <c:v>398.67741344442726</c:v>
                </c:pt>
                <c:pt idx="77">
                  <c:v>403.13942078264904</c:v>
                </c:pt>
                <c:pt idx="78">
                  <c:v>407.60035995338376</c:v>
                </c:pt>
                <c:pt idx="79">
                  <c:v>412.06024430985258</c:v>
                </c:pt>
                <c:pt idx="80">
                  <c:v>416.51908689232141</c:v>
                </c:pt>
                <c:pt idx="81">
                  <c:v>8.0726688341261168E-13</c:v>
                </c:pt>
                <c:pt idx="82">
                  <c:v>8.0726688341261168E-13</c:v>
                </c:pt>
                <c:pt idx="83">
                  <c:v>8.0726688341261168E-13</c:v>
                </c:pt>
                <c:pt idx="84">
                  <c:v>8.0726688341261168E-13</c:v>
                </c:pt>
                <c:pt idx="85">
                  <c:v>8.0726688341261168E-13</c:v>
                </c:pt>
                <c:pt idx="86">
                  <c:v>8.0726688341261168E-13</c:v>
                </c:pt>
                <c:pt idx="87">
                  <c:v>8.0726688341261168E-13</c:v>
                </c:pt>
                <c:pt idx="88">
                  <c:v>8.0726688341261168E-13</c:v>
                </c:pt>
                <c:pt idx="89">
                  <c:v>8.0726688341261168E-13</c:v>
                </c:pt>
                <c:pt idx="90">
                  <c:v>8.0726688341261168E-13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5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5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5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5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5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1" zoomScale="80" zoomScaleNormal="80" workbookViewId="0">
      <selection activeCell="D56" sqref="D5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7" t="s">
        <v>231</v>
      </c>
      <c r="B5" s="267"/>
      <c r="C5" s="24">
        <v>4.22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25</v>
      </c>
      <c r="C9" s="32">
        <v>6.6667000000000004E-2</v>
      </c>
      <c r="D9" s="33">
        <f t="shared" ref="D9:D18" si="0">C9*$C$5</f>
        <v>0.28133474000000003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11</v>
      </c>
      <c r="C10" s="32">
        <v>0.111111</v>
      </c>
      <c r="D10" s="33">
        <f t="shared" si="0"/>
        <v>0.46888841999999997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14</v>
      </c>
      <c r="C11" s="32">
        <v>8.8888999999999996E-2</v>
      </c>
      <c r="D11" s="33">
        <f t="shared" si="0"/>
        <v>0.37511157999999994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12</v>
      </c>
      <c r="C12" s="32">
        <v>3.3333000000000002E-2</v>
      </c>
      <c r="D12" s="33">
        <f t="shared" si="0"/>
        <v>0.14066525999999999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6</v>
      </c>
      <c r="C13" s="32">
        <v>0.111111</v>
      </c>
      <c r="D13" s="33">
        <f t="shared" si="0"/>
        <v>0.46888841999999997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23</v>
      </c>
      <c r="C14" s="32">
        <v>1.1110999999999999E-2</v>
      </c>
      <c r="D14" s="33">
        <f t="shared" si="0"/>
        <v>4.6888419999999993E-2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8</v>
      </c>
      <c r="C15" s="32">
        <v>2.7778000000000001E-2</v>
      </c>
      <c r="D15" s="33">
        <f t="shared" si="0"/>
        <v>0.11722315999999999</v>
      </c>
      <c r="E15" s="34">
        <v>120</v>
      </c>
      <c r="F15" s="35" t="str">
        <f t="array" ref="F15">IF(E15="","",IF(INDEX(A:A,MAX(IF(ISNUMBER($A$192:$A$211),ROW($A$192:$A$211),"")))&lt;&gt;E15,"Corrigez : révolution incorrecte","OK"))</f>
        <v>OK</v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13</v>
      </c>
      <c r="C16" s="32">
        <v>1.6667000000000001E-2</v>
      </c>
      <c r="D16" s="33">
        <f t="shared" si="0"/>
        <v>7.0334740000000007E-2</v>
      </c>
      <c r="E16" s="34">
        <v>100</v>
      </c>
      <c r="F16" s="35" t="str">
        <f t="array" ref="F16">IF(E16="","",IF(INDEX(A:A,MAX(IF(ISNUMBER($A$218:$A$237),ROW($A$218:$A$237),"")))&lt;&gt;E16,"Corrigez : révolution incorrecte","OK"))</f>
        <v>OK</v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21</v>
      </c>
      <c r="C17" s="32">
        <v>8.8888999999999996E-2</v>
      </c>
      <c r="D17" s="33">
        <f t="shared" si="0"/>
        <v>0.37511157999999994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 t="s">
        <v>98</v>
      </c>
      <c r="C18" s="32">
        <v>0.14444399999999999</v>
      </c>
      <c r="D18" s="33">
        <f t="shared" si="0"/>
        <v>0.60955367999999988</v>
      </c>
      <c r="E18" s="34">
        <v>80</v>
      </c>
      <c r="F18" s="35" t="str">
        <f t="array" ref="F18">IF(E18="","",IF(INDEX(A:A,MAX(IF(ISNUMBER($A$270:$A$289),ROW($A$270:$A$289),"")))&lt;&gt;E18,"Corrigez : révolution incorrecte","OK"))</f>
        <v>OK</v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0.7</v>
      </c>
      <c r="D19" s="38">
        <f>SUM(D9:D18)</f>
        <v>2.9539999999999997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6" t="s">
        <v>227</v>
      </c>
      <c r="B30" s="266"/>
      <c r="C30" s="23" t="s">
        <v>324</v>
      </c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Hêtre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32</v>
      </c>
      <c r="C36" s="60">
        <v>1</v>
      </c>
      <c r="D36" s="60">
        <v>0</v>
      </c>
      <c r="E36" s="51">
        <v>0</v>
      </c>
      <c r="F36" s="51"/>
      <c r="G36" s="51"/>
      <c r="H36" s="51">
        <v>1</v>
      </c>
      <c r="I36" s="49">
        <f>IFERROR(B36/A36,"")</f>
        <v>1.6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25</v>
      </c>
      <c r="B37" s="60">
        <v>76</v>
      </c>
      <c r="C37" s="60">
        <v>2</v>
      </c>
      <c r="D37" s="60">
        <v>7</v>
      </c>
      <c r="E37" s="51">
        <v>0</v>
      </c>
      <c r="F37" s="51"/>
      <c r="G37" s="51"/>
      <c r="H37" s="51">
        <v>1</v>
      </c>
      <c r="I37" s="53">
        <f>IF(A37&lt;&gt;0,(B37-(B36-D36))/(A37-A36),"")</f>
        <v>8.8000000000000007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116</v>
      </c>
      <c r="C38" s="60">
        <v>3</v>
      </c>
      <c r="D38" s="60">
        <v>28</v>
      </c>
      <c r="E38" s="51">
        <v>0</v>
      </c>
      <c r="F38" s="51"/>
      <c r="G38" s="51"/>
      <c r="H38" s="51">
        <v>1</v>
      </c>
      <c r="I38" s="53">
        <f>IF(A38&lt;&gt;0,(B38-(B37-D37))/(A38-A37),"")</f>
        <v>9.4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35</v>
      </c>
      <c r="B39" s="60">
        <v>139</v>
      </c>
      <c r="C39" s="60">
        <v>4</v>
      </c>
      <c r="D39" s="60">
        <v>28</v>
      </c>
      <c r="E39" s="51">
        <v>0.2</v>
      </c>
      <c r="F39" s="51"/>
      <c r="G39" s="51"/>
      <c r="H39" s="51">
        <v>0.8</v>
      </c>
      <c r="I39" s="49">
        <f t="shared" ref="I39:I55" si="1">IF(A39&lt;&gt;0,(B39-(B38-D38))/(A39-A38),"")</f>
        <v>10.199999999999999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40</v>
      </c>
      <c r="B40" s="60">
        <v>163</v>
      </c>
      <c r="C40" s="60">
        <v>5</v>
      </c>
      <c r="D40" s="60">
        <v>28</v>
      </c>
      <c r="E40" s="51">
        <v>0.2</v>
      </c>
      <c r="F40" s="51"/>
      <c r="G40" s="51"/>
      <c r="H40" s="51">
        <v>0.8</v>
      </c>
      <c r="I40" s="49">
        <f t="shared" si="1"/>
        <v>10.4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45</v>
      </c>
      <c r="B41" s="60">
        <v>190</v>
      </c>
      <c r="C41" s="60">
        <v>6</v>
      </c>
      <c r="D41" s="60">
        <v>28</v>
      </c>
      <c r="E41" s="51">
        <v>0.2</v>
      </c>
      <c r="F41" s="51"/>
      <c r="G41" s="51"/>
      <c r="H41" s="51">
        <v>0.8</v>
      </c>
      <c r="I41" s="53">
        <f t="shared" si="1"/>
        <v>11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50</v>
      </c>
      <c r="B42" s="60">
        <v>217</v>
      </c>
      <c r="C42" s="60">
        <v>7</v>
      </c>
      <c r="D42" s="60">
        <v>28</v>
      </c>
      <c r="E42" s="51">
        <v>0.3</v>
      </c>
      <c r="F42" s="51"/>
      <c r="G42" s="51"/>
      <c r="H42" s="51">
        <v>0.7</v>
      </c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55</v>
      </c>
      <c r="B43" s="60">
        <v>244</v>
      </c>
      <c r="C43" s="60">
        <v>8</v>
      </c>
      <c r="D43" s="60">
        <v>28</v>
      </c>
      <c r="E43" s="51">
        <v>0.3</v>
      </c>
      <c r="F43" s="51"/>
      <c r="G43" s="51"/>
      <c r="H43" s="51">
        <v>0.7</v>
      </c>
      <c r="I43" s="49">
        <f t="shared" si="1"/>
        <v>11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60</v>
      </c>
      <c r="B44" s="60">
        <v>270</v>
      </c>
      <c r="C44" s="60">
        <v>9</v>
      </c>
      <c r="D44" s="60">
        <v>28</v>
      </c>
      <c r="E44" s="51">
        <v>0.4</v>
      </c>
      <c r="F44" s="51"/>
      <c r="G44" s="51"/>
      <c r="H44" s="51">
        <v>0.6</v>
      </c>
      <c r="I44" s="49">
        <f t="shared" si="1"/>
        <v>10.8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65</v>
      </c>
      <c r="B45" s="60">
        <v>294</v>
      </c>
      <c r="C45" s="60">
        <v>10</v>
      </c>
      <c r="D45" s="60">
        <v>28</v>
      </c>
      <c r="E45" s="51">
        <v>0.4</v>
      </c>
      <c r="F45" s="51"/>
      <c r="G45" s="51"/>
      <c r="H45" s="51">
        <v>0.6</v>
      </c>
      <c r="I45" s="49">
        <f t="shared" si="1"/>
        <v>10.4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70</v>
      </c>
      <c r="B46" s="60">
        <v>316</v>
      </c>
      <c r="C46" s="60">
        <v>11</v>
      </c>
      <c r="D46" s="60">
        <v>28</v>
      </c>
      <c r="E46" s="51">
        <v>0.5</v>
      </c>
      <c r="F46" s="51"/>
      <c r="G46" s="51"/>
      <c r="H46" s="51">
        <v>0.5</v>
      </c>
      <c r="I46" s="49">
        <f t="shared" si="1"/>
        <v>10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75</v>
      </c>
      <c r="B47" s="60">
        <v>335</v>
      </c>
      <c r="C47" s="60">
        <v>12</v>
      </c>
      <c r="D47" s="60">
        <v>28</v>
      </c>
      <c r="E47" s="51">
        <v>0.5</v>
      </c>
      <c r="F47" s="51"/>
      <c r="G47" s="51"/>
      <c r="H47" s="51">
        <v>0.5</v>
      </c>
      <c r="I47" s="49">
        <f t="shared" si="1"/>
        <v>9.4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80</v>
      </c>
      <c r="B48" s="60">
        <v>351</v>
      </c>
      <c r="C48" s="60">
        <v>13</v>
      </c>
      <c r="D48" s="60">
        <v>28</v>
      </c>
      <c r="E48" s="51">
        <v>0.6</v>
      </c>
      <c r="F48" s="51"/>
      <c r="G48" s="51"/>
      <c r="H48" s="51">
        <v>0.4</v>
      </c>
      <c r="I48" s="49">
        <f t="shared" si="1"/>
        <v>8.8000000000000007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85</v>
      </c>
      <c r="B49" s="60">
        <v>365</v>
      </c>
      <c r="C49" s="60">
        <v>14</v>
      </c>
      <c r="D49" s="60">
        <v>27</v>
      </c>
      <c r="E49" s="51">
        <v>0.6</v>
      </c>
      <c r="F49" s="51"/>
      <c r="G49" s="51"/>
      <c r="H49" s="51">
        <v>0.4</v>
      </c>
      <c r="I49" s="49">
        <f t="shared" si="1"/>
        <v>8.4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90</v>
      </c>
      <c r="B50" s="50">
        <v>377</v>
      </c>
      <c r="C50" s="50">
        <v>15</v>
      </c>
      <c r="D50" s="50">
        <v>26</v>
      </c>
      <c r="E50" s="51">
        <v>0.7</v>
      </c>
      <c r="F50" s="51"/>
      <c r="G50" s="51"/>
      <c r="H50" s="51">
        <v>0.3</v>
      </c>
      <c r="I50" s="49">
        <f t="shared" si="1"/>
        <v>7.8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95</v>
      </c>
      <c r="B51" s="50">
        <v>389</v>
      </c>
      <c r="C51" s="50">
        <v>16</v>
      </c>
      <c r="D51" s="50">
        <v>25</v>
      </c>
      <c r="E51" s="51">
        <v>0.7</v>
      </c>
      <c r="F51" s="51"/>
      <c r="G51" s="51"/>
      <c r="H51" s="51">
        <v>0.3</v>
      </c>
      <c r="I51" s="49">
        <f t="shared" si="1"/>
        <v>7.6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105</v>
      </c>
      <c r="B52" s="50">
        <v>433</v>
      </c>
      <c r="C52" s="50">
        <v>17</v>
      </c>
      <c r="D52" s="50">
        <v>47</v>
      </c>
      <c r="E52" s="51">
        <v>0.7</v>
      </c>
      <c r="F52" s="51"/>
      <c r="G52" s="51"/>
      <c r="H52" s="51">
        <v>0.3</v>
      </c>
      <c r="I52" s="49">
        <f t="shared" si="1"/>
        <v>6.9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110</v>
      </c>
      <c r="B53" s="50">
        <v>418</v>
      </c>
      <c r="C53" s="50">
        <v>18</v>
      </c>
      <c r="D53" s="50">
        <v>22</v>
      </c>
      <c r="E53" s="51">
        <v>0.7</v>
      </c>
      <c r="F53" s="51"/>
      <c r="G53" s="51"/>
      <c r="H53" s="51">
        <v>0.3</v>
      </c>
      <c r="I53" s="49">
        <f t="shared" si="1"/>
        <v>6.4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>
        <v>115</v>
      </c>
      <c r="B54" s="50">
        <v>426</v>
      </c>
      <c r="C54" s="50">
        <v>19</v>
      </c>
      <c r="D54" s="50">
        <v>22</v>
      </c>
      <c r="E54" s="51">
        <v>0.7</v>
      </c>
      <c r="F54" s="51"/>
      <c r="G54" s="51"/>
      <c r="H54" s="51">
        <v>0.3</v>
      </c>
      <c r="I54" s="49">
        <f t="shared" si="1"/>
        <v>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>
        <v>120</v>
      </c>
      <c r="B55" s="50">
        <v>432</v>
      </c>
      <c r="C55" s="50">
        <v>20</v>
      </c>
      <c r="D55" s="50">
        <v>432</v>
      </c>
      <c r="E55" s="51">
        <v>0.8</v>
      </c>
      <c r="F55" s="51"/>
      <c r="G55" s="51"/>
      <c r="H55" s="51">
        <v>0.2</v>
      </c>
      <c r="I55" s="49">
        <f t="shared" si="1"/>
        <v>5.6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C57" s="23" t="s">
        <v>325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pédonculé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42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25</v>
      </c>
      <c r="B63" s="60">
        <v>70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>IF(A63&lt;&gt;0,(B63-(B62-D62))/(A63-A62),"")</f>
        <v>5.6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105</v>
      </c>
      <c r="C64" s="60">
        <v>3</v>
      </c>
      <c r="D64" s="60">
        <v>29</v>
      </c>
      <c r="E64" s="51">
        <v>0</v>
      </c>
      <c r="F64" s="51"/>
      <c r="G64" s="51"/>
      <c r="H64" s="51">
        <v>1</v>
      </c>
      <c r="I64" s="49">
        <f>IF(A64&lt;&gt;0,(B64-(B63-D63))/(A64-A63),"")</f>
        <v>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35</v>
      </c>
      <c r="B65" s="60">
        <v>116</v>
      </c>
      <c r="C65" s="60">
        <v>4</v>
      </c>
      <c r="D65" s="60">
        <v>21</v>
      </c>
      <c r="E65" s="51">
        <v>0</v>
      </c>
      <c r="F65" s="51"/>
      <c r="G65" s="51"/>
      <c r="H65" s="51">
        <v>1</v>
      </c>
      <c r="I65" s="49">
        <f>IF(A65&lt;&gt;0,(B65-(B64-D64))/(A65-A64),"")</f>
        <v>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40</v>
      </c>
      <c r="B66" s="60">
        <v>137</v>
      </c>
      <c r="C66" s="60">
        <v>5</v>
      </c>
      <c r="D66" s="60">
        <v>21</v>
      </c>
      <c r="E66" s="51">
        <v>0.2</v>
      </c>
      <c r="F66" s="51"/>
      <c r="G66" s="51"/>
      <c r="H66" s="51">
        <v>0.8</v>
      </c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45</v>
      </c>
      <c r="B67" s="60">
        <v>158</v>
      </c>
      <c r="C67" s="60">
        <v>6</v>
      </c>
      <c r="D67" s="60">
        <v>21</v>
      </c>
      <c r="E67" s="51">
        <v>0.2</v>
      </c>
      <c r="F67" s="51"/>
      <c r="G67" s="51"/>
      <c r="H67" s="51">
        <v>0.8</v>
      </c>
      <c r="I67" s="49">
        <f t="shared" si="2"/>
        <v>8.4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50</v>
      </c>
      <c r="B68" s="60">
        <v>178</v>
      </c>
      <c r="C68" s="60">
        <v>7</v>
      </c>
      <c r="D68" s="60">
        <v>21</v>
      </c>
      <c r="E68" s="51">
        <v>0.3</v>
      </c>
      <c r="F68" s="51"/>
      <c r="G68" s="51"/>
      <c r="H68" s="51">
        <v>0.7</v>
      </c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55</v>
      </c>
      <c r="B69" s="50">
        <v>197</v>
      </c>
      <c r="C69" s="50">
        <v>8</v>
      </c>
      <c r="D69" s="50">
        <v>21</v>
      </c>
      <c r="E69" s="51">
        <v>0.3</v>
      </c>
      <c r="F69" s="51"/>
      <c r="G69" s="51"/>
      <c r="H69" s="51">
        <v>0.7</v>
      </c>
      <c r="I69" s="49">
        <f t="shared" si="2"/>
        <v>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60</v>
      </c>
      <c r="B70" s="50">
        <v>214</v>
      </c>
      <c r="C70" s="50">
        <v>9</v>
      </c>
      <c r="D70" s="50">
        <v>21</v>
      </c>
      <c r="E70" s="51">
        <v>0.4</v>
      </c>
      <c r="F70" s="51"/>
      <c r="G70" s="51"/>
      <c r="H70" s="51">
        <v>0.6</v>
      </c>
      <c r="I70" s="49">
        <f t="shared" si="2"/>
        <v>7.6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65</v>
      </c>
      <c r="B71" s="50">
        <v>229</v>
      </c>
      <c r="C71" s="50">
        <v>10</v>
      </c>
      <c r="D71" s="50">
        <v>21</v>
      </c>
      <c r="E71" s="51">
        <v>0.4</v>
      </c>
      <c r="F71" s="51"/>
      <c r="G71" s="51"/>
      <c r="H71" s="51">
        <v>0.6</v>
      </c>
      <c r="I71" s="49">
        <f t="shared" si="2"/>
        <v>7.2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70</v>
      </c>
      <c r="B72" s="50">
        <v>242</v>
      </c>
      <c r="C72" s="50">
        <v>11</v>
      </c>
      <c r="D72" s="50">
        <v>21</v>
      </c>
      <c r="E72" s="51">
        <v>0.5</v>
      </c>
      <c r="F72" s="51"/>
      <c r="G72" s="51"/>
      <c r="H72" s="51">
        <v>0.5</v>
      </c>
      <c r="I72" s="49">
        <f t="shared" si="2"/>
        <v>6.8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75</v>
      </c>
      <c r="B73" s="50">
        <v>252</v>
      </c>
      <c r="C73" s="50">
        <v>12</v>
      </c>
      <c r="D73" s="50">
        <v>21</v>
      </c>
      <c r="E73" s="51">
        <v>0.5</v>
      </c>
      <c r="F73" s="51"/>
      <c r="G73" s="51"/>
      <c r="H73" s="51">
        <v>0.5</v>
      </c>
      <c r="I73" s="49">
        <f t="shared" si="2"/>
        <v>6.2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80</v>
      </c>
      <c r="B74" s="50">
        <v>261</v>
      </c>
      <c r="C74" s="50">
        <v>13</v>
      </c>
      <c r="D74" s="50">
        <v>21</v>
      </c>
      <c r="E74" s="51">
        <v>0.6</v>
      </c>
      <c r="F74" s="51"/>
      <c r="G74" s="51"/>
      <c r="H74" s="51">
        <v>0.4</v>
      </c>
      <c r="I74" s="49">
        <f t="shared" si="2"/>
        <v>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85</v>
      </c>
      <c r="B75" s="50">
        <v>269</v>
      </c>
      <c r="C75" s="50">
        <v>14</v>
      </c>
      <c r="D75" s="50">
        <v>21</v>
      </c>
      <c r="E75" s="51">
        <v>0.6</v>
      </c>
      <c r="F75" s="51"/>
      <c r="G75" s="51"/>
      <c r="H75" s="51">
        <v>0.4</v>
      </c>
      <c r="I75" s="49">
        <f t="shared" si="2"/>
        <v>5.8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90</v>
      </c>
      <c r="B76" s="50">
        <v>275</v>
      </c>
      <c r="C76" s="50">
        <v>15</v>
      </c>
      <c r="D76" s="50">
        <v>21</v>
      </c>
      <c r="E76" s="51">
        <v>0.7</v>
      </c>
      <c r="F76" s="51"/>
      <c r="G76" s="51"/>
      <c r="H76" s="51">
        <v>0.3</v>
      </c>
      <c r="I76" s="49">
        <f t="shared" si="2"/>
        <v>5.4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95</v>
      </c>
      <c r="B77" s="50">
        <v>289</v>
      </c>
      <c r="C77" s="50">
        <v>16</v>
      </c>
      <c r="D77" s="50">
        <v>21</v>
      </c>
      <c r="E77" s="51">
        <v>0.7</v>
      </c>
      <c r="F77" s="51"/>
      <c r="G77" s="51"/>
      <c r="H77" s="51">
        <v>0.3</v>
      </c>
      <c r="I77" s="49">
        <f t="shared" si="2"/>
        <v>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100</v>
      </c>
      <c r="B78" s="50">
        <v>282</v>
      </c>
      <c r="C78" s="50">
        <v>17</v>
      </c>
      <c r="D78" s="50">
        <v>21</v>
      </c>
      <c r="E78" s="51">
        <v>0.7</v>
      </c>
      <c r="F78" s="51"/>
      <c r="G78" s="51"/>
      <c r="H78" s="51">
        <v>0.3</v>
      </c>
      <c r="I78" s="49">
        <f t="shared" si="2"/>
        <v>2.8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>
        <v>110</v>
      </c>
      <c r="B79" s="50">
        <v>305</v>
      </c>
      <c r="C79" s="50">
        <v>19</v>
      </c>
      <c r="D79" s="50">
        <v>39</v>
      </c>
      <c r="E79" s="51">
        <v>0.8</v>
      </c>
      <c r="F79" s="51"/>
      <c r="G79" s="51"/>
      <c r="H79" s="51">
        <v>0.2</v>
      </c>
      <c r="I79" s="49">
        <f t="shared" si="2"/>
        <v>4.4000000000000004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>
        <v>115</v>
      </c>
      <c r="B80" s="50">
        <v>285</v>
      </c>
      <c r="C80" s="50">
        <v>20</v>
      </c>
      <c r="D80" s="50">
        <v>18</v>
      </c>
      <c r="E80" s="51">
        <v>0.8</v>
      </c>
      <c r="F80" s="51"/>
      <c r="G80" s="51"/>
      <c r="H80" s="51">
        <v>0.2</v>
      </c>
      <c r="I80" s="49">
        <f t="shared" si="2"/>
        <v>3.8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>
        <v>120</v>
      </c>
      <c r="B81" s="50">
        <v>285</v>
      </c>
      <c r="C81" s="50">
        <v>21</v>
      </c>
      <c r="D81" s="50">
        <v>285</v>
      </c>
      <c r="E81" s="51">
        <v>0.8</v>
      </c>
      <c r="F81" s="51"/>
      <c r="G81" s="51"/>
      <c r="H81" s="51">
        <v>0.2</v>
      </c>
      <c r="I81" s="49">
        <f t="shared" si="2"/>
        <v>3.6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C83" s="23" t="s">
        <v>326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Chêne sessile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73</v>
      </c>
      <c r="C88" s="60">
        <v>1</v>
      </c>
      <c r="D88" s="60">
        <v>0</v>
      </c>
      <c r="E88" s="51">
        <v>0</v>
      </c>
      <c r="F88" s="51"/>
      <c r="G88" s="51"/>
      <c r="H88" s="87">
        <v>1</v>
      </c>
      <c r="I88" s="53">
        <f>IFERROR(B88/A88,"")</f>
        <v>3.65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25</v>
      </c>
      <c r="B89" s="60">
        <v>109</v>
      </c>
      <c r="C89" s="60">
        <v>2</v>
      </c>
      <c r="D89" s="60">
        <v>0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7.2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155</v>
      </c>
      <c r="C90" s="60">
        <v>3</v>
      </c>
      <c r="D90" s="60">
        <v>62</v>
      </c>
      <c r="E90" s="87">
        <v>0</v>
      </c>
      <c r="F90" s="87"/>
      <c r="G90" s="87"/>
      <c r="H90" s="87">
        <v>1</v>
      </c>
      <c r="I90" s="53">
        <f t="shared" si="3"/>
        <v>9.1999999999999993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35</v>
      </c>
      <c r="B91" s="60">
        <v>147</v>
      </c>
      <c r="C91" s="60">
        <v>4</v>
      </c>
      <c r="D91" s="60">
        <v>28</v>
      </c>
      <c r="E91" s="87">
        <v>0</v>
      </c>
      <c r="F91" s="87"/>
      <c r="G91" s="87"/>
      <c r="H91" s="87">
        <v>1</v>
      </c>
      <c r="I91" s="53">
        <f t="shared" si="3"/>
        <v>10.8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40</v>
      </c>
      <c r="B92" s="60">
        <v>175</v>
      </c>
      <c r="C92" s="60">
        <v>5</v>
      </c>
      <c r="D92" s="60">
        <v>28</v>
      </c>
      <c r="E92" s="87">
        <v>0.2</v>
      </c>
      <c r="F92" s="87"/>
      <c r="G92" s="87"/>
      <c r="H92" s="87">
        <v>0.8</v>
      </c>
      <c r="I92" s="53">
        <f t="shared" si="3"/>
        <v>11.2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45</v>
      </c>
      <c r="B93" s="60">
        <v>204</v>
      </c>
      <c r="C93" s="60">
        <v>6</v>
      </c>
      <c r="D93" s="60">
        <v>28</v>
      </c>
      <c r="E93" s="87">
        <v>0.2</v>
      </c>
      <c r="F93" s="87"/>
      <c r="G93" s="87"/>
      <c r="H93" s="87">
        <v>0.8</v>
      </c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50</v>
      </c>
      <c r="B94" s="60">
        <v>231</v>
      </c>
      <c r="C94" s="60">
        <v>7</v>
      </c>
      <c r="D94" s="60">
        <v>28</v>
      </c>
      <c r="E94" s="87">
        <v>0.3</v>
      </c>
      <c r="F94" s="87"/>
      <c r="G94" s="87"/>
      <c r="H94" s="87">
        <v>0.7</v>
      </c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55</v>
      </c>
      <c r="B95" s="60">
        <v>254</v>
      </c>
      <c r="C95" s="60">
        <v>8</v>
      </c>
      <c r="D95" s="60">
        <v>28</v>
      </c>
      <c r="E95" s="87">
        <v>0.3</v>
      </c>
      <c r="F95" s="87"/>
      <c r="G95" s="87"/>
      <c r="H95" s="87">
        <v>0.7</v>
      </c>
      <c r="I95" s="53">
        <f t="shared" si="3"/>
        <v>10.199999999999999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60</v>
      </c>
      <c r="B96" s="60">
        <v>273</v>
      </c>
      <c r="C96" s="60">
        <v>9</v>
      </c>
      <c r="D96" s="60">
        <v>28</v>
      </c>
      <c r="E96" s="87">
        <v>0.4</v>
      </c>
      <c r="F96" s="87"/>
      <c r="G96" s="87"/>
      <c r="H96" s="87">
        <v>0.6</v>
      </c>
      <c r="I96" s="53">
        <f t="shared" si="3"/>
        <v>9.4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65</v>
      </c>
      <c r="B97" s="60">
        <v>289</v>
      </c>
      <c r="C97" s="60">
        <v>10</v>
      </c>
      <c r="D97" s="60">
        <v>28</v>
      </c>
      <c r="E97" s="87">
        <v>0.4</v>
      </c>
      <c r="F97" s="87"/>
      <c r="G97" s="87"/>
      <c r="H97" s="87">
        <v>0.6</v>
      </c>
      <c r="I97" s="53">
        <f t="shared" si="3"/>
        <v>8.8000000000000007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70</v>
      </c>
      <c r="B98" s="60">
        <v>302</v>
      </c>
      <c r="C98" s="60">
        <v>11</v>
      </c>
      <c r="D98" s="60">
        <v>28</v>
      </c>
      <c r="E98" s="87">
        <v>0.5</v>
      </c>
      <c r="F98" s="87"/>
      <c r="G98" s="87"/>
      <c r="H98" s="87">
        <v>0.5</v>
      </c>
      <c r="I98" s="53">
        <f t="shared" si="3"/>
        <v>8.1999999999999993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75</v>
      </c>
      <c r="B99" s="60">
        <v>312</v>
      </c>
      <c r="C99" s="60">
        <v>12</v>
      </c>
      <c r="D99" s="60">
        <v>28</v>
      </c>
      <c r="E99" s="87">
        <v>0.5</v>
      </c>
      <c r="F99" s="87"/>
      <c r="G99" s="87"/>
      <c r="H99" s="87">
        <v>0.5</v>
      </c>
      <c r="I99" s="53">
        <f t="shared" si="3"/>
        <v>7.6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80</v>
      </c>
      <c r="B100" s="60">
        <v>320</v>
      </c>
      <c r="C100" s="60">
        <v>13</v>
      </c>
      <c r="D100" s="60">
        <v>28</v>
      </c>
      <c r="E100" s="65">
        <v>0.6</v>
      </c>
      <c r="F100" s="65"/>
      <c r="G100" s="65"/>
      <c r="H100" s="65">
        <v>0.4</v>
      </c>
      <c r="I100" s="53">
        <f t="shared" si="3"/>
        <v>7.2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85</v>
      </c>
      <c r="B101" s="60">
        <v>326</v>
      </c>
      <c r="C101" s="60">
        <v>14</v>
      </c>
      <c r="D101" s="60">
        <v>28</v>
      </c>
      <c r="E101" s="65">
        <v>0.6</v>
      </c>
      <c r="F101" s="65"/>
      <c r="G101" s="65"/>
      <c r="H101" s="65">
        <v>0.4</v>
      </c>
      <c r="I101" s="53">
        <f t="shared" si="3"/>
        <v>6.8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>
        <v>90</v>
      </c>
      <c r="B102" s="50">
        <v>330</v>
      </c>
      <c r="C102" s="60">
        <v>15</v>
      </c>
      <c r="D102" s="50">
        <v>28</v>
      </c>
      <c r="E102" s="54">
        <v>0.7</v>
      </c>
      <c r="F102" s="54"/>
      <c r="G102" s="54"/>
      <c r="H102" s="54">
        <v>0.3</v>
      </c>
      <c r="I102" s="53">
        <f t="shared" si="3"/>
        <v>6.4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>
        <v>95</v>
      </c>
      <c r="B103" s="50">
        <v>333</v>
      </c>
      <c r="C103" s="60">
        <v>16</v>
      </c>
      <c r="D103" s="50">
        <v>28</v>
      </c>
      <c r="E103" s="54">
        <v>0.7</v>
      </c>
      <c r="F103" s="54"/>
      <c r="G103" s="54"/>
      <c r="H103" s="54">
        <v>0.3</v>
      </c>
      <c r="I103" s="53">
        <f t="shared" si="3"/>
        <v>6.2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>
        <v>100</v>
      </c>
      <c r="B104" s="50">
        <v>333</v>
      </c>
      <c r="C104" s="60">
        <v>17</v>
      </c>
      <c r="D104" s="50">
        <v>27</v>
      </c>
      <c r="E104" s="54">
        <v>0.8</v>
      </c>
      <c r="F104" s="54"/>
      <c r="G104" s="54"/>
      <c r="H104" s="54">
        <v>0.2</v>
      </c>
      <c r="I104" s="53">
        <f t="shared" si="3"/>
        <v>5.6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>
        <v>110</v>
      </c>
      <c r="B105" s="50">
        <v>358</v>
      </c>
      <c r="C105" s="50">
        <v>19</v>
      </c>
      <c r="D105" s="50">
        <v>51</v>
      </c>
      <c r="E105" s="54">
        <v>0.8</v>
      </c>
      <c r="F105" s="54"/>
      <c r="G105" s="54"/>
      <c r="H105" s="54">
        <v>0.2</v>
      </c>
      <c r="I105" s="53">
        <f t="shared" si="3"/>
        <v>5.2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>
        <v>115</v>
      </c>
      <c r="B106" s="50">
        <v>331</v>
      </c>
      <c r="C106" s="50">
        <v>20</v>
      </c>
      <c r="D106" s="50">
        <v>24</v>
      </c>
      <c r="E106" s="54">
        <v>0.8</v>
      </c>
      <c r="F106" s="54"/>
      <c r="G106" s="54"/>
      <c r="H106" s="54">
        <v>0.2</v>
      </c>
      <c r="I106" s="53">
        <f t="shared" si="3"/>
        <v>4.8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>
        <v>120</v>
      </c>
      <c r="B107" s="50">
        <v>328</v>
      </c>
      <c r="C107" s="50">
        <v>21</v>
      </c>
      <c r="D107" s="50">
        <v>328</v>
      </c>
      <c r="E107" s="54">
        <v>0.9</v>
      </c>
      <c r="F107" s="54"/>
      <c r="G107" s="54"/>
      <c r="H107" s="54">
        <v>0.1</v>
      </c>
      <c r="I107" s="53">
        <f t="shared" si="3"/>
        <v>4.2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C109" s="23" t="s">
        <v>326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Chêne pubescent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73</v>
      </c>
      <c r="C114" s="50">
        <v>1</v>
      </c>
      <c r="D114" s="60">
        <v>0</v>
      </c>
      <c r="E114" s="51">
        <v>0</v>
      </c>
      <c r="F114" s="51"/>
      <c r="G114" s="51"/>
      <c r="H114" s="51">
        <v>1</v>
      </c>
      <c r="I114" s="53">
        <f>IFERROR(B114/A114,"")</f>
        <v>3.65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25</v>
      </c>
      <c r="B115" s="60">
        <v>109</v>
      </c>
      <c r="C115" s="50">
        <v>2</v>
      </c>
      <c r="D115" s="60">
        <v>0</v>
      </c>
      <c r="E115" s="51">
        <v>0</v>
      </c>
      <c r="F115" s="51"/>
      <c r="G115" s="51"/>
      <c r="H115" s="51">
        <v>1</v>
      </c>
      <c r="I115" s="53">
        <f t="shared" ref="I115:I133" si="4">IF(A115&lt;&gt;0,(B115-(B114-D114))/(A115-A114),"")</f>
        <v>7.2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155</v>
      </c>
      <c r="C116" s="50">
        <v>3</v>
      </c>
      <c r="D116" s="60">
        <v>62</v>
      </c>
      <c r="E116" s="51">
        <v>0</v>
      </c>
      <c r="F116" s="51"/>
      <c r="G116" s="51"/>
      <c r="H116" s="51">
        <v>1</v>
      </c>
      <c r="I116" s="53">
        <f t="shared" si="4"/>
        <v>9.1999999999999993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35</v>
      </c>
      <c r="B117" s="60">
        <v>147</v>
      </c>
      <c r="C117" s="50">
        <v>4</v>
      </c>
      <c r="D117" s="60">
        <v>28</v>
      </c>
      <c r="E117" s="51">
        <v>0</v>
      </c>
      <c r="F117" s="51"/>
      <c r="G117" s="51"/>
      <c r="H117" s="51">
        <v>1</v>
      </c>
      <c r="I117" s="53">
        <f t="shared" si="4"/>
        <v>10.8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40</v>
      </c>
      <c r="B118" s="60">
        <v>175</v>
      </c>
      <c r="C118" s="50">
        <v>5</v>
      </c>
      <c r="D118" s="60">
        <v>28</v>
      </c>
      <c r="E118" s="51">
        <v>0.2</v>
      </c>
      <c r="F118" s="51"/>
      <c r="G118" s="51"/>
      <c r="H118" s="51">
        <v>0.8</v>
      </c>
      <c r="I118" s="53">
        <f t="shared" si="4"/>
        <v>11.2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45</v>
      </c>
      <c r="B119" s="60">
        <v>204</v>
      </c>
      <c r="C119" s="50">
        <v>6</v>
      </c>
      <c r="D119" s="60">
        <v>28</v>
      </c>
      <c r="E119" s="51">
        <v>0.2</v>
      </c>
      <c r="F119" s="51"/>
      <c r="G119" s="51"/>
      <c r="H119" s="51">
        <v>0.8</v>
      </c>
      <c r="I119" s="53">
        <f t="shared" si="4"/>
        <v>11.4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50</v>
      </c>
      <c r="B120" s="60">
        <v>231</v>
      </c>
      <c r="C120" s="60">
        <v>7</v>
      </c>
      <c r="D120" s="60">
        <v>28</v>
      </c>
      <c r="E120" s="87">
        <v>0.3</v>
      </c>
      <c r="F120" s="87"/>
      <c r="G120" s="87"/>
      <c r="H120" s="87">
        <v>0.7</v>
      </c>
      <c r="I120" s="53">
        <f t="shared" si="4"/>
        <v>11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55</v>
      </c>
      <c r="B121" s="60">
        <v>254</v>
      </c>
      <c r="C121" s="60">
        <v>8</v>
      </c>
      <c r="D121" s="60">
        <v>28</v>
      </c>
      <c r="E121" s="87">
        <v>0.3</v>
      </c>
      <c r="F121" s="87"/>
      <c r="G121" s="87"/>
      <c r="H121" s="87">
        <v>0.7</v>
      </c>
      <c r="I121" s="53">
        <f t="shared" si="4"/>
        <v>10.199999999999999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60</v>
      </c>
      <c r="B122" s="60">
        <v>273</v>
      </c>
      <c r="C122" s="60">
        <v>9</v>
      </c>
      <c r="D122" s="60">
        <v>28</v>
      </c>
      <c r="E122" s="87">
        <v>0.4</v>
      </c>
      <c r="F122" s="87"/>
      <c r="G122" s="87"/>
      <c r="H122" s="87">
        <v>0.6</v>
      </c>
      <c r="I122" s="53">
        <f t="shared" si="4"/>
        <v>9.4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65</v>
      </c>
      <c r="B123" s="60">
        <v>289</v>
      </c>
      <c r="C123" s="60">
        <v>10</v>
      </c>
      <c r="D123" s="60">
        <v>28</v>
      </c>
      <c r="E123" s="87">
        <v>0.4</v>
      </c>
      <c r="F123" s="87"/>
      <c r="G123" s="87"/>
      <c r="H123" s="87">
        <v>0.6</v>
      </c>
      <c r="I123" s="53">
        <f t="shared" si="4"/>
        <v>8.8000000000000007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70</v>
      </c>
      <c r="B124" s="60">
        <v>302</v>
      </c>
      <c r="C124" s="60">
        <v>11</v>
      </c>
      <c r="D124" s="60">
        <v>28</v>
      </c>
      <c r="E124" s="87">
        <v>0.5</v>
      </c>
      <c r="F124" s="87"/>
      <c r="G124" s="87"/>
      <c r="H124" s="87">
        <v>0.5</v>
      </c>
      <c r="I124" s="53">
        <f t="shared" si="4"/>
        <v>8.1999999999999993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75</v>
      </c>
      <c r="B125" s="60">
        <v>312</v>
      </c>
      <c r="C125" s="60">
        <v>12</v>
      </c>
      <c r="D125" s="60">
        <v>28</v>
      </c>
      <c r="E125" s="87">
        <v>0.5</v>
      </c>
      <c r="F125" s="87"/>
      <c r="G125" s="87"/>
      <c r="H125" s="87">
        <v>0.5</v>
      </c>
      <c r="I125" s="53">
        <f t="shared" si="4"/>
        <v>7.6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>
        <v>80</v>
      </c>
      <c r="B126" s="60">
        <v>320</v>
      </c>
      <c r="C126" s="60">
        <v>13</v>
      </c>
      <c r="D126" s="60">
        <v>28</v>
      </c>
      <c r="E126" s="65">
        <v>0.6</v>
      </c>
      <c r="F126" s="65"/>
      <c r="G126" s="65"/>
      <c r="H126" s="65">
        <v>0.4</v>
      </c>
      <c r="I126" s="53">
        <f t="shared" si="4"/>
        <v>7.2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>
        <v>85</v>
      </c>
      <c r="B127" s="60">
        <v>326</v>
      </c>
      <c r="C127" s="60">
        <v>14</v>
      </c>
      <c r="D127" s="60">
        <v>28</v>
      </c>
      <c r="E127" s="65">
        <v>0.6</v>
      </c>
      <c r="F127" s="65"/>
      <c r="G127" s="65"/>
      <c r="H127" s="65">
        <v>0.4</v>
      </c>
      <c r="I127" s="53">
        <f t="shared" si="4"/>
        <v>6.8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>
        <v>90</v>
      </c>
      <c r="B128" s="50">
        <v>330</v>
      </c>
      <c r="C128" s="50">
        <v>15</v>
      </c>
      <c r="D128" s="50">
        <v>28</v>
      </c>
      <c r="E128" s="54">
        <v>0.7</v>
      </c>
      <c r="F128" s="54"/>
      <c r="G128" s="54"/>
      <c r="H128" s="54">
        <v>0.3</v>
      </c>
      <c r="I128" s="53">
        <f t="shared" si="4"/>
        <v>6.4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>
        <v>95</v>
      </c>
      <c r="B129" s="50">
        <v>333</v>
      </c>
      <c r="C129" s="50">
        <v>16</v>
      </c>
      <c r="D129" s="50">
        <v>28</v>
      </c>
      <c r="E129" s="54">
        <v>0.7</v>
      </c>
      <c r="F129" s="54"/>
      <c r="G129" s="54"/>
      <c r="H129" s="54">
        <v>0.3</v>
      </c>
      <c r="I129" s="53">
        <f t="shared" si="4"/>
        <v>6.2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>
        <v>100</v>
      </c>
      <c r="B130" s="50">
        <v>333</v>
      </c>
      <c r="C130" s="50">
        <v>17</v>
      </c>
      <c r="D130" s="50">
        <v>27</v>
      </c>
      <c r="E130" s="54">
        <v>0.8</v>
      </c>
      <c r="F130" s="54"/>
      <c r="G130" s="54"/>
      <c r="H130" s="54">
        <v>0.2</v>
      </c>
      <c r="I130" s="53">
        <f t="shared" si="4"/>
        <v>5.6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>
        <v>110</v>
      </c>
      <c r="B131" s="50">
        <v>358</v>
      </c>
      <c r="C131" s="50">
        <v>19</v>
      </c>
      <c r="D131" s="50">
        <v>51</v>
      </c>
      <c r="E131" s="54">
        <v>0.8</v>
      </c>
      <c r="F131" s="54"/>
      <c r="G131" s="54"/>
      <c r="H131" s="54">
        <v>0.2</v>
      </c>
      <c r="I131" s="53">
        <f t="shared" si="4"/>
        <v>5.2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>
        <v>115</v>
      </c>
      <c r="B132" s="50">
        <v>331</v>
      </c>
      <c r="C132" s="50">
        <v>20</v>
      </c>
      <c r="D132" s="50">
        <v>24</v>
      </c>
      <c r="E132" s="54">
        <v>0.8</v>
      </c>
      <c r="F132" s="54"/>
      <c r="G132" s="54"/>
      <c r="H132" s="54">
        <v>0.2</v>
      </c>
      <c r="I132" s="53">
        <f t="shared" si="4"/>
        <v>4.8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>
        <v>120</v>
      </c>
      <c r="B133" s="50">
        <v>328</v>
      </c>
      <c r="C133" s="50">
        <v>21</v>
      </c>
      <c r="D133" s="50">
        <v>328</v>
      </c>
      <c r="E133" s="54">
        <v>0.9</v>
      </c>
      <c r="F133" s="54"/>
      <c r="G133" s="54"/>
      <c r="H133" s="54">
        <v>0.1</v>
      </c>
      <c r="I133" s="53">
        <f t="shared" si="4"/>
        <v>4.2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C135" s="23" t="s">
        <v>325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Charme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25</v>
      </c>
      <c r="B140" s="60">
        <v>30</v>
      </c>
      <c r="C140" s="50">
        <v>1</v>
      </c>
      <c r="D140" s="60">
        <v>0</v>
      </c>
      <c r="E140" s="51">
        <v>0</v>
      </c>
      <c r="F140" s="51"/>
      <c r="G140" s="51"/>
      <c r="H140" s="51">
        <v>1</v>
      </c>
      <c r="I140" s="57">
        <f>IFERROR(B140/A140,"")</f>
        <v>1.2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54</v>
      </c>
      <c r="C141" s="50">
        <v>2</v>
      </c>
      <c r="D141" s="60">
        <v>0</v>
      </c>
      <c r="E141" s="51">
        <v>0</v>
      </c>
      <c r="F141" s="51"/>
      <c r="G141" s="51"/>
      <c r="H141" s="51">
        <v>1</v>
      </c>
      <c r="I141" s="57">
        <f t="shared" ref="I141:I159" si="5">IF(A141&lt;&gt;0,(B141-(B140-D140))/(A141-A140),"")</f>
        <v>4.8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35</v>
      </c>
      <c r="B142" s="60">
        <v>79</v>
      </c>
      <c r="C142" s="50">
        <v>3</v>
      </c>
      <c r="D142" s="60">
        <v>13</v>
      </c>
      <c r="E142" s="51">
        <v>0</v>
      </c>
      <c r="F142" s="51"/>
      <c r="G142" s="51"/>
      <c r="H142" s="51">
        <v>1</v>
      </c>
      <c r="I142" s="57">
        <f t="shared" si="5"/>
        <v>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40</v>
      </c>
      <c r="B143" s="60">
        <v>93</v>
      </c>
      <c r="C143" s="50">
        <v>4</v>
      </c>
      <c r="D143" s="60">
        <v>14</v>
      </c>
      <c r="E143" s="51">
        <v>0.2</v>
      </c>
      <c r="F143" s="51"/>
      <c r="G143" s="51"/>
      <c r="H143" s="51">
        <v>0.8</v>
      </c>
      <c r="I143" s="57">
        <f t="shared" si="5"/>
        <v>5.4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45</v>
      </c>
      <c r="B144" s="60">
        <v>107</v>
      </c>
      <c r="C144" s="50">
        <v>5</v>
      </c>
      <c r="D144" s="60">
        <v>14</v>
      </c>
      <c r="E144" s="51">
        <v>0.2</v>
      </c>
      <c r="F144" s="51"/>
      <c r="G144" s="51"/>
      <c r="H144" s="51">
        <v>0.8</v>
      </c>
      <c r="I144" s="57">
        <f t="shared" si="5"/>
        <v>5.6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50</v>
      </c>
      <c r="B145" s="60">
        <v>121</v>
      </c>
      <c r="C145" s="50">
        <v>6</v>
      </c>
      <c r="D145" s="60">
        <v>14</v>
      </c>
      <c r="E145" s="51">
        <v>0.2</v>
      </c>
      <c r="F145" s="51"/>
      <c r="G145" s="51"/>
      <c r="H145" s="51">
        <v>0.8</v>
      </c>
      <c r="I145" s="57">
        <f t="shared" si="5"/>
        <v>5.6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55</v>
      </c>
      <c r="B146" s="60">
        <v>135</v>
      </c>
      <c r="C146" s="50">
        <v>7</v>
      </c>
      <c r="D146" s="60">
        <v>14</v>
      </c>
      <c r="E146" s="51">
        <v>0.3</v>
      </c>
      <c r="F146" s="51"/>
      <c r="G146" s="51"/>
      <c r="H146" s="51">
        <v>0.7</v>
      </c>
      <c r="I146" s="57">
        <f t="shared" si="5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60</v>
      </c>
      <c r="B147" s="60">
        <v>148</v>
      </c>
      <c r="C147" s="50">
        <v>8</v>
      </c>
      <c r="D147" s="60">
        <v>14</v>
      </c>
      <c r="E147" s="51">
        <v>0.3</v>
      </c>
      <c r="F147" s="51"/>
      <c r="G147" s="51"/>
      <c r="H147" s="51">
        <v>0.7</v>
      </c>
      <c r="I147" s="57">
        <f>IF(A147&lt;&gt;0,(B147-(B146-D146))/(A147-A146),"")</f>
        <v>5.4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65</v>
      </c>
      <c r="B148" s="60">
        <v>161</v>
      </c>
      <c r="C148" s="50">
        <v>9</v>
      </c>
      <c r="D148" s="60">
        <v>14</v>
      </c>
      <c r="E148" s="51">
        <v>0.4</v>
      </c>
      <c r="F148" s="51"/>
      <c r="G148" s="51"/>
      <c r="H148" s="51">
        <v>0.6</v>
      </c>
      <c r="I148" s="57">
        <f t="shared" si="5"/>
        <v>5.4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70</v>
      </c>
      <c r="B149" s="60">
        <v>172</v>
      </c>
      <c r="C149" s="50">
        <v>10</v>
      </c>
      <c r="D149" s="60">
        <v>14</v>
      </c>
      <c r="E149" s="51">
        <v>0.4</v>
      </c>
      <c r="F149" s="51"/>
      <c r="G149" s="51"/>
      <c r="H149" s="51">
        <v>0.6</v>
      </c>
      <c r="I149" s="57">
        <f t="shared" si="5"/>
        <v>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75</v>
      </c>
      <c r="B150" s="60">
        <v>183</v>
      </c>
      <c r="C150" s="50">
        <v>11</v>
      </c>
      <c r="D150" s="60">
        <v>14</v>
      </c>
      <c r="E150" s="51">
        <v>0.5</v>
      </c>
      <c r="F150" s="51"/>
      <c r="G150" s="51"/>
      <c r="H150" s="51">
        <v>0.5</v>
      </c>
      <c r="I150" s="57">
        <f t="shared" si="5"/>
        <v>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>
        <v>80</v>
      </c>
      <c r="B151" s="60">
        <v>192</v>
      </c>
      <c r="C151" s="50">
        <v>12</v>
      </c>
      <c r="D151" s="60">
        <v>14</v>
      </c>
      <c r="E151" s="51">
        <v>0.5</v>
      </c>
      <c r="F151" s="51"/>
      <c r="G151" s="51"/>
      <c r="H151" s="51">
        <v>0.5</v>
      </c>
      <c r="I151" s="57">
        <f t="shared" si="5"/>
        <v>4.5999999999999996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>
        <v>85</v>
      </c>
      <c r="B152" s="60">
        <v>200</v>
      </c>
      <c r="C152" s="50">
        <v>13</v>
      </c>
      <c r="D152" s="60">
        <v>14</v>
      </c>
      <c r="E152" s="54">
        <v>0.6</v>
      </c>
      <c r="F152" s="54"/>
      <c r="G152" s="54"/>
      <c r="H152" s="54">
        <v>0.4</v>
      </c>
      <c r="I152" s="57">
        <f t="shared" si="5"/>
        <v>4.4000000000000004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>
        <v>90</v>
      </c>
      <c r="B153" s="60">
        <v>207</v>
      </c>
      <c r="C153" s="50">
        <v>14</v>
      </c>
      <c r="D153" s="60">
        <v>14</v>
      </c>
      <c r="E153" s="54">
        <v>0.6</v>
      </c>
      <c r="F153" s="54"/>
      <c r="G153" s="54"/>
      <c r="H153" s="54">
        <v>0.4</v>
      </c>
      <c r="I153" s="57">
        <f t="shared" si="5"/>
        <v>4.2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>
        <v>95</v>
      </c>
      <c r="B154" s="56">
        <v>212</v>
      </c>
      <c r="C154" s="50">
        <v>15</v>
      </c>
      <c r="D154" s="50">
        <v>14</v>
      </c>
      <c r="E154" s="54">
        <v>0.7</v>
      </c>
      <c r="F154" s="54"/>
      <c r="G154" s="54"/>
      <c r="H154" s="54">
        <v>0.3</v>
      </c>
      <c r="I154" s="57">
        <f t="shared" si="5"/>
        <v>3.8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>
        <v>100</v>
      </c>
      <c r="B155" s="56">
        <v>216</v>
      </c>
      <c r="C155" s="50">
        <v>16</v>
      </c>
      <c r="D155" s="50">
        <v>14</v>
      </c>
      <c r="E155" s="54">
        <v>0.7</v>
      </c>
      <c r="F155" s="54"/>
      <c r="G155" s="54"/>
      <c r="H155" s="54">
        <v>0.3</v>
      </c>
      <c r="I155" s="57">
        <f t="shared" si="5"/>
        <v>3.6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>
        <v>105</v>
      </c>
      <c r="B156" s="56">
        <v>218</v>
      </c>
      <c r="C156" s="50">
        <v>17</v>
      </c>
      <c r="D156" s="50">
        <v>14</v>
      </c>
      <c r="E156" s="54">
        <v>0.7</v>
      </c>
      <c r="F156" s="54"/>
      <c r="G156" s="54"/>
      <c r="H156" s="54">
        <v>0.3</v>
      </c>
      <c r="I156" s="57">
        <f t="shared" si="5"/>
        <v>3.2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>
        <v>110</v>
      </c>
      <c r="B157" s="56">
        <v>219</v>
      </c>
      <c r="C157" s="50">
        <v>18</v>
      </c>
      <c r="D157" s="50">
        <v>13</v>
      </c>
      <c r="E157" s="54">
        <v>0.7</v>
      </c>
      <c r="F157" s="54"/>
      <c r="G157" s="54"/>
      <c r="H157" s="54">
        <v>0.3</v>
      </c>
      <c r="I157" s="57">
        <f t="shared" si="5"/>
        <v>3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>
        <v>115</v>
      </c>
      <c r="B158" s="56">
        <v>219</v>
      </c>
      <c r="C158" s="50">
        <v>19</v>
      </c>
      <c r="D158" s="50">
        <v>13</v>
      </c>
      <c r="E158" s="54">
        <v>0.7</v>
      </c>
      <c r="F158" s="54"/>
      <c r="G158" s="54"/>
      <c r="H158" s="54">
        <v>0.3</v>
      </c>
      <c r="I158" s="57">
        <f t="shared" si="5"/>
        <v>2.6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>
        <v>120</v>
      </c>
      <c r="B159" s="56">
        <v>221</v>
      </c>
      <c r="C159" s="50">
        <v>20</v>
      </c>
      <c r="D159" s="58">
        <v>221</v>
      </c>
      <c r="E159" s="54">
        <v>0.8</v>
      </c>
      <c r="F159" s="54"/>
      <c r="G159" s="54"/>
      <c r="H159" s="54">
        <v>0.2</v>
      </c>
      <c r="I159" s="57">
        <f t="shared" si="5"/>
        <v>3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C161" s="23" t="s">
        <v>327</v>
      </c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Erable sycomore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10</v>
      </c>
      <c r="B166" s="60">
        <v>11</v>
      </c>
      <c r="C166" s="60">
        <v>1</v>
      </c>
      <c r="D166" s="60">
        <v>0</v>
      </c>
      <c r="E166" s="51">
        <v>0</v>
      </c>
      <c r="F166" s="51"/>
      <c r="G166" s="51"/>
      <c r="H166" s="51">
        <v>1</v>
      </c>
      <c r="I166" s="49">
        <f>IFERROR(B166/A166,"")</f>
        <v>1.1000000000000001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15</v>
      </c>
      <c r="B167" s="60">
        <v>65</v>
      </c>
      <c r="C167" s="60">
        <v>2</v>
      </c>
      <c r="D167" s="60">
        <v>32</v>
      </c>
      <c r="E167" s="51">
        <v>0</v>
      </c>
      <c r="F167" s="51"/>
      <c r="G167" s="51"/>
      <c r="H167" s="51">
        <v>1</v>
      </c>
      <c r="I167" s="49">
        <f t="shared" ref="I167:I185" si="6">IF(A167&lt;&gt;0,(B167-(B166-D166))/(A167-A166),"")</f>
        <v>10.8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20</v>
      </c>
      <c r="B168" s="60">
        <v>102</v>
      </c>
      <c r="C168" s="60">
        <v>3</v>
      </c>
      <c r="D168" s="60">
        <v>35</v>
      </c>
      <c r="E168" s="51">
        <v>0</v>
      </c>
      <c r="F168" s="51"/>
      <c r="G168" s="51"/>
      <c r="H168" s="51">
        <v>1</v>
      </c>
      <c r="I168" s="49">
        <f t="shared" si="6"/>
        <v>13.8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25</v>
      </c>
      <c r="B169" s="60">
        <v>141</v>
      </c>
      <c r="C169" s="60">
        <v>4</v>
      </c>
      <c r="D169" s="60">
        <v>35</v>
      </c>
      <c r="E169" s="51">
        <v>0.2</v>
      </c>
      <c r="F169" s="51"/>
      <c r="G169" s="51"/>
      <c r="H169" s="51">
        <v>0.8</v>
      </c>
      <c r="I169" s="49">
        <f t="shared" si="6"/>
        <v>14.8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30</v>
      </c>
      <c r="B170" s="60">
        <v>177</v>
      </c>
      <c r="C170" s="60">
        <v>5</v>
      </c>
      <c r="D170" s="60">
        <v>35</v>
      </c>
      <c r="E170" s="51">
        <v>0.2</v>
      </c>
      <c r="F170" s="51"/>
      <c r="G170" s="51"/>
      <c r="H170" s="51">
        <v>0.8</v>
      </c>
      <c r="I170" s="49">
        <f t="shared" si="6"/>
        <v>14.2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35</v>
      </c>
      <c r="B171" s="60">
        <v>206</v>
      </c>
      <c r="C171" s="60">
        <v>6</v>
      </c>
      <c r="D171" s="60">
        <v>35</v>
      </c>
      <c r="E171" s="51">
        <v>0.2</v>
      </c>
      <c r="F171" s="51"/>
      <c r="G171" s="51"/>
      <c r="H171" s="51">
        <v>0.8</v>
      </c>
      <c r="I171" s="49">
        <f t="shared" si="6"/>
        <v>12.8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40</v>
      </c>
      <c r="B172" s="60">
        <v>228</v>
      </c>
      <c r="C172" s="60">
        <v>7</v>
      </c>
      <c r="D172" s="60">
        <v>35</v>
      </c>
      <c r="E172" s="51">
        <v>0.3</v>
      </c>
      <c r="F172" s="51"/>
      <c r="G172" s="51"/>
      <c r="H172" s="51">
        <v>0.7</v>
      </c>
      <c r="I172" s="49">
        <f t="shared" si="6"/>
        <v>11.4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45</v>
      </c>
      <c r="B173" s="50">
        <v>242</v>
      </c>
      <c r="C173" s="50">
        <v>8</v>
      </c>
      <c r="D173" s="50">
        <v>24</v>
      </c>
      <c r="E173" s="51">
        <v>0.3</v>
      </c>
      <c r="F173" s="51"/>
      <c r="G173" s="51"/>
      <c r="H173" s="51">
        <v>0.7</v>
      </c>
      <c r="I173" s="49">
        <f t="shared" si="6"/>
        <v>9.8000000000000007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50</v>
      </c>
      <c r="B174" s="50">
        <v>261</v>
      </c>
      <c r="C174" s="50">
        <v>9</v>
      </c>
      <c r="D174" s="50">
        <v>19</v>
      </c>
      <c r="E174" s="51">
        <v>0.4</v>
      </c>
      <c r="F174" s="51"/>
      <c r="G174" s="51"/>
      <c r="H174" s="51">
        <v>0.6</v>
      </c>
      <c r="I174" s="49">
        <f t="shared" si="6"/>
        <v>8.6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55</v>
      </c>
      <c r="B175" s="50">
        <v>279</v>
      </c>
      <c r="C175" s="50">
        <v>10</v>
      </c>
      <c r="D175" s="50">
        <v>16</v>
      </c>
      <c r="E175" s="51">
        <v>0.4</v>
      </c>
      <c r="F175" s="51"/>
      <c r="G175" s="51"/>
      <c r="H175" s="51">
        <v>0.6</v>
      </c>
      <c r="I175" s="49">
        <f t="shared" si="6"/>
        <v>7.4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60</v>
      </c>
      <c r="B176" s="50">
        <v>294</v>
      </c>
      <c r="C176" s="50">
        <v>11</v>
      </c>
      <c r="D176" s="50">
        <v>14</v>
      </c>
      <c r="E176" s="51">
        <v>0.5</v>
      </c>
      <c r="F176" s="51"/>
      <c r="G176" s="51"/>
      <c r="H176" s="51">
        <v>0.5</v>
      </c>
      <c r="I176" s="49">
        <f t="shared" si="6"/>
        <v>6.2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>
        <v>65</v>
      </c>
      <c r="B177" s="50">
        <v>306</v>
      </c>
      <c r="C177" s="50">
        <v>12</v>
      </c>
      <c r="D177" s="50">
        <v>13</v>
      </c>
      <c r="E177" s="51">
        <v>0.5</v>
      </c>
      <c r="F177" s="51"/>
      <c r="G177" s="51"/>
      <c r="H177" s="51">
        <v>0.5</v>
      </c>
      <c r="I177" s="49">
        <f t="shared" si="6"/>
        <v>5.2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>
        <v>70</v>
      </c>
      <c r="B178" s="50">
        <v>316</v>
      </c>
      <c r="C178" s="50">
        <v>13</v>
      </c>
      <c r="D178" s="50">
        <v>13</v>
      </c>
      <c r="E178" s="51">
        <v>0.6</v>
      </c>
      <c r="F178" s="51"/>
      <c r="G178" s="51"/>
      <c r="H178" s="51">
        <v>0.4</v>
      </c>
      <c r="I178" s="49">
        <f t="shared" si="6"/>
        <v>4.5999999999999996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>
        <v>75</v>
      </c>
      <c r="B179" s="50">
        <v>324</v>
      </c>
      <c r="C179" s="50">
        <v>14</v>
      </c>
      <c r="D179" s="50">
        <v>12</v>
      </c>
      <c r="E179" s="51">
        <v>0.6</v>
      </c>
      <c r="F179" s="51"/>
      <c r="G179" s="51"/>
      <c r="H179" s="51">
        <v>0.4</v>
      </c>
      <c r="I179" s="49">
        <f t="shared" si="6"/>
        <v>4.2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>
        <v>80</v>
      </c>
      <c r="B180" s="50">
        <v>330</v>
      </c>
      <c r="C180" s="50">
        <v>15</v>
      </c>
      <c r="D180" s="50">
        <v>330</v>
      </c>
      <c r="E180" s="51">
        <v>0.7</v>
      </c>
      <c r="F180" s="51"/>
      <c r="G180" s="51"/>
      <c r="H180" s="51">
        <v>0.3</v>
      </c>
      <c r="I180" s="49">
        <f t="shared" si="6"/>
        <v>3.6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C187" s="23" t="s">
        <v>324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Châtaignier</v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20</v>
      </c>
      <c r="B192" s="60">
        <v>32</v>
      </c>
      <c r="C192" s="60">
        <v>1</v>
      </c>
      <c r="D192" s="60">
        <v>0</v>
      </c>
      <c r="E192" s="51">
        <v>0</v>
      </c>
      <c r="F192" s="51"/>
      <c r="G192" s="51"/>
      <c r="H192" s="51">
        <v>1</v>
      </c>
      <c r="I192" s="49">
        <f>IFERROR(B192/A192,"")</f>
        <v>1.6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25</v>
      </c>
      <c r="B193" s="60">
        <v>76</v>
      </c>
      <c r="C193" s="60">
        <v>2</v>
      </c>
      <c r="D193" s="60">
        <v>7</v>
      </c>
      <c r="E193" s="51">
        <v>0</v>
      </c>
      <c r="F193" s="51"/>
      <c r="G193" s="51"/>
      <c r="H193" s="51">
        <v>1</v>
      </c>
      <c r="I193" s="49">
        <f t="shared" ref="I193:I211" si="7">IF(A193&lt;&gt;0,(B193-(B192-D192))/(A193-A192),"")</f>
        <v>8.8000000000000007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30</v>
      </c>
      <c r="B194" s="60">
        <v>116</v>
      </c>
      <c r="C194" s="60">
        <v>3</v>
      </c>
      <c r="D194" s="60">
        <v>28</v>
      </c>
      <c r="E194" s="51">
        <v>0</v>
      </c>
      <c r="F194" s="51"/>
      <c r="G194" s="51"/>
      <c r="H194" s="51">
        <v>1</v>
      </c>
      <c r="I194" s="49">
        <f t="shared" si="7"/>
        <v>9.4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35</v>
      </c>
      <c r="B195" s="60">
        <v>139</v>
      </c>
      <c r="C195" s="60">
        <v>4</v>
      </c>
      <c r="D195" s="60">
        <v>28</v>
      </c>
      <c r="E195" s="51">
        <v>0.2</v>
      </c>
      <c r="F195" s="51"/>
      <c r="G195" s="51"/>
      <c r="H195" s="51">
        <v>0.8</v>
      </c>
      <c r="I195" s="49">
        <f t="shared" si="7"/>
        <v>10.199999999999999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40</v>
      </c>
      <c r="B196" s="60">
        <v>163</v>
      </c>
      <c r="C196" s="60">
        <v>5</v>
      </c>
      <c r="D196" s="60">
        <v>28</v>
      </c>
      <c r="E196" s="51">
        <v>0.2</v>
      </c>
      <c r="F196" s="51"/>
      <c r="G196" s="51"/>
      <c r="H196" s="51">
        <v>0.8</v>
      </c>
      <c r="I196" s="49">
        <f t="shared" si="7"/>
        <v>10.4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45</v>
      </c>
      <c r="B197" s="60">
        <v>190</v>
      </c>
      <c r="C197" s="60">
        <v>6</v>
      </c>
      <c r="D197" s="60">
        <v>28</v>
      </c>
      <c r="E197" s="51">
        <v>0.2</v>
      </c>
      <c r="F197" s="51"/>
      <c r="G197" s="51"/>
      <c r="H197" s="51">
        <v>0.8</v>
      </c>
      <c r="I197" s="49">
        <f t="shared" si="7"/>
        <v>11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50</v>
      </c>
      <c r="B198" s="60">
        <v>217</v>
      </c>
      <c r="C198" s="60">
        <v>7</v>
      </c>
      <c r="D198" s="60">
        <v>28</v>
      </c>
      <c r="E198" s="51">
        <v>0.3</v>
      </c>
      <c r="F198" s="51"/>
      <c r="G198" s="51"/>
      <c r="H198" s="51">
        <v>0.7</v>
      </c>
      <c r="I198" s="49">
        <f t="shared" si="7"/>
        <v>11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55</v>
      </c>
      <c r="B199" s="50">
        <v>244</v>
      </c>
      <c r="C199" s="50">
        <v>8</v>
      </c>
      <c r="D199" s="50">
        <v>28</v>
      </c>
      <c r="E199" s="51">
        <v>0.3</v>
      </c>
      <c r="F199" s="51"/>
      <c r="G199" s="51"/>
      <c r="H199" s="51">
        <v>0.7</v>
      </c>
      <c r="I199" s="49">
        <f t="shared" si="7"/>
        <v>11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60</v>
      </c>
      <c r="B200" s="50">
        <v>270</v>
      </c>
      <c r="C200" s="50">
        <v>9</v>
      </c>
      <c r="D200" s="50">
        <v>28</v>
      </c>
      <c r="E200" s="51">
        <v>0.4</v>
      </c>
      <c r="F200" s="51"/>
      <c r="G200" s="51"/>
      <c r="H200" s="51">
        <v>0.6</v>
      </c>
      <c r="I200" s="49">
        <f t="shared" si="7"/>
        <v>10.8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65</v>
      </c>
      <c r="B201" s="50">
        <v>294</v>
      </c>
      <c r="C201" s="50">
        <v>10</v>
      </c>
      <c r="D201" s="50">
        <v>28</v>
      </c>
      <c r="E201" s="51">
        <v>0.4</v>
      </c>
      <c r="F201" s="51"/>
      <c r="G201" s="51"/>
      <c r="H201" s="51">
        <v>0.6</v>
      </c>
      <c r="I201" s="49">
        <f t="shared" si="7"/>
        <v>10.4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>
        <v>70</v>
      </c>
      <c r="B202" s="50">
        <v>316</v>
      </c>
      <c r="C202" s="50">
        <v>11</v>
      </c>
      <c r="D202" s="50">
        <v>28</v>
      </c>
      <c r="E202" s="51">
        <v>0.5</v>
      </c>
      <c r="F202" s="51"/>
      <c r="G202" s="51"/>
      <c r="H202" s="51">
        <v>0.5</v>
      </c>
      <c r="I202" s="49">
        <f t="shared" si="7"/>
        <v>10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>
        <v>75</v>
      </c>
      <c r="B203" s="50">
        <v>335</v>
      </c>
      <c r="C203" s="50">
        <v>12</v>
      </c>
      <c r="D203" s="50">
        <v>28</v>
      </c>
      <c r="E203" s="51">
        <v>0.5</v>
      </c>
      <c r="F203" s="51"/>
      <c r="G203" s="51"/>
      <c r="H203" s="51">
        <v>0.5</v>
      </c>
      <c r="I203" s="49">
        <f t="shared" si="7"/>
        <v>9.4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>
        <v>80</v>
      </c>
      <c r="B204" s="50">
        <v>351</v>
      </c>
      <c r="C204" s="50">
        <v>13</v>
      </c>
      <c r="D204" s="50">
        <v>28</v>
      </c>
      <c r="E204" s="51">
        <v>0.6</v>
      </c>
      <c r="F204" s="51"/>
      <c r="G204" s="51"/>
      <c r="H204" s="51">
        <v>0.4</v>
      </c>
      <c r="I204" s="49">
        <f t="shared" si="7"/>
        <v>8.8000000000000007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>
        <v>85</v>
      </c>
      <c r="B205" s="50">
        <v>365</v>
      </c>
      <c r="C205" s="50">
        <v>14</v>
      </c>
      <c r="D205" s="50">
        <v>27</v>
      </c>
      <c r="E205" s="51">
        <v>0.6</v>
      </c>
      <c r="F205" s="51"/>
      <c r="G205" s="51"/>
      <c r="H205" s="51">
        <v>0.4</v>
      </c>
      <c r="I205" s="49">
        <f t="shared" si="7"/>
        <v>8.4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>
        <v>90</v>
      </c>
      <c r="B206" s="50">
        <v>377</v>
      </c>
      <c r="C206" s="50">
        <v>15</v>
      </c>
      <c r="D206" s="50">
        <v>26</v>
      </c>
      <c r="E206" s="51">
        <v>0.7</v>
      </c>
      <c r="F206" s="51"/>
      <c r="G206" s="51"/>
      <c r="H206" s="51">
        <v>0.3</v>
      </c>
      <c r="I206" s="49">
        <f t="shared" si="7"/>
        <v>7.8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>
        <v>95</v>
      </c>
      <c r="B207" s="50">
        <v>389</v>
      </c>
      <c r="C207" s="50">
        <v>16</v>
      </c>
      <c r="D207" s="50">
        <v>25</v>
      </c>
      <c r="E207" s="51">
        <v>0.7</v>
      </c>
      <c r="F207" s="51"/>
      <c r="G207" s="51"/>
      <c r="H207" s="51">
        <v>0.3</v>
      </c>
      <c r="I207" s="49">
        <f t="shared" si="7"/>
        <v>7.6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>
        <v>105</v>
      </c>
      <c r="B208" s="50">
        <v>433</v>
      </c>
      <c r="C208" s="50">
        <v>17</v>
      </c>
      <c r="D208" s="50">
        <v>47</v>
      </c>
      <c r="E208" s="51">
        <v>0.7</v>
      </c>
      <c r="F208" s="51"/>
      <c r="G208" s="51"/>
      <c r="H208" s="51">
        <v>0.3</v>
      </c>
      <c r="I208" s="49">
        <f t="shared" si="7"/>
        <v>6.9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>
        <v>110</v>
      </c>
      <c r="B209" s="50">
        <v>418</v>
      </c>
      <c r="C209" s="50">
        <v>18</v>
      </c>
      <c r="D209" s="50">
        <v>22</v>
      </c>
      <c r="E209" s="51">
        <v>0.7</v>
      </c>
      <c r="F209" s="51"/>
      <c r="G209" s="51"/>
      <c r="H209" s="51">
        <v>0.3</v>
      </c>
      <c r="I209" s="49">
        <f t="shared" si="7"/>
        <v>6.4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>
        <v>115</v>
      </c>
      <c r="B210" s="50">
        <v>426</v>
      </c>
      <c r="C210" s="50">
        <v>19</v>
      </c>
      <c r="D210" s="50">
        <v>22</v>
      </c>
      <c r="E210" s="51">
        <v>0.7</v>
      </c>
      <c r="F210" s="51"/>
      <c r="G210" s="51"/>
      <c r="H210" s="51">
        <v>0.3</v>
      </c>
      <c r="I210" s="49">
        <f t="shared" si="7"/>
        <v>6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>
        <v>120</v>
      </c>
      <c r="B211" s="50">
        <v>432</v>
      </c>
      <c r="C211" s="50">
        <v>20</v>
      </c>
      <c r="D211" s="50">
        <v>432</v>
      </c>
      <c r="E211" s="51">
        <v>0.8</v>
      </c>
      <c r="F211" s="51"/>
      <c r="G211" s="51"/>
      <c r="H211" s="51">
        <v>0.2</v>
      </c>
      <c r="I211" s="49">
        <f t="shared" si="7"/>
        <v>5.6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C213" s="23" t="s">
        <v>328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Chêne rouge d'Amérique</v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10</v>
      </c>
      <c r="B218" s="60">
        <v>29</v>
      </c>
      <c r="C218" s="50">
        <v>1</v>
      </c>
      <c r="D218" s="60">
        <v>0</v>
      </c>
      <c r="E218" s="63">
        <v>0</v>
      </c>
      <c r="F218" s="63"/>
      <c r="G218" s="63"/>
      <c r="H218" s="63">
        <v>1</v>
      </c>
      <c r="I218" s="53">
        <f>IFERROR(B218/A218,"")</f>
        <v>2.9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15</v>
      </c>
      <c r="B219" s="60">
        <v>73</v>
      </c>
      <c r="C219" s="50">
        <v>2</v>
      </c>
      <c r="D219" s="60">
        <v>0</v>
      </c>
      <c r="E219" s="63">
        <v>0</v>
      </c>
      <c r="F219" s="63"/>
      <c r="G219" s="63"/>
      <c r="H219" s="63">
        <v>1</v>
      </c>
      <c r="I219" s="53">
        <f t="shared" ref="I219:I237" si="8">IF(A219&lt;&gt;0,(B219-(B218-D218))/(A219-A218),"")</f>
        <v>8.8000000000000007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20</v>
      </c>
      <c r="B220" s="60">
        <v>129</v>
      </c>
      <c r="C220" s="50">
        <v>3</v>
      </c>
      <c r="D220" s="60">
        <v>54</v>
      </c>
      <c r="E220" s="63">
        <v>0</v>
      </c>
      <c r="F220" s="63"/>
      <c r="G220" s="63"/>
      <c r="H220" s="63">
        <v>1</v>
      </c>
      <c r="I220" s="53">
        <f t="shared" si="8"/>
        <v>11.2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25</v>
      </c>
      <c r="B221" s="55">
        <v>126</v>
      </c>
      <c r="C221" s="55">
        <v>4</v>
      </c>
      <c r="D221" s="55">
        <v>26</v>
      </c>
      <c r="E221" s="63">
        <v>0.2</v>
      </c>
      <c r="F221" s="63"/>
      <c r="G221" s="63"/>
      <c r="H221" s="63">
        <v>0.8</v>
      </c>
      <c r="I221" s="53">
        <f t="shared" si="8"/>
        <v>10.199999999999999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30</v>
      </c>
      <c r="B222" s="55">
        <v>149</v>
      </c>
      <c r="C222" s="55">
        <v>5</v>
      </c>
      <c r="D222" s="55">
        <v>27</v>
      </c>
      <c r="E222" s="63">
        <v>0.2</v>
      </c>
      <c r="F222" s="63"/>
      <c r="G222" s="63"/>
      <c r="H222" s="63">
        <v>0.8</v>
      </c>
      <c r="I222" s="53">
        <f t="shared" si="8"/>
        <v>9.8000000000000007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35</v>
      </c>
      <c r="B223" s="55">
        <v>168</v>
      </c>
      <c r="C223" s="55">
        <v>6</v>
      </c>
      <c r="D223" s="55">
        <v>27</v>
      </c>
      <c r="E223" s="63">
        <v>0.2</v>
      </c>
      <c r="F223" s="63"/>
      <c r="G223" s="63"/>
      <c r="H223" s="63">
        <v>0.8</v>
      </c>
      <c r="I223" s="53">
        <f t="shared" si="8"/>
        <v>9.1999999999999993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40</v>
      </c>
      <c r="B224" s="55">
        <v>185</v>
      </c>
      <c r="C224" s="55">
        <v>7</v>
      </c>
      <c r="D224" s="55">
        <v>27</v>
      </c>
      <c r="E224" s="63">
        <v>0.3</v>
      </c>
      <c r="F224" s="63"/>
      <c r="G224" s="63"/>
      <c r="H224" s="63">
        <v>0.7</v>
      </c>
      <c r="I224" s="53">
        <f t="shared" si="8"/>
        <v>8.8000000000000007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45</v>
      </c>
      <c r="B225" s="55">
        <v>198</v>
      </c>
      <c r="C225" s="55">
        <v>8</v>
      </c>
      <c r="D225" s="55">
        <v>26</v>
      </c>
      <c r="E225" s="63">
        <v>0.3</v>
      </c>
      <c r="F225" s="63"/>
      <c r="G225" s="63"/>
      <c r="H225" s="63">
        <v>0.7</v>
      </c>
      <c r="I225" s="53">
        <f t="shared" si="8"/>
        <v>8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50</v>
      </c>
      <c r="B226" s="55">
        <v>209</v>
      </c>
      <c r="C226" s="55">
        <v>9</v>
      </c>
      <c r="D226" s="55">
        <v>24</v>
      </c>
      <c r="E226" s="63">
        <v>0.4</v>
      </c>
      <c r="F226" s="63"/>
      <c r="G226" s="63"/>
      <c r="H226" s="63">
        <v>0.6</v>
      </c>
      <c r="I226" s="53">
        <f t="shared" si="8"/>
        <v>7.4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55</v>
      </c>
      <c r="B227" s="55">
        <v>218</v>
      </c>
      <c r="C227" s="55">
        <v>10</v>
      </c>
      <c r="D227" s="55">
        <v>23</v>
      </c>
      <c r="E227" s="63">
        <v>0.4</v>
      </c>
      <c r="F227" s="63"/>
      <c r="G227" s="63"/>
      <c r="H227" s="63">
        <v>0.6</v>
      </c>
      <c r="I227" s="53">
        <f t="shared" si="8"/>
        <v>6.6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>
        <v>60</v>
      </c>
      <c r="B228" s="55">
        <v>225</v>
      </c>
      <c r="C228" s="55">
        <v>11</v>
      </c>
      <c r="D228" s="55">
        <v>21</v>
      </c>
      <c r="E228" s="63">
        <v>0.5</v>
      </c>
      <c r="F228" s="63"/>
      <c r="G228" s="63"/>
      <c r="H228" s="63">
        <v>0.5</v>
      </c>
      <c r="I228" s="53">
        <f t="shared" si="8"/>
        <v>6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>
        <v>65</v>
      </c>
      <c r="B229" s="55">
        <v>232</v>
      </c>
      <c r="C229" s="55">
        <v>12</v>
      </c>
      <c r="D229" s="55">
        <v>20</v>
      </c>
      <c r="E229" s="63">
        <v>0.5</v>
      </c>
      <c r="F229" s="63"/>
      <c r="G229" s="63"/>
      <c r="H229" s="63">
        <v>0.5</v>
      </c>
      <c r="I229" s="53">
        <f t="shared" si="8"/>
        <v>5.6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>
        <v>70</v>
      </c>
      <c r="B230" s="55">
        <v>237</v>
      </c>
      <c r="C230" s="55">
        <v>13</v>
      </c>
      <c r="D230" s="55">
        <v>18</v>
      </c>
      <c r="E230" s="64">
        <v>0.6</v>
      </c>
      <c r="F230" s="64"/>
      <c r="G230" s="64"/>
      <c r="H230" s="64">
        <v>0.4</v>
      </c>
      <c r="I230" s="53">
        <f t="shared" si="8"/>
        <v>5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>
        <v>75</v>
      </c>
      <c r="B231" s="60">
        <v>241</v>
      </c>
      <c r="C231" s="88">
        <v>14</v>
      </c>
      <c r="D231" s="60">
        <v>16</v>
      </c>
      <c r="E231" s="54">
        <v>0.6</v>
      </c>
      <c r="F231" s="54"/>
      <c r="G231" s="54"/>
      <c r="H231" s="54">
        <v>0.4</v>
      </c>
      <c r="I231" s="53">
        <f t="shared" si="8"/>
        <v>4.4000000000000004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>
        <v>80</v>
      </c>
      <c r="B232" s="50">
        <v>245</v>
      </c>
      <c r="C232" s="50">
        <v>15</v>
      </c>
      <c r="D232" s="50">
        <v>15</v>
      </c>
      <c r="E232" s="54">
        <v>0.7</v>
      </c>
      <c r="F232" s="54"/>
      <c r="G232" s="54"/>
      <c r="H232" s="54">
        <v>0.3</v>
      </c>
      <c r="I232" s="53">
        <f t="shared" si="8"/>
        <v>4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>
        <v>85</v>
      </c>
      <c r="B233" s="50">
        <v>248</v>
      </c>
      <c r="C233" s="50">
        <v>16</v>
      </c>
      <c r="D233" s="50">
        <v>14</v>
      </c>
      <c r="E233" s="54">
        <v>0.7</v>
      </c>
      <c r="F233" s="54"/>
      <c r="G233" s="54"/>
      <c r="H233" s="54">
        <v>0.3</v>
      </c>
      <c r="I233" s="53">
        <f t="shared" si="8"/>
        <v>3.6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>
        <v>90</v>
      </c>
      <c r="B234" s="50">
        <v>249</v>
      </c>
      <c r="C234" s="50">
        <v>17</v>
      </c>
      <c r="D234" s="50">
        <v>12</v>
      </c>
      <c r="E234" s="54">
        <v>0.7</v>
      </c>
      <c r="F234" s="54"/>
      <c r="G234" s="54"/>
      <c r="H234" s="54">
        <v>0.3</v>
      </c>
      <c r="I234" s="53">
        <f t="shared" si="8"/>
        <v>3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>
        <v>95</v>
      </c>
      <c r="B235" s="50">
        <v>252</v>
      </c>
      <c r="C235" s="50">
        <v>18</v>
      </c>
      <c r="D235" s="50">
        <v>12</v>
      </c>
      <c r="E235" s="54">
        <v>0.7</v>
      </c>
      <c r="F235" s="54"/>
      <c r="G235" s="54"/>
      <c r="H235" s="54">
        <v>0.3</v>
      </c>
      <c r="I235" s="53">
        <f t="shared" si="8"/>
        <v>3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>
        <v>100</v>
      </c>
      <c r="B236" s="50">
        <v>255</v>
      </c>
      <c r="C236" s="50">
        <v>19</v>
      </c>
      <c r="D236" s="50">
        <v>255</v>
      </c>
      <c r="E236" s="54">
        <v>0.7</v>
      </c>
      <c r="F236" s="54"/>
      <c r="G236" s="54"/>
      <c r="H236" s="54">
        <v>0.3</v>
      </c>
      <c r="I236" s="53">
        <f t="shared" si="8"/>
        <v>3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C239" s="23" t="s">
        <v>329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Erable champêtre</v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15</v>
      </c>
      <c r="B244" s="60">
        <v>9</v>
      </c>
      <c r="C244" s="60">
        <v>1</v>
      </c>
      <c r="D244" s="60">
        <v>0</v>
      </c>
      <c r="E244" s="51">
        <v>0</v>
      </c>
      <c r="F244" s="51"/>
      <c r="G244" s="51"/>
      <c r="H244" s="63">
        <v>1</v>
      </c>
      <c r="I244" s="53">
        <f>IFERROR(B244/A244,"")</f>
        <v>0.6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20</v>
      </c>
      <c r="B245" s="60">
        <v>57</v>
      </c>
      <c r="C245" s="60">
        <v>2</v>
      </c>
      <c r="D245" s="60">
        <v>21</v>
      </c>
      <c r="E245" s="63">
        <v>0</v>
      </c>
      <c r="F245" s="63"/>
      <c r="G245" s="63"/>
      <c r="H245" s="63">
        <v>1</v>
      </c>
      <c r="I245" s="53">
        <f>IF(A245&lt;&gt;0,(B245-(B244-D244))/(A245-A244),"")</f>
        <v>9.6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25</v>
      </c>
      <c r="B246" s="60">
        <v>86</v>
      </c>
      <c r="C246" s="60">
        <v>3</v>
      </c>
      <c r="D246" s="60">
        <v>21</v>
      </c>
      <c r="E246" s="63">
        <v>0</v>
      </c>
      <c r="F246" s="63"/>
      <c r="G246" s="63"/>
      <c r="H246" s="63">
        <v>1</v>
      </c>
      <c r="I246" s="53">
        <f>IF(A246&lt;&gt;0,(B246-(B245-D245))/(A246-A245),"")</f>
        <v>10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30</v>
      </c>
      <c r="B247" s="60">
        <v>114</v>
      </c>
      <c r="C247" s="60">
        <v>4</v>
      </c>
      <c r="D247" s="60">
        <v>21</v>
      </c>
      <c r="E247" s="63">
        <v>0.2</v>
      </c>
      <c r="F247" s="63"/>
      <c r="G247" s="63"/>
      <c r="H247" s="63">
        <v>0.8</v>
      </c>
      <c r="I247" s="53">
        <f t="shared" ref="I247:I263" si="9">IF(A247&lt;&gt;0,(B247-(B246-D246))/(A247-A246),"")</f>
        <v>9.8000000000000007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35</v>
      </c>
      <c r="B248" s="60">
        <v>136</v>
      </c>
      <c r="C248" s="60">
        <v>5</v>
      </c>
      <c r="D248" s="60">
        <v>21</v>
      </c>
      <c r="E248" s="63">
        <v>0.2</v>
      </c>
      <c r="F248" s="63"/>
      <c r="G248" s="63"/>
      <c r="H248" s="63">
        <v>0.8</v>
      </c>
      <c r="I248" s="53">
        <f t="shared" si="9"/>
        <v>8.6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40</v>
      </c>
      <c r="B249" s="60">
        <v>153</v>
      </c>
      <c r="C249" s="60">
        <v>6</v>
      </c>
      <c r="D249" s="60">
        <v>21</v>
      </c>
      <c r="E249" s="63">
        <v>0.2</v>
      </c>
      <c r="F249" s="63"/>
      <c r="G249" s="63"/>
      <c r="H249" s="63">
        <v>0.8</v>
      </c>
      <c r="I249" s="53">
        <f t="shared" si="9"/>
        <v>7.6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45</v>
      </c>
      <c r="B250" s="60">
        <v>164</v>
      </c>
      <c r="C250" s="60">
        <v>7</v>
      </c>
      <c r="D250" s="60">
        <v>18</v>
      </c>
      <c r="E250" s="63">
        <v>0.3</v>
      </c>
      <c r="F250" s="63"/>
      <c r="G250" s="63"/>
      <c r="H250" s="63">
        <v>0.7</v>
      </c>
      <c r="I250" s="53">
        <f t="shared" si="9"/>
        <v>6.4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>
        <v>50</v>
      </c>
      <c r="B251" s="55">
        <v>174</v>
      </c>
      <c r="C251" s="55">
        <v>8</v>
      </c>
      <c r="D251" s="55">
        <v>13</v>
      </c>
      <c r="E251" s="63">
        <v>0.3</v>
      </c>
      <c r="F251" s="63"/>
      <c r="G251" s="63"/>
      <c r="H251" s="63">
        <v>0.7</v>
      </c>
      <c r="I251" s="53">
        <f t="shared" si="9"/>
        <v>5.6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>
        <v>55</v>
      </c>
      <c r="B252" s="55">
        <v>185</v>
      </c>
      <c r="C252" s="55">
        <v>9</v>
      </c>
      <c r="D252" s="55">
        <v>11</v>
      </c>
      <c r="E252" s="63">
        <v>0.4</v>
      </c>
      <c r="F252" s="63"/>
      <c r="G252" s="63"/>
      <c r="H252" s="63">
        <v>0.6</v>
      </c>
      <c r="I252" s="53">
        <f t="shared" si="9"/>
        <v>4.8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>
        <v>60</v>
      </c>
      <c r="B253" s="55">
        <v>194</v>
      </c>
      <c r="C253" s="55">
        <v>10</v>
      </c>
      <c r="D253" s="55">
        <v>9</v>
      </c>
      <c r="E253" s="63">
        <v>0.4</v>
      </c>
      <c r="F253" s="63"/>
      <c r="G253" s="63"/>
      <c r="H253" s="63">
        <v>0.6</v>
      </c>
      <c r="I253" s="53">
        <f t="shared" si="9"/>
        <v>4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>
        <v>65</v>
      </c>
      <c r="B254" s="55">
        <v>202</v>
      </c>
      <c r="C254" s="55">
        <v>11</v>
      </c>
      <c r="D254" s="55">
        <v>8</v>
      </c>
      <c r="E254" s="63">
        <v>0.5</v>
      </c>
      <c r="F254" s="63"/>
      <c r="G254" s="63"/>
      <c r="H254" s="63">
        <v>0.5</v>
      </c>
      <c r="I254" s="53">
        <f t="shared" si="9"/>
        <v>3.4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>
        <v>70</v>
      </c>
      <c r="B255" s="55">
        <v>209</v>
      </c>
      <c r="C255" s="55">
        <v>12</v>
      </c>
      <c r="D255" s="55">
        <v>8</v>
      </c>
      <c r="E255" s="63">
        <v>0.5</v>
      </c>
      <c r="F255" s="63"/>
      <c r="G255" s="63"/>
      <c r="H255" s="63">
        <v>0.5</v>
      </c>
      <c r="I255" s="53">
        <f t="shared" si="9"/>
        <v>3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>
        <v>75</v>
      </c>
      <c r="B256" s="55">
        <v>214</v>
      </c>
      <c r="C256" s="55">
        <v>13</v>
      </c>
      <c r="D256" s="55">
        <v>7</v>
      </c>
      <c r="E256" s="64">
        <v>0.6</v>
      </c>
      <c r="F256" s="64"/>
      <c r="G256" s="64"/>
      <c r="H256" s="64">
        <v>0.4</v>
      </c>
      <c r="I256" s="53">
        <f t="shared" si="9"/>
        <v>2.6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>
        <v>80</v>
      </c>
      <c r="B257" s="60">
        <v>219</v>
      </c>
      <c r="C257" s="88">
        <v>14</v>
      </c>
      <c r="D257" s="60">
        <v>219</v>
      </c>
      <c r="E257" s="54">
        <v>0.6</v>
      </c>
      <c r="F257" s="54"/>
      <c r="G257" s="54"/>
      <c r="H257" s="54">
        <v>0.4</v>
      </c>
      <c r="I257" s="53">
        <f t="shared" si="9"/>
        <v>2.4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C265" s="23" t="s">
        <v>327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>Aulne à feuilles en cœur</v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>
        <v>10</v>
      </c>
      <c r="B270" s="60">
        <v>11</v>
      </c>
      <c r="C270" s="50">
        <v>1</v>
      </c>
      <c r="D270" s="60">
        <v>0</v>
      </c>
      <c r="E270" s="51">
        <v>0</v>
      </c>
      <c r="F270" s="51"/>
      <c r="G270" s="51"/>
      <c r="H270" s="51">
        <v>1</v>
      </c>
      <c r="I270" s="53">
        <f>IFERROR(B270/A270,"")</f>
        <v>1.1000000000000001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>
        <v>15</v>
      </c>
      <c r="B271" s="60">
        <v>65</v>
      </c>
      <c r="C271" s="50">
        <v>2</v>
      </c>
      <c r="D271" s="60">
        <v>32</v>
      </c>
      <c r="E271" s="51">
        <v>0</v>
      </c>
      <c r="F271" s="51"/>
      <c r="G271" s="51"/>
      <c r="H271" s="51">
        <v>1</v>
      </c>
      <c r="I271" s="53">
        <f>IF(A271&lt;&gt;0,(B271-(B270-D270))/(A271-A270),"")</f>
        <v>10.8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>
        <v>20</v>
      </c>
      <c r="B272" s="60">
        <v>102</v>
      </c>
      <c r="C272" s="50">
        <v>3</v>
      </c>
      <c r="D272" s="60">
        <v>35</v>
      </c>
      <c r="E272" s="51">
        <v>0</v>
      </c>
      <c r="F272" s="51"/>
      <c r="G272" s="51"/>
      <c r="H272" s="51">
        <v>1</v>
      </c>
      <c r="I272" s="53">
        <f t="shared" ref="I272:I289" si="10">IF(A272&lt;&gt;0,(B272-(B271-D271))/(A272-A271),"")</f>
        <v>13.8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>
        <v>25</v>
      </c>
      <c r="B273" s="60">
        <v>141</v>
      </c>
      <c r="C273" s="50">
        <v>4</v>
      </c>
      <c r="D273" s="60">
        <v>35</v>
      </c>
      <c r="E273" s="51">
        <v>0.2</v>
      </c>
      <c r="F273" s="51"/>
      <c r="G273" s="51"/>
      <c r="H273" s="51">
        <v>0.8</v>
      </c>
      <c r="I273" s="53">
        <f t="shared" si="10"/>
        <v>14.8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>
        <v>30</v>
      </c>
      <c r="B274" s="60">
        <v>177</v>
      </c>
      <c r="C274" s="50">
        <v>5</v>
      </c>
      <c r="D274" s="60">
        <v>35</v>
      </c>
      <c r="E274" s="51">
        <v>0.2</v>
      </c>
      <c r="F274" s="51"/>
      <c r="G274" s="51"/>
      <c r="H274" s="51">
        <v>0.8</v>
      </c>
      <c r="I274" s="53">
        <f t="shared" si="10"/>
        <v>14.2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>
        <v>35</v>
      </c>
      <c r="B275" s="60">
        <v>206</v>
      </c>
      <c r="C275" s="50">
        <v>6</v>
      </c>
      <c r="D275" s="60">
        <v>35</v>
      </c>
      <c r="E275" s="63">
        <v>0.2</v>
      </c>
      <c r="F275" s="63"/>
      <c r="G275" s="63"/>
      <c r="H275" s="63">
        <v>0.8</v>
      </c>
      <c r="I275" s="53">
        <f t="shared" si="10"/>
        <v>12.8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>
        <v>40</v>
      </c>
      <c r="B276" s="60">
        <v>228</v>
      </c>
      <c r="C276" s="50">
        <v>7</v>
      </c>
      <c r="D276" s="60">
        <v>35</v>
      </c>
      <c r="E276" s="63">
        <v>0.3</v>
      </c>
      <c r="F276" s="63"/>
      <c r="G276" s="63"/>
      <c r="H276" s="63">
        <v>0.7</v>
      </c>
      <c r="I276" s="53">
        <f t="shared" si="10"/>
        <v>11.4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>
        <v>45</v>
      </c>
      <c r="B277" s="55">
        <v>242</v>
      </c>
      <c r="C277" s="55">
        <v>8</v>
      </c>
      <c r="D277" s="55">
        <v>24</v>
      </c>
      <c r="E277" s="63">
        <v>0.3</v>
      </c>
      <c r="F277" s="63"/>
      <c r="G277" s="63"/>
      <c r="H277" s="63">
        <v>0.7</v>
      </c>
      <c r="I277" s="53">
        <f t="shared" si="10"/>
        <v>9.8000000000000007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>
        <v>50</v>
      </c>
      <c r="B278" s="55">
        <v>261</v>
      </c>
      <c r="C278" s="55">
        <v>9</v>
      </c>
      <c r="D278" s="55">
        <v>19</v>
      </c>
      <c r="E278" s="63">
        <v>0.4</v>
      </c>
      <c r="F278" s="63"/>
      <c r="G278" s="63"/>
      <c r="H278" s="63">
        <v>0.6</v>
      </c>
      <c r="I278" s="53">
        <f t="shared" si="10"/>
        <v>8.6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>
        <v>55</v>
      </c>
      <c r="B279" s="55">
        <v>279</v>
      </c>
      <c r="C279" s="55">
        <v>10</v>
      </c>
      <c r="D279" s="55">
        <v>16</v>
      </c>
      <c r="E279" s="63">
        <v>0.4</v>
      </c>
      <c r="F279" s="63"/>
      <c r="G279" s="63"/>
      <c r="H279" s="63">
        <v>0.6</v>
      </c>
      <c r="I279" s="53">
        <f t="shared" si="10"/>
        <v>7.4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>
        <v>60</v>
      </c>
      <c r="B280" s="55">
        <v>294</v>
      </c>
      <c r="C280" s="55">
        <v>11</v>
      </c>
      <c r="D280" s="55">
        <v>14</v>
      </c>
      <c r="E280" s="63">
        <v>0.5</v>
      </c>
      <c r="F280" s="63"/>
      <c r="G280" s="63"/>
      <c r="H280" s="63">
        <v>0.5</v>
      </c>
      <c r="I280" s="53">
        <f t="shared" si="10"/>
        <v>6.2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>
        <v>65</v>
      </c>
      <c r="B281" s="55">
        <v>306</v>
      </c>
      <c r="C281" s="55">
        <v>12</v>
      </c>
      <c r="D281" s="55">
        <v>13</v>
      </c>
      <c r="E281" s="63">
        <v>0.5</v>
      </c>
      <c r="F281" s="63"/>
      <c r="G281" s="63"/>
      <c r="H281" s="63">
        <v>0.5</v>
      </c>
      <c r="I281" s="53">
        <f t="shared" si="10"/>
        <v>5.2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>
        <v>70</v>
      </c>
      <c r="B282" s="55">
        <v>316</v>
      </c>
      <c r="C282" s="55">
        <v>13</v>
      </c>
      <c r="D282" s="55">
        <v>13</v>
      </c>
      <c r="E282" s="64">
        <v>0.6</v>
      </c>
      <c r="F282" s="64"/>
      <c r="G282" s="64"/>
      <c r="H282" s="64">
        <v>0.4</v>
      </c>
      <c r="I282" s="53">
        <f t="shared" si="10"/>
        <v>4.5999999999999996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>
        <v>75</v>
      </c>
      <c r="B283" s="60">
        <v>324</v>
      </c>
      <c r="C283" s="88">
        <v>14</v>
      </c>
      <c r="D283" s="60">
        <v>12</v>
      </c>
      <c r="E283" s="54">
        <v>0.6</v>
      </c>
      <c r="F283" s="54"/>
      <c r="G283" s="54"/>
      <c r="H283" s="54">
        <v>0.4</v>
      </c>
      <c r="I283" s="53">
        <f t="shared" si="10"/>
        <v>4.2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>
        <v>80</v>
      </c>
      <c r="B284" s="50">
        <v>330</v>
      </c>
      <c r="C284" s="50">
        <v>15</v>
      </c>
      <c r="D284" s="50">
        <v>330</v>
      </c>
      <c r="E284" s="51">
        <v>0.6</v>
      </c>
      <c r="F284" s="51"/>
      <c r="G284" s="51"/>
      <c r="H284" s="51">
        <v>0.4</v>
      </c>
      <c r="I284" s="53">
        <f t="shared" si="10"/>
        <v>3.6</v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3" sqref="F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0.76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0.24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Hêtre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Chêne pédonculé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Chêne sessile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Chêne pubescent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Charme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>Erable sycomore</v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>Châtaignier</v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>Chêne rouge d'Amérique</v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>Erable champêtre</v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>Aulne à feuilles en cœur</v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3.8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13.933333333333332</v>
      </c>
      <c r="H3" s="67">
        <f>(B3+E3+F3)*44/12+(C3+D3)*0.475*44/12</f>
        <v>200.93333333333331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187</v>
      </c>
      <c r="S3" s="59">
        <f ca="1">AVERAGE(OFFSET($R$3,0,0,'Données projet'!$E$9+1,1))-AVERAGE(OFFSET($H$3,0,0,'Données projet'!$E$9+1,1))</f>
        <v>490.57700931800127</v>
      </c>
      <c r="T3" s="59">
        <f>IF('Données projet'!E9&gt;30,$R$33-$H$33,LOOKUP('Données projet'!$E$9,$A$3:$A$203,R3:R203)-LOOKUP('Données projet'!$E$9,$A$3:$A$203,$H$3:$H$203))</f>
        <v>271.29582207075191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187</v>
      </c>
      <c r="AN3" s="59">
        <f ca="1">AVERAGE(OFFSET($AM$3,0,0,'Données projet'!$E$10+1,1))-AVERAGE(OFFSET($H$3,0,0,'Données projet'!$E$10+1,1))</f>
        <v>379.55022125193182</v>
      </c>
      <c r="AO3" s="59">
        <f>IF('Données projet'!E10&gt;30,$AM$33-$H$33,LOOKUP('Données projet'!$E$10,$A$3:$A$203,AM3:AM203)-LOOKUP('Données projet'!$E$10,$A$3:$A$203,$H$3:$H$203))</f>
        <v>247.37575363353935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187</v>
      </c>
      <c r="BI3" s="59">
        <f ca="1">AVERAGE(OFFSET($BH$3,0,0,'Données projet'!$E$11+1,1))-AVERAGE(OFFSET($H$3,0,0,'Données projet'!$E$11+1,1))</f>
        <v>480.06550334851067</v>
      </c>
      <c r="BJ3" s="59">
        <f>IF('Données projet'!E11&gt;30,$BH$33-$H$33,LOOKUP('Données projet'!$E$11,$A$3:$A$203,BH3:BH203)-LOOKUP('Données projet'!$E$11,$A$3:$A$203,$H$3:$H$203))</f>
        <v>358.76123821338194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187</v>
      </c>
      <c r="CD3" s="59">
        <f ca="1">AVERAGE(OFFSET($CC$3,0,0,'Données projet'!$E$12+1,1))-AVERAGE(OFFSET($H$3,0,0,'Données projet'!$E$12+1,1))</f>
        <v>529.72171777327833</v>
      </c>
      <c r="CE3" s="59">
        <f>IF('Données projet'!E12&gt;30,$CC$33-$H$33,LOOKUP('Données projet'!$E$12,$A$3:$A$203,CC3:CC203)-LOOKUP('Données projet'!$E$12,$A$3:$A$203,$H$3:$H$203))</f>
        <v>394.94722433628397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187</v>
      </c>
      <c r="CY3" s="59">
        <f ca="1">AVERAGE(OFFSET($CX$3,0,0,'Données projet'!$E$13+1,1))-AVERAGE(OFFSET($H$3,0,0,'Données projet'!$E$13+1,1))</f>
        <v>319.49771739670462</v>
      </c>
      <c r="CZ3" s="59">
        <f>IF('Données projet'!E13&gt;30,$CX$33-$H$33,LOOKUP('Données projet'!$E$13,$A$3:$A$203,CX3:CX203)-LOOKUP('Données projet'!$E$13,$A$3:$A$203,$H$3:$H$203))</f>
        <v>166.76118462633733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187</v>
      </c>
      <c r="DT3" s="59">
        <f ca="1">AVERAGE(OFFSET($DS$3,0,0,'Données projet'!$E$14+1,1))-AVERAGE(OFFSET($H$3,0,0,'Données projet'!$E$14+1,1))</f>
        <v>371.53862119592281</v>
      </c>
      <c r="DU3" s="59">
        <f>IF('Données projet'!E14&gt;30,$DS$33-$H$33,LOOKUP('Données projet'!$E$14,$A$3:$A$203,DS3:DS203)-LOOKUP('Données projet'!$E$14,$A$3:$A$203,$H$3:$H$203))</f>
        <v>359.99672429242423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187</v>
      </c>
      <c r="EO3" s="59">
        <f ca="1">AVERAGE(OFFSET($EN$3,0,0,'Données projet'!$E$15+1,1))-AVERAGE(OFFSET($H$3,0,0,'Données projet'!$E$15+1,1))</f>
        <v>429.05782194614073</v>
      </c>
      <c r="EP3" s="59">
        <f>IF('Données projet'!E15&gt;30,$EN$33-$H$33,LOOKUP('Données projet'!$E$15,$A$3:$A$203,EN3:EN203)-LOOKUP('Données projet'!$E$15,$A$3:$A$203,$H$3:$H$203))</f>
        <v>240.01805666428365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187</v>
      </c>
      <c r="FJ3" s="59">
        <f ca="1">AVERAGE(OFFSET($FI$3,0,0,'Données projet'!$E$16+1,1))-AVERAGE(OFFSET($H$3,0,0,'Données projet'!$E$16+1,1))</f>
        <v>377.00852312761913</v>
      </c>
      <c r="FK3" s="59">
        <f>IF('Données projet'!E16&gt;30,$FI$33-$H$33,LOOKUP('Données projet'!$E$16,$A$3:$A$203,FI3:FI203)-LOOKUP('Données projet'!$E$16,$A$3:$A$203,$H$3:$H$203))</f>
        <v>337.17207781873378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187</v>
      </c>
      <c r="GE3" s="59">
        <f ca="1">AVERAGE(OFFSET($GD$3,0,0,'Données projet'!$E$17+1,1))-AVERAGE(OFFSET($H$3,0,0,'Données projet'!$E$17+1,1))</f>
        <v>280.10635755644415</v>
      </c>
      <c r="GF3" s="59">
        <f>IF('Données projet'!E17&gt;30,$GD$33-$H$33,LOOKUP('Données projet'!$E$17,$A$3:$A$203,GD3:GD203)-LOOKUP('Données projet'!$E$17,$A$3:$A$203,$H$3:$H$203))</f>
        <v>271.43040689964266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187</v>
      </c>
      <c r="GZ3" s="59">
        <f ca="1">AVERAGE(OFFSET($GY$3,0,0,'Données projet'!$E$18+1,1))-AVERAGE(OFFSET($H$3,0,0,'Données projet'!$E$18+1,1))</f>
        <v>315.63369683775079</v>
      </c>
      <c r="HA3" s="59">
        <f>IF('Données projet'!E18&gt;30,$GY$33-$H$33,LOOKUP('Données projet'!$E$18,$A$3:$A$203,GY3:GY203)-LOOKUP('Données projet'!$E$18,$A$3:$A$203,$H$3:$H$203))</f>
        <v>306.69725573349979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3.8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13.933333333333332</v>
      </c>
      <c r="H4" s="67">
        <f t="shared" ref="H4:H67" si="1">(B4+E4+F4)*44/12+(C4+D4)*0.475*44/12</f>
        <v>200.93333333333331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51.329607522363602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1.6</v>
      </c>
      <c r="N4" s="13">
        <f>IF('Données projet'!$A$36&gt;35,N3+M4-V3,IF(A4&lt;'Données projet'!$A$36,$K$205^A4,IF(A4='Données projet'!$A$36,'Données projet'!$B$36,N3+M4-V3)))</f>
        <v>1.189207115002721</v>
      </c>
      <c r="O4" s="13">
        <f>N4*VLOOKUP('Données projet'!$B$9,Paramètres!$A$1:$I$89,3,0)*VLOOKUP('Données projet'!$B$9,Paramètres!$A$1:$I$89,5,0)</f>
        <v>1.0203397046723348</v>
      </c>
      <c r="P4" s="13">
        <f>EXP(-1.0587+0.8836*LN(O4)+0.284)</f>
        <v>0.46911460970544039</v>
      </c>
      <c r="Q4" s="20">
        <f t="shared" ref="Q4:Q34" si="2">(O4+P4)*0.475*44/12</f>
        <v>2.594132930874625</v>
      </c>
      <c r="R4" s="59">
        <f t="shared" si="0"/>
        <v>192.02491606843006</v>
      </c>
      <c r="S4" s="59">
        <f ca="1">AVERAGE(OFFSET($R$3,0,0,'Données projet'!$E$9+1,1))-AVERAGE(OFFSET($H$3,0,0,'Données projet'!$E$9+1,1))</f>
        <v>490.57700931800127</v>
      </c>
      <c r="T4" s="59">
        <f>$T$3</f>
        <v>271.29582207075191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51.329607522363602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1.0155020926567102</v>
      </c>
      <c r="AK4" s="13">
        <f>EXP(-1.0587+0.8836*LN(AJ4)+0.284)</f>
        <v>0.46714880239274614</v>
      </c>
      <c r="AL4" s="20">
        <f t="shared" ref="AL4:AL67" si="4">(AJ4+AK4)*0.475*44/12</f>
        <v>2.5822836422111366</v>
      </c>
      <c r="AM4" s="59">
        <f t="shared" ref="AM4:AM67" si="5">AL4+(AD4+AE4)*44/12</f>
        <v>192.01306677976658</v>
      </c>
      <c r="AN4" s="59">
        <f ca="1">AVERAGE(OFFSET($AM$3,0,0,'Données projet'!$E$10+1,1))-AVERAGE(OFFSET($H$3,0,0,'Données projet'!$E$10+1,1))</f>
        <v>379.55022125193182</v>
      </c>
      <c r="AO4" s="59">
        <f>$AO$3</f>
        <v>247.37575363353935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51.329607522363602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3.65</v>
      </c>
      <c r="BD4" s="12">
        <f>IF('Données projet'!$A$88&gt;35,BD3+BC4-BL3,IF(A4&lt;'Données projet'!$A$88,$BA$205^A4,IF(A4='Données projet'!$A$88,'Données projet'!$B$88,BD3+BC4-BL3)))</f>
        <v>1.2392705892426346</v>
      </c>
      <c r="BE4" s="13">
        <f>BD4*VLOOKUP('Données projet'!$B$11,Paramètres!$A$1:$I$89,3,0)*VLOOKUP('Données projet'!$B$11,Paramètres!$A$1:$I$89,5,0)</f>
        <v>1.1212920291467359</v>
      </c>
      <c r="BF4" s="13">
        <f>EXP(-1.0587+0.8836*LN(BE4)+0.284)</f>
        <v>0.50989827066551541</v>
      </c>
      <c r="BG4" s="20">
        <f t="shared" ref="BG4:BG67" si="7">(BE4+BF4)*0.475*44/12</f>
        <v>2.8409897721730037</v>
      </c>
      <c r="BH4" s="59">
        <f t="shared" ref="BH4:BH67" si="8">BG4+(AY4+AZ4)*44/12</f>
        <v>192.27177290972844</v>
      </c>
      <c r="BI4" s="59">
        <f ca="1">AVERAGE(OFFSET($BH$3,0,0,'Données projet'!$E$11+1,1))-AVERAGE(OFFSET($H$3,0,0,'Données projet'!$E$11+1,1))</f>
        <v>480.06550334851067</v>
      </c>
      <c r="BJ4" s="59">
        <f>$BJ$3</f>
        <v>358.76123821338194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51.329607522363602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3.65</v>
      </c>
      <c r="BY4" s="12">
        <f>IF('Données projet'!$A$114&gt;35,BY3+BX4-CG3,IF(A4&lt;'Données projet'!$A$114,$BV$205^A4,IF(A4='Données projet'!$A$114,'Données projet'!$B$114,BY3+BX4-CG3)))</f>
        <v>1.2392705892426346</v>
      </c>
      <c r="BZ4" s="13">
        <f>BY4*VLOOKUP('Données projet'!$B$12,Paramètres!$A$1:$I$89,3,0)*VLOOKUP('Données projet'!$B$12,Paramètres!$A$1:$I$89,5,0)</f>
        <v>1.2566203774920315</v>
      </c>
      <c r="CA4" s="13">
        <f>EXP(-1.0587+0.8836*LN(BZ4)+0.284)</f>
        <v>0.56390871417545174</v>
      </c>
      <c r="CB4" s="20">
        <f t="shared" ref="CB4:CB67" si="10">(BZ4+CA4)*0.475*44/12</f>
        <v>3.1707548346542</v>
      </c>
      <c r="CC4" s="59">
        <f t="shared" ref="CC4:CC67" si="11">CB4+(BT4+BU4)*44/12</f>
        <v>192.60153797220963</v>
      </c>
      <c r="CD4" s="59">
        <f ca="1">AVERAGE(OFFSET($CC$3,0,0,'Données projet'!$E$12+1,1))-AVERAGE(OFFSET($H$3,0,0,'Données projet'!$E$12+1,1))</f>
        <v>529.72171777327833</v>
      </c>
      <c r="CE4" s="59">
        <f>$CE$3</f>
        <v>394.94722433628397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51.329607522363602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1.2</v>
      </c>
      <c r="CT4" s="12">
        <f>IF('Données projet'!$A$140&gt;35,CT3+CS4-DB3,IF(A4&lt;'Données projet'!$A$140,$CQ$205^A4,IF(A4='Données projet'!$A$140,'Données projet'!$B$140,CT3+CS4-DB3)))</f>
        <v>1.1457367676485573</v>
      </c>
      <c r="CU4" s="17">
        <f>CT4*VLOOKUP('Données projet'!$B$13,Paramètres!$A$1:$I$89,3,0)*VLOOKUP('Données projet'!$B$13,Paramètres!$A$1:$I$89,5,0)</f>
        <v>1.0902831080943671</v>
      </c>
      <c r="CV4" s="13">
        <f>EXP(-1.0587+0.8836*LN(CU4)+0.284)</f>
        <v>0.49741831937112058</v>
      </c>
      <c r="CW4" s="20">
        <f t="shared" ref="CW4:CW67" si="13">(CU4+CV4)*0.475*44/12</f>
        <v>2.7652466528357245</v>
      </c>
      <c r="CX4" s="59">
        <f t="shared" ref="CX4:CX67" si="14">CW4+(CO4+CP4)*44/12</f>
        <v>192.19602979039115</v>
      </c>
      <c r="CY4" s="59">
        <f ca="1">AVERAGE(OFFSET($CX$3,0,0,'Données projet'!$E$13+1,1))-AVERAGE(OFFSET($H$3,0,0,'Données projet'!$E$13+1,1))</f>
        <v>319.49771739670462</v>
      </c>
      <c r="CZ4" s="59">
        <f>$CZ$3</f>
        <v>166.76118462633733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51.329607522363602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1.1000000000000001</v>
      </c>
      <c r="DO4" s="12">
        <f>IF('Données projet'!$A$166&gt;35,DO3+DN4-DW3,IF(A4&lt;'Données projet'!$A$166,$DL$205^A4,IF(A4='Données projet'!$A$166,'Données projet'!$B$166,DO3+DN4-DW3)))</f>
        <v>1.2709816152101407</v>
      </c>
      <c r="DP4" s="17">
        <f>DO4*VLOOKUP('Données projet'!$B$14,Paramètres!$A$1:$I$89,3,0)*VLOOKUP('Données projet'!$B$14,Paramètres!$A$1:$I$89,5,0)</f>
        <v>1.0111929730611879</v>
      </c>
      <c r="DQ4" s="13">
        <f>EXP(-1.0587+0.8836*LN(DP4)+0.284)</f>
        <v>0.46539683474213156</v>
      </c>
      <c r="DR4" s="20">
        <f t="shared" ref="DR4:DR67" si="16">(DP4+DQ4)*0.475*44/12</f>
        <v>2.5717272485907814</v>
      </c>
      <c r="DS4" s="59">
        <f t="shared" ref="DS4:DS67" si="17">DR4+(DJ4+DK4)*44/12</f>
        <v>192.00251038614621</v>
      </c>
      <c r="DT4" s="59">
        <f ca="1">AVERAGE(OFFSET($DS$3,0,0,'Données projet'!$E$14+1,1))-AVERAGE(OFFSET($H$3,0,0,'Données projet'!$E$14+1,1))</f>
        <v>371.53862119592281</v>
      </c>
      <c r="DU4" s="59">
        <f>$DU$3</f>
        <v>359.99672429242423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51.329607522363602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1.6</v>
      </c>
      <c r="EJ4" s="12">
        <f>IF('Données projet'!$A$192&gt;35,EJ3+EI4-ER3,IF(A4&lt;'Données projet'!$A$192,$EG$205^A4,IF(A4='Données projet'!$A$192,'Données projet'!$B$192,EJ3+EI4-ER3)))</f>
        <v>1.189207115002721</v>
      </c>
      <c r="EK4" s="17">
        <f>EJ4*VLOOKUP('Données projet'!$B$15,Paramètres!$A$1:$I$89,3,0)*VLOOKUP('Données projet'!$B$15,Paramètres!$A$1:$I$89,5,0)</f>
        <v>0.87192665671999503</v>
      </c>
      <c r="EL4" s="13">
        <f>EXP(-1.0587+0.8836*LN(EK4)+0.284)</f>
        <v>0.4082819245674873</v>
      </c>
      <c r="EM4" s="20">
        <f t="shared" ref="EM4:EM67" si="19">(EK4+EL4)*0.475*44/12</f>
        <v>2.2296966124090321</v>
      </c>
      <c r="EN4" s="59">
        <f t="shared" ref="EN4:EN67" si="20">EM4+(EE4+EF4)*44/12</f>
        <v>191.66047974996448</v>
      </c>
      <c r="EO4" s="59">
        <f ca="1">AVERAGE(OFFSET($EN$3,0,0,'Données projet'!$E$15+1,1))-AVERAGE(OFFSET($H$3,0,0,'Données projet'!$E$15+1,1))</f>
        <v>429.05782194614073</v>
      </c>
      <c r="EP4" s="59">
        <f>$EP$3</f>
        <v>240.01805666428365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51.329607522363602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2.9</v>
      </c>
      <c r="FE4" s="12">
        <f>IF('Données projet'!$A$218&gt;35,FE3+FD4-FM3,IF(A4&lt;'Données projet'!$A$218,$FB$205^A4,IF(A4='Données projet'!$A$218,'Données projet'!$B$218,FE3+FD4-FM3)))</f>
        <v>1.4003603312913959</v>
      </c>
      <c r="FF4" s="17">
        <f>FE4*VLOOKUP('Données projet'!$B$16,Paramètres!$A$1:$I$89,3,0)*VLOOKUP('Données projet'!$B$16,Paramètres!$A$1:$I$89,5,0)</f>
        <v>1.2233547854161635</v>
      </c>
      <c r="FG4" s="13">
        <f>EXP(-1.0587+0.8836*LN(FF4)+0.284)</f>
        <v>0.55069785861405296</v>
      </c>
      <c r="FH4" s="20">
        <f t="shared" ref="FH4:FH67" si="22">(FF4+FG4)*0.475*44/12</f>
        <v>3.0898083550192936</v>
      </c>
      <c r="FI4" s="59">
        <f t="shared" ref="FI4:FI67" si="23">FH4+(EZ4+FA4)*44/12</f>
        <v>192.52059149257474</v>
      </c>
      <c r="FJ4" s="59">
        <f ca="1">AVERAGE(OFFSET($FI$3,0,0,'Données projet'!$E$16+1,1))-AVERAGE(OFFSET($H$3,0,0,'Données projet'!$E$16+1,1))</f>
        <v>377.00852312761913</v>
      </c>
      <c r="FK4" s="59">
        <f>$FK$3</f>
        <v>337.17207781873378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51.329607522363602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0.6</v>
      </c>
      <c r="FZ4" s="12">
        <f>IF('Données projet'!$A$244&gt;35,FZ3+FY4-GH3,IF(A4&lt;'Données projet'!$A$244,$FW$205^A4,IF(A4='Données projet'!$A$244,'Données projet'!$B$244,FZ3+FY4-GH3)))</f>
        <v>1.1577536725165907</v>
      </c>
      <c r="GA4" s="17">
        <f>FZ4*VLOOKUP('Données projet'!$B$17,Paramètres!$A$1:$I$89,3,0)*VLOOKUP('Données projet'!$B$17,Paramètres!$A$1:$I$89,5,0)</f>
        <v>1.0114136083104937</v>
      </c>
      <c r="GB4" s="13">
        <f>EXP(-1.0587+0.8836*LN(GA4)+0.284)</f>
        <v>0.46548655994988658</v>
      </c>
      <c r="GC4" s="20">
        <f t="shared" ref="GC4:GC67" si="25">(GA4+GB4)*0.475*44/12</f>
        <v>2.5722677930534954</v>
      </c>
      <c r="GD4" s="59">
        <f t="shared" ref="GD4:GD67" si="26">GC4+(FU4+FV4)*44/12</f>
        <v>192.00305093060894</v>
      </c>
      <c r="GE4" s="59">
        <f ca="1">AVERAGE(OFFSET($GD$3,0,0,'Données projet'!$E$17+1,1))-AVERAGE(OFFSET($H$3,0,0,'Données projet'!$E$17+1,1))</f>
        <v>280.10635755644415</v>
      </c>
      <c r="GF4" s="59">
        <f>$GF$3</f>
        <v>271.43040689964266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51.329607522363602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1.1000000000000001</v>
      </c>
      <c r="GU4" s="12">
        <f>IF('Données projet'!$A$270&gt;35,GU3+GT4-HC3,IF(A4&lt;'Données projet'!$A$270,$GR$205^A4,IF(A4='Données projet'!$A$270,'Données projet'!$B$270,GU3+GT4-HC3)))</f>
        <v>1.2709816152101407</v>
      </c>
      <c r="GV4" s="17">
        <f>GU4*VLOOKUP('Données projet'!$B$18,Paramètres!$A$1:$I$89,3,0)*VLOOKUP('Données projet'!$B$18,Paramètres!$A$1:$I$89,5,0)</f>
        <v>0.83274715428568413</v>
      </c>
      <c r="GW4" s="13">
        <f>EXP(-1.0587+0.8836*LN(GV4)+0.284)</f>
        <v>0.39202836439738087</v>
      </c>
      <c r="GX4" s="20">
        <f t="shared" ref="GX4:GX67" si="28">(GV4+GW4)*0.475*44/12</f>
        <v>2.1331506950396717</v>
      </c>
      <c r="GY4" s="59">
        <f t="shared" ref="GY4:GY67" si="29">GX4+(GP4+GQ4)*44/12</f>
        <v>191.5639338325951</v>
      </c>
      <c r="GZ4" s="59">
        <f ca="1">AVERAGE(OFFSET($GY$3,0,0,'Données projet'!$E$18+1,1))-AVERAGE(OFFSET($H$3,0,0,'Données projet'!$E$18+1,1))</f>
        <v>315.63369683775079</v>
      </c>
      <c r="HA4" s="59">
        <f>$HA$3</f>
        <v>306.69725573349979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3.8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13.933333333333332</v>
      </c>
      <c r="H5" s="67">
        <f t="shared" si="1"/>
        <v>200.93333333333331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51.653497091106232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1.6</v>
      </c>
      <c r="N5" s="13">
        <f>IF('Données projet'!$A$36&gt;35,N4+M5-V4,IF(A5&lt;'Données projet'!$A$36,$K$205^A5,IF(A5='Données projet'!$A$36,'Données projet'!$B$36,N4+M5-V4)))</f>
        <v>1.4142135623730949</v>
      </c>
      <c r="O5" s="13">
        <f>N5*VLOOKUP('Données projet'!$B$9,Paramètres!$A$1:$I$89,3,0)*VLOOKUP('Données projet'!$B$9,Paramètres!$A$1:$I$89,5,0)</f>
        <v>1.2133952365161156</v>
      </c>
      <c r="P5" s="13">
        <f t="shared" ref="P5:P68" si="33">EXP(-1.0587+0.8836*LN(O5)+0.284)</f>
        <v>0.54673450619692521</v>
      </c>
      <c r="Q5" s="20">
        <f t="shared" si="2"/>
        <v>3.0655593018918794</v>
      </c>
      <c r="R5" s="59">
        <f t="shared" si="0"/>
        <v>194.90615974705918</v>
      </c>
      <c r="S5" s="59">
        <f ca="1">AVERAGE(OFFSET($R$3,0,0,'Données projet'!$E$9+1,1))-AVERAGE(OFFSET($H$3,0,0,'Données projet'!$E$9+1,1))</f>
        <v>490.57700931800127</v>
      </c>
      <c r="T5" s="59">
        <f t="shared" ref="T5:T68" si="34">$T$3</f>
        <v>271.29582207075191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51.653497091106232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1.2241743829417828</v>
      </c>
      <c r="AK5" s="13">
        <f t="shared" ref="AK5:AK68" si="35">EXP(-1.0587+0.8836*LN(AJ5)+0.284)</f>
        <v>0.55102384568700224</v>
      </c>
      <c r="AL5" s="20">
        <f t="shared" si="4"/>
        <v>3.0918035815284672</v>
      </c>
      <c r="AM5" s="59">
        <f t="shared" si="5"/>
        <v>194.93240402669576</v>
      </c>
      <c r="AN5" s="59">
        <f ca="1">AVERAGE(OFFSET($AM$3,0,0,'Données projet'!$E$10+1,1))-AVERAGE(OFFSET($H$3,0,0,'Données projet'!$E$10+1,1))</f>
        <v>379.55022125193182</v>
      </c>
      <c r="AO5" s="59">
        <f t="shared" ref="AO5:AO68" si="36">$AO$3</f>
        <v>247.37575363353935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51.653497091106232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3.65</v>
      </c>
      <c r="BD5" s="12">
        <f>IF('Données projet'!$A$88&gt;35,BD4+BC5-BL4,IF(A5&lt;'Données projet'!$A$88,$BA$205^A5,IF(A5='Données projet'!$A$88,'Données projet'!$B$88,BD4+BC5-BL4)))</f>
        <v>1.5357915933617867</v>
      </c>
      <c r="BE5" s="13">
        <f>BD5*VLOOKUP('Données projet'!$B$11,Paramètres!$A$1:$I$89,3,0)*VLOOKUP('Données projet'!$B$11,Paramètres!$A$1:$I$89,5,0)</f>
        <v>1.3895842336737447</v>
      </c>
      <c r="BF5" s="13">
        <f t="shared" ref="BF5:BF68" si="37">EXP(-1.0587+0.8836*LN(BE5)+0.284)</f>
        <v>0.61631841327304715</v>
      </c>
      <c r="BG5" s="20">
        <f t="shared" si="7"/>
        <v>3.4936137767656628</v>
      </c>
      <c r="BH5" s="59">
        <f t="shared" si="8"/>
        <v>195.33421422193297</v>
      </c>
      <c r="BI5" s="59">
        <f ca="1">AVERAGE(OFFSET($BH$3,0,0,'Données projet'!$E$11+1,1))-AVERAGE(OFFSET($H$3,0,0,'Données projet'!$E$11+1,1))</f>
        <v>480.06550334851067</v>
      </c>
      <c r="BJ5" s="59">
        <f t="shared" ref="BJ5:BJ68" si="38">$BJ$3</f>
        <v>358.76123821338194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51.653497091106232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3.65</v>
      </c>
      <c r="BY5" s="12">
        <f>IF('Données projet'!$A$114&gt;35,BY4+BX5-CG4,IF(A5&lt;'Données projet'!$A$114,$BV$205^A5,IF(A5='Données projet'!$A$114,'Données projet'!$B$114,BY4+BX5-CG4)))</f>
        <v>1.5357915933617867</v>
      </c>
      <c r="BZ5" s="13">
        <f>BY5*VLOOKUP('Données projet'!$B$12,Paramètres!$A$1:$I$89,3,0)*VLOOKUP('Données projet'!$B$12,Paramètres!$A$1:$I$89,5,0)</f>
        <v>1.5572926756688519</v>
      </c>
      <c r="CA5" s="13">
        <f t="shared" ref="CA5:CA68" si="39">EXP(-1.0587+0.8836*LN(BZ5)+0.284)</f>
        <v>0.68160129960402205</v>
      </c>
      <c r="CB5" s="20">
        <f t="shared" si="10"/>
        <v>3.8994070069335893</v>
      </c>
      <c r="CC5" s="59">
        <f t="shared" si="11"/>
        <v>195.74000745210088</v>
      </c>
      <c r="CD5" s="59">
        <f ca="1">AVERAGE(OFFSET($CC$3,0,0,'Données projet'!$E$12+1,1))-AVERAGE(OFFSET($H$3,0,0,'Données projet'!$E$12+1,1))</f>
        <v>529.72171777327833</v>
      </c>
      <c r="CE5" s="59">
        <f t="shared" ref="CE5:CE68" si="40">$CE$3</f>
        <v>394.94722433628397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51.653497091106232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1.2</v>
      </c>
      <c r="CT5" s="12">
        <f>IF('Données projet'!$A$140&gt;35,CT4+CS5-DB4,IF(A5&lt;'Données projet'!$A$140,$CQ$205^A5,IF(A5='Données projet'!$A$140,'Données projet'!$B$140,CT4+CS5-DB4)))</f>
        <v>1.312712740741764</v>
      </c>
      <c r="CU5" s="17">
        <f>CT5*VLOOKUP('Données projet'!$B$13,Paramètres!$A$1:$I$89,3,0)*VLOOKUP('Données projet'!$B$13,Paramètres!$A$1:$I$89,5,0)</f>
        <v>1.2491774440898626</v>
      </c>
      <c r="CV5" s="13">
        <f t="shared" ref="CV5:CV68" si="41">EXP(-1.0587+0.8836*LN(CU5)+0.284)</f>
        <v>0.56095645444965547</v>
      </c>
      <c r="CW5" s="20">
        <f t="shared" si="13"/>
        <v>3.1526498732896608</v>
      </c>
      <c r="CX5" s="59">
        <f t="shared" si="14"/>
        <v>194.99325031845694</v>
      </c>
      <c r="CY5" s="59">
        <f ca="1">AVERAGE(OFFSET($CX$3,0,0,'Données projet'!$E$13+1,1))-AVERAGE(OFFSET($H$3,0,0,'Données projet'!$E$13+1,1))</f>
        <v>319.49771739670462</v>
      </c>
      <c r="CZ5" s="59">
        <f t="shared" ref="CZ5:CZ68" si="42">$CZ$3</f>
        <v>166.76118462633733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51.653497091106232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1.1000000000000001</v>
      </c>
      <c r="DO5" s="12">
        <f>IF('Données projet'!$A$166&gt;35,DO4+DN5-DW4,IF(A5&lt;'Données projet'!$A$166,$DL$205^A5,IF(A5='Données projet'!$A$166,'Données projet'!$B$166,DO4+DN5-DW4)))</f>
        <v>1.6153942662021783</v>
      </c>
      <c r="DP5" s="17">
        <f>DO5*VLOOKUP('Données projet'!$B$14,Paramètres!$A$1:$I$89,3,0)*VLOOKUP('Données projet'!$B$14,Paramètres!$A$1:$I$89,5,0)</f>
        <v>1.2852076781904531</v>
      </c>
      <c r="DQ5" s="13">
        <f t="shared" ref="DQ5:DQ68" si="43">EXP(-1.0587+0.8836*LN(DP5)+0.284)</f>
        <v>0.57522914588482876</v>
      </c>
      <c r="DR5" s="20">
        <f t="shared" si="16"/>
        <v>3.2402608019311159</v>
      </c>
      <c r="DS5" s="59">
        <f t="shared" si="17"/>
        <v>195.08086124709843</v>
      </c>
      <c r="DT5" s="59">
        <f ca="1">AVERAGE(OFFSET($DS$3,0,0,'Données projet'!$E$14+1,1))-AVERAGE(OFFSET($H$3,0,0,'Données projet'!$E$14+1,1))</f>
        <v>371.53862119592281</v>
      </c>
      <c r="DU5" s="59">
        <f t="shared" ref="DU5:DU68" si="44">$DU$3</f>
        <v>359.99672429242423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51.653497091106232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1.6</v>
      </c>
      <c r="EJ5" s="12">
        <f>IF('Données projet'!$A$192&gt;35,EJ4+EI5-ER4,IF(A5&lt;'Données projet'!$A$192,$EG$205^A5,IF(A5='Données projet'!$A$192,'Données projet'!$B$192,EJ4+EI5-ER4)))</f>
        <v>1.4142135623730949</v>
      </c>
      <c r="EK5" s="17">
        <f>EJ5*VLOOKUP('Données projet'!$B$15,Paramètres!$A$1:$I$89,3,0)*VLOOKUP('Données projet'!$B$15,Paramètres!$A$1:$I$89,5,0)</f>
        <v>1.0369013839319532</v>
      </c>
      <c r="EL5" s="13">
        <f t="shared" ref="EL5:EL68" si="45">EXP(-1.0587+0.8836*LN(EK5)+0.284)</f>
        <v>0.47583641992667347</v>
      </c>
      <c r="EM5" s="20">
        <f t="shared" si="19"/>
        <v>2.6346850083871081</v>
      </c>
      <c r="EN5" s="59">
        <f t="shared" si="20"/>
        <v>194.47528545355439</v>
      </c>
      <c r="EO5" s="59">
        <f ca="1">AVERAGE(OFFSET($EN$3,0,0,'Données projet'!$E$15+1,1))-AVERAGE(OFFSET($H$3,0,0,'Données projet'!$E$15+1,1))</f>
        <v>429.05782194614073</v>
      </c>
      <c r="EP5" s="59">
        <f t="shared" ref="EP5:EP68" si="46">$EP$3</f>
        <v>240.01805666428365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51.653497091106232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2.9</v>
      </c>
      <c r="FE5" s="12">
        <f>IF('Données projet'!$A$218&gt;35,FE4+FD5-FM4,IF(A5&lt;'Données projet'!$A$218,$FB$205^A5,IF(A5='Données projet'!$A$218,'Données projet'!$B$218,FE4+FD5-FM4)))</f>
        <v>1.9610090574545482</v>
      </c>
      <c r="FF5" s="17">
        <f>FE5*VLOOKUP('Données projet'!$B$16,Paramètres!$A$1:$I$89,3,0)*VLOOKUP('Données projet'!$B$16,Paramètres!$A$1:$I$89,5,0)</f>
        <v>1.7131375125922934</v>
      </c>
      <c r="FG5" s="13">
        <f t="shared" ref="FG5:FG68" si="47">EXP(-1.0587+0.8836*LN(FF5)+0.284)</f>
        <v>0.74153366912094132</v>
      </c>
      <c r="FH5" s="20">
        <f t="shared" si="22"/>
        <v>4.2752189748172169</v>
      </c>
      <c r="FI5" s="59">
        <f t="shared" si="23"/>
        <v>196.11581941998452</v>
      </c>
      <c r="FJ5" s="59">
        <f ca="1">AVERAGE(OFFSET($FI$3,0,0,'Données projet'!$E$16+1,1))-AVERAGE(OFFSET($H$3,0,0,'Données projet'!$E$16+1,1))</f>
        <v>377.00852312761913</v>
      </c>
      <c r="FK5" s="59">
        <f t="shared" ref="FK5:FK68" si="48">$FK$3</f>
        <v>337.17207781873378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51.653497091106232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0.6</v>
      </c>
      <c r="FZ5" s="12">
        <f>IF('Données projet'!$A$244&gt;35,FZ4+FY5-GH4,IF(A5&lt;'Données projet'!$A$244,$FW$205^A5,IF(A5='Données projet'!$A$244,'Données projet'!$B$244,FZ4+FY5-GH4)))</f>
        <v>1.340393566225653</v>
      </c>
      <c r="GA5" s="17">
        <f>FZ5*VLOOKUP('Données projet'!$B$17,Paramètres!$A$1:$I$89,3,0)*VLOOKUP('Données projet'!$B$17,Paramètres!$A$1:$I$89,5,0)</f>
        <v>1.1709678194547306</v>
      </c>
      <c r="GB5" s="13">
        <f t="shared" ref="GB5:GB68" si="49">EXP(-1.0587+0.8836*LN(GA5)+0.284)</f>
        <v>0.52980785325350399</v>
      </c>
      <c r="GC5" s="20">
        <f t="shared" si="25"/>
        <v>2.9621842966335081</v>
      </c>
      <c r="GD5" s="59">
        <f t="shared" si="26"/>
        <v>194.80278474180079</v>
      </c>
      <c r="GE5" s="59">
        <f ca="1">AVERAGE(OFFSET($GD$3,0,0,'Données projet'!$E$17+1,1))-AVERAGE(OFFSET($H$3,0,0,'Données projet'!$E$17+1,1))</f>
        <v>280.10635755644415</v>
      </c>
      <c r="GF5" s="59">
        <f t="shared" ref="GF5:GF68" si="50">$GF$3</f>
        <v>271.43040689964266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51.653497091106232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1.1000000000000001</v>
      </c>
      <c r="GU5" s="12">
        <f>IF('Données projet'!$A$270&gt;35,GU4+GT5-HC4,IF(A5&lt;'Données projet'!$A$270,$GR$205^A5,IF(A5='Données projet'!$A$270,'Données projet'!$B$270,GU4+GT5-HC4)))</f>
        <v>1.6153942662021783</v>
      </c>
      <c r="GV5" s="17">
        <f>GU5*VLOOKUP('Données projet'!$B$18,Paramètres!$A$1:$I$89,3,0)*VLOOKUP('Données projet'!$B$18,Paramètres!$A$1:$I$89,5,0)</f>
        <v>1.0584063232156671</v>
      </c>
      <c r="GW5" s="13">
        <f t="shared" ref="GW5:GW68" si="51">EXP(-1.0587+0.8836*LN(GV5)+0.284)</f>
        <v>0.48454592807852009</v>
      </c>
      <c r="GX5" s="20">
        <f t="shared" si="28"/>
        <v>2.6873085043373757</v>
      </c>
      <c r="GY5" s="59">
        <f t="shared" si="29"/>
        <v>194.52790894950468</v>
      </c>
      <c r="GZ5" s="59">
        <f ca="1">AVERAGE(OFFSET($GY$3,0,0,'Données projet'!$E$18+1,1))-AVERAGE(OFFSET($H$3,0,0,'Données projet'!$E$18+1,1))</f>
        <v>315.63369683775079</v>
      </c>
      <c r="HA5" s="59">
        <f t="shared" ref="HA5:HA68" si="52">$HA$3</f>
        <v>306.69725573349979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3.8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13.933333333333332</v>
      </c>
      <c r="H6" s="67">
        <f t="shared" si="1"/>
        <v>200.93333333333331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1.6</v>
      </c>
      <c r="N6" s="13">
        <f>IF('Données projet'!$A$36&gt;35,N5+M6-V5,IF(A6&lt;'Données projet'!$A$36,$K$205^A6,IF(A6='Données projet'!$A$36,'Données projet'!$B$36,N5+M6-V5)))</f>
        <v>1.6817928305074288</v>
      </c>
      <c r="O6" s="13">
        <f>N6*VLOOKUP('Données projet'!$B$9,Paramètres!$A$1:$I$89,3,0)*VLOOKUP('Données projet'!$B$9,Paramètres!$A$1:$I$89,5,0)</f>
        <v>1.4429782485753739</v>
      </c>
      <c r="P6" s="13">
        <f t="shared" si="33"/>
        <v>0.6371974227238163</v>
      </c>
      <c r="Q6" s="20">
        <f t="shared" si="2"/>
        <v>3.6229726275127558</v>
      </c>
      <c r="R6" s="59">
        <f t="shared" si="0"/>
        <v>197.85278826062526</v>
      </c>
      <c r="S6" s="59">
        <f ca="1">AVERAGE(OFFSET($R$3,0,0,'Données projet'!$E$9+1,1))-AVERAGE(OFFSET($H$3,0,0,'Données projet'!$E$9+1,1))</f>
        <v>490.57700931800127</v>
      </c>
      <c r="T6" s="59">
        <f t="shared" si="34"/>
        <v>271.29582207075191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1.4757260774621526</v>
      </c>
      <c r="AK6" s="13">
        <f t="shared" si="35"/>
        <v>0.64995837934402878</v>
      </c>
      <c r="AL6" s="20">
        <f t="shared" si="4"/>
        <v>3.7022337622707653</v>
      </c>
      <c r="AM6" s="59">
        <f t="shared" si="5"/>
        <v>197.93204939538327</v>
      </c>
      <c r="AN6" s="59">
        <f ca="1">AVERAGE(OFFSET($AM$3,0,0,'Données projet'!$E$10+1,1))-AVERAGE(OFFSET($H$3,0,0,'Données projet'!$E$10+1,1))</f>
        <v>379.55022125193182</v>
      </c>
      <c r="AO6" s="59">
        <f t="shared" si="36"/>
        <v>247.37575363353935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3.65</v>
      </c>
      <c r="BD6" s="12">
        <f>IF('Données projet'!$A$88&gt;35,BD5+BC6-BL5,IF(A6&lt;'Données projet'!$A$88,$BA$205^A6,IF(A6='Données projet'!$A$88,'Données projet'!$B$88,BD5+BC6-BL5)))</f>
        <v>1.9032613528593461</v>
      </c>
      <c r="BE6" s="13">
        <f>BD6*VLOOKUP('Données projet'!$B$11,Paramètres!$A$1:$I$89,3,0)*VLOOKUP('Données projet'!$B$11,Paramètres!$A$1:$I$89,5,0)</f>
        <v>1.7220708720671365</v>
      </c>
      <c r="BF6" s="13">
        <f t="shared" si="37"/>
        <v>0.74494935243383209</v>
      </c>
      <c r="BG6" s="20">
        <f t="shared" si="7"/>
        <v>4.2967268910058536</v>
      </c>
      <c r="BH6" s="59">
        <f t="shared" si="8"/>
        <v>198.52654252411836</v>
      </c>
      <c r="BI6" s="59">
        <f ca="1">AVERAGE(OFFSET($BH$3,0,0,'Données projet'!$E$11+1,1))-AVERAGE(OFFSET($H$3,0,0,'Données projet'!$E$11+1,1))</f>
        <v>480.06550334851067</v>
      </c>
      <c r="BJ6" s="59">
        <f t="shared" si="38"/>
        <v>358.76123821338194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3.65</v>
      </c>
      <c r="BY6" s="12">
        <f>IF('Données projet'!$A$114&gt;35,BY5+BX6-CG5,IF(A6&lt;'Données projet'!$A$114,$BV$205^A6,IF(A6='Données projet'!$A$114,'Données projet'!$B$114,BY5+BX6-CG5)))</f>
        <v>1.9032613528593461</v>
      </c>
      <c r="BZ6" s="13">
        <f>BY6*VLOOKUP('Données projet'!$B$12,Paramètres!$A$1:$I$89,3,0)*VLOOKUP('Données projet'!$B$12,Paramètres!$A$1:$I$89,5,0)</f>
        <v>1.9299070117993768</v>
      </c>
      <c r="CA6" s="13">
        <f t="shared" si="39"/>
        <v>0.82385733708903885</v>
      </c>
      <c r="CB6" s="20">
        <f t="shared" si="10"/>
        <v>4.7961395743139903</v>
      </c>
      <c r="CC6" s="59">
        <f t="shared" si="11"/>
        <v>199.02595520742651</v>
      </c>
      <c r="CD6" s="59">
        <f ca="1">AVERAGE(OFFSET($CC$3,0,0,'Données projet'!$E$12+1,1))-AVERAGE(OFFSET($H$3,0,0,'Données projet'!$E$12+1,1))</f>
        <v>529.72171777327833</v>
      </c>
      <c r="CE6" s="59">
        <f t="shared" si="40"/>
        <v>394.94722433628397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1.2</v>
      </c>
      <c r="CT6" s="12">
        <f>IF('Données projet'!$A$140&gt;35,CT5+CS6-DB5,IF(A6&lt;'Données projet'!$A$140,$CQ$205^A6,IF(A6='Données projet'!$A$140,'Données projet'!$B$140,CT5+CS6-DB5)))</f>
        <v>1.5040232524285473</v>
      </c>
      <c r="CU6" s="17">
        <f>CT6*VLOOKUP('Données projet'!$B$13,Paramètres!$A$1:$I$89,3,0)*VLOOKUP('Données projet'!$B$13,Paramètres!$A$1:$I$89,5,0)</f>
        <v>1.4312285270110057</v>
      </c>
      <c r="CV6" s="13">
        <f t="shared" si="41"/>
        <v>0.63261068508004337</v>
      </c>
      <c r="CW6" s="20">
        <f t="shared" si="13"/>
        <v>3.5945199610585767</v>
      </c>
      <c r="CX6" s="59">
        <f t="shared" si="14"/>
        <v>197.82433559417109</v>
      </c>
      <c r="CY6" s="59">
        <f ca="1">AVERAGE(OFFSET($CX$3,0,0,'Données projet'!$E$13+1,1))-AVERAGE(OFFSET($H$3,0,0,'Données projet'!$E$13+1,1))</f>
        <v>319.49771739670462</v>
      </c>
      <c r="CZ6" s="59">
        <f t="shared" si="42"/>
        <v>166.76118462633733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1.1000000000000001</v>
      </c>
      <c r="DO6" s="12">
        <f>IF('Données projet'!$A$166&gt;35,DO5+DN6-DW5,IF(A6&lt;'Données projet'!$A$166,$DL$205^A6,IF(A6='Données projet'!$A$166,'Données projet'!$B$166,DO5+DN6-DW5)))</f>
        <v>2.0531364136588448</v>
      </c>
      <c r="DP6" s="17">
        <f>DO6*VLOOKUP('Données projet'!$B$14,Paramètres!$A$1:$I$89,3,0)*VLOOKUP('Données projet'!$B$14,Paramètres!$A$1:$I$89,5,0)</f>
        <v>1.6334753307069771</v>
      </c>
      <c r="DQ6" s="13">
        <f t="shared" si="43"/>
        <v>0.71098156578295024</v>
      </c>
      <c r="DR6" s="20">
        <f t="shared" si="16"/>
        <v>4.0832624280532892</v>
      </c>
      <c r="DS6" s="59">
        <f t="shared" si="17"/>
        <v>198.31307806116581</v>
      </c>
      <c r="DT6" s="59">
        <f ca="1">AVERAGE(OFFSET($DS$3,0,0,'Données projet'!$E$14+1,1))-AVERAGE(OFFSET($H$3,0,0,'Données projet'!$E$14+1,1))</f>
        <v>371.53862119592281</v>
      </c>
      <c r="DU6" s="59">
        <f t="shared" si="44"/>
        <v>359.99672429242423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1.6</v>
      </c>
      <c r="EJ6" s="12">
        <f>IF('Données projet'!$A$192&gt;35,EJ5+EI6-ER5,IF(A6&lt;'Données projet'!$A$192,$EG$205^A6,IF(A6='Données projet'!$A$192,'Données projet'!$B$192,EJ5+EI6-ER5)))</f>
        <v>1.6817928305074288</v>
      </c>
      <c r="EK6" s="17">
        <f>EJ6*VLOOKUP('Données projet'!$B$15,Paramètres!$A$1:$I$89,3,0)*VLOOKUP('Données projet'!$B$15,Paramètres!$A$1:$I$89,5,0)</f>
        <v>1.2330905033280468</v>
      </c>
      <c r="EL6" s="13">
        <f t="shared" si="45"/>
        <v>0.55456850990523621</v>
      </c>
      <c r="EM6" s="20">
        <f t="shared" si="19"/>
        <v>3.1135061147146348</v>
      </c>
      <c r="EN6" s="59">
        <f t="shared" si="20"/>
        <v>197.34332174782713</v>
      </c>
      <c r="EO6" s="59">
        <f ca="1">AVERAGE(OFFSET($EN$3,0,0,'Données projet'!$E$15+1,1))-AVERAGE(OFFSET($H$3,0,0,'Données projet'!$E$15+1,1))</f>
        <v>429.05782194614073</v>
      </c>
      <c r="EP6" s="59">
        <f t="shared" si="46"/>
        <v>240.01805666428365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2.9</v>
      </c>
      <c r="FE6" s="12">
        <f>IF('Données projet'!$A$218&gt;35,FE5+FD6-FM5,IF(A6&lt;'Données projet'!$A$218,$FB$205^A6,IF(A6='Données projet'!$A$218,'Données projet'!$B$218,FE5+FD6-FM5)))</f>
        <v>2.7461192933624794</v>
      </c>
      <c r="FF6" s="17">
        <f>FE6*VLOOKUP('Données projet'!$B$16,Paramètres!$A$1:$I$89,3,0)*VLOOKUP('Données projet'!$B$16,Paramètres!$A$1:$I$89,5,0)</f>
        <v>2.3990098146814622</v>
      </c>
      <c r="FG6" s="13">
        <f t="shared" si="47"/>
        <v>0.99850067298942213</v>
      </c>
      <c r="FH6" s="20">
        <f t="shared" si="22"/>
        <v>5.9173307660267902</v>
      </c>
      <c r="FI6" s="59">
        <f t="shared" si="23"/>
        <v>200.1471463991393</v>
      </c>
      <c r="FJ6" s="59">
        <f ca="1">AVERAGE(OFFSET($FI$3,0,0,'Données projet'!$E$16+1,1))-AVERAGE(OFFSET($H$3,0,0,'Données projet'!$E$16+1,1))</f>
        <v>377.00852312761913</v>
      </c>
      <c r="FK6" s="59">
        <f t="shared" si="48"/>
        <v>337.17207781873378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0.6</v>
      </c>
      <c r="FZ6" s="12">
        <f>IF('Données projet'!$A$244&gt;35,FZ5+FY6-GH5,IF(A6&lt;'Données projet'!$A$244,$FW$205^A6,IF(A6='Données projet'!$A$244,'Données projet'!$B$244,FZ5+FY6-GH5)))</f>
        <v>1.5518455739153598</v>
      </c>
      <c r="GA6" s="17">
        <f>FZ6*VLOOKUP('Données projet'!$B$17,Paramètres!$A$1:$I$89,3,0)*VLOOKUP('Données projet'!$B$17,Paramètres!$A$1:$I$89,5,0)</f>
        <v>1.3556922933724584</v>
      </c>
      <c r="GB6" s="13">
        <f t="shared" si="49"/>
        <v>0.6030171126730397</v>
      </c>
      <c r="GC6" s="20">
        <f t="shared" si="25"/>
        <v>3.4114188821959091</v>
      </c>
      <c r="GD6" s="59">
        <f t="shared" si="26"/>
        <v>197.64123451530841</v>
      </c>
      <c r="GE6" s="59">
        <f ca="1">AVERAGE(OFFSET($GD$3,0,0,'Données projet'!$E$17+1,1))-AVERAGE(OFFSET($H$3,0,0,'Données projet'!$E$17+1,1))</f>
        <v>280.10635755644415</v>
      </c>
      <c r="GF6" s="59">
        <f t="shared" si="50"/>
        <v>271.43040689964266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1.1000000000000001</v>
      </c>
      <c r="GU6" s="12">
        <f>IF('Données projet'!$A$270&gt;35,GU5+GT6-HC5,IF(A6&lt;'Données projet'!$A$270,$GR$205^A6,IF(A6='Données projet'!$A$270,'Données projet'!$B$270,GU5+GT6-HC5)))</f>
        <v>2.0531364136588448</v>
      </c>
      <c r="GV6" s="17">
        <f>GU6*VLOOKUP('Données projet'!$B$18,Paramètres!$A$1:$I$89,3,0)*VLOOKUP('Données projet'!$B$18,Paramètres!$A$1:$I$89,5,0)</f>
        <v>1.3452149782292753</v>
      </c>
      <c r="GW6" s="13">
        <f t="shared" si="51"/>
        <v>0.59889737003693966</v>
      </c>
      <c r="GX6" s="20">
        <f t="shared" si="28"/>
        <v>3.3859956732303242</v>
      </c>
      <c r="GY6" s="59">
        <f t="shared" si="29"/>
        <v>197.61581130634283</v>
      </c>
      <c r="GZ6" s="59">
        <f ca="1">AVERAGE(OFFSET($GY$3,0,0,'Données projet'!$E$18+1,1))-AVERAGE(OFFSET($H$3,0,0,'Données projet'!$E$18+1,1))</f>
        <v>315.63369683775079</v>
      </c>
      <c r="HA6" s="59">
        <f t="shared" si="52"/>
        <v>306.69725573349979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3.8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13.933333333333332</v>
      </c>
      <c r="H7" s="67">
        <f t="shared" si="1"/>
        <v>200.93333333333331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1.6</v>
      </c>
      <c r="N7" s="13">
        <f>IF('Données projet'!$A$36&gt;35,N6+M7-V6,IF(A7&lt;'Données projet'!$A$36,$K$205^A7,IF(A7='Données projet'!$A$36,'Données projet'!$B$36,N6+M7-V6)))</f>
        <v>1.9999999999999996</v>
      </c>
      <c r="O7" s="13">
        <f>N7*VLOOKUP('Données projet'!$B$9,Paramètres!$A$1:$I$89,3,0)*VLOOKUP('Données projet'!$B$9,Paramètres!$A$1:$I$89,5,0)</f>
        <v>1.7159999999999997</v>
      </c>
      <c r="P7" s="13">
        <f t="shared" si="33"/>
        <v>0.74262837066960552</v>
      </c>
      <c r="Q7" s="20">
        <f t="shared" si="2"/>
        <v>4.2821110789162296</v>
      </c>
      <c r="R7" s="59">
        <f t="shared" si="0"/>
        <v>200.88089718102407</v>
      </c>
      <c r="S7" s="59">
        <f ca="1">AVERAGE(OFFSET($R$3,0,0,'Données projet'!$E$9+1,1))-AVERAGE(OFFSET($H$3,0,0,'Données projet'!$E$9+1,1))</f>
        <v>490.57700931800127</v>
      </c>
      <c r="T7" s="59">
        <f t="shared" si="34"/>
        <v>271.29582207075191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1.7789683284079942</v>
      </c>
      <c r="AK7" s="13">
        <f t="shared" si="35"/>
        <v>0.76665628572357314</v>
      </c>
      <c r="AL7" s="20">
        <f t="shared" si="4"/>
        <v>4.4336295362791462</v>
      </c>
      <c r="AM7" s="59">
        <f t="shared" si="5"/>
        <v>201.03241563838699</v>
      </c>
      <c r="AN7" s="59">
        <f ca="1">AVERAGE(OFFSET($AM$3,0,0,'Données projet'!$E$10+1,1))-AVERAGE(OFFSET($H$3,0,0,'Données projet'!$E$10+1,1))</f>
        <v>379.55022125193182</v>
      </c>
      <c r="AO7" s="59">
        <f t="shared" si="36"/>
        <v>247.37575363353935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3.65</v>
      </c>
      <c r="BD7" s="12">
        <f>IF('Données projet'!$A$88&gt;35,BD6+BC7-BL6,IF(A7&lt;'Données projet'!$A$88,$BA$205^A7,IF(A7='Données projet'!$A$88,'Données projet'!$B$88,BD6+BC7-BL6)))</f>
        <v>2.3586558182407358</v>
      </c>
      <c r="BE7" s="13">
        <f>BD7*VLOOKUP('Données projet'!$B$11,Paramètres!$A$1:$I$89,3,0)*VLOOKUP('Données projet'!$B$11,Paramètres!$A$1:$I$89,5,0)</f>
        <v>2.1341117843442179</v>
      </c>
      <c r="BF7" s="13">
        <f t="shared" si="37"/>
        <v>0.90042667189585779</v>
      </c>
      <c r="BG7" s="20">
        <f t="shared" si="7"/>
        <v>5.2851544779514645</v>
      </c>
      <c r="BH7" s="59">
        <f t="shared" si="8"/>
        <v>201.88394058005932</v>
      </c>
      <c r="BI7" s="59">
        <f ca="1">AVERAGE(OFFSET($BH$3,0,0,'Données projet'!$E$11+1,1))-AVERAGE(OFFSET($H$3,0,0,'Données projet'!$E$11+1,1))</f>
        <v>480.06550334851067</v>
      </c>
      <c r="BJ7" s="59">
        <f t="shared" si="38"/>
        <v>358.76123821338194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3.65</v>
      </c>
      <c r="BY7" s="12">
        <f>IF('Données projet'!$A$114&gt;35,BY6+BX7-CG6,IF(A7&lt;'Données projet'!$A$114,$BV$205^A7,IF(A7='Données projet'!$A$114,'Données projet'!$B$114,BY6+BX7-CG6)))</f>
        <v>2.3586558182407358</v>
      </c>
      <c r="BZ7" s="13">
        <f>BY7*VLOOKUP('Données projet'!$B$12,Paramètres!$A$1:$I$89,3,0)*VLOOKUP('Données projet'!$B$12,Paramètres!$A$1:$I$89,5,0)</f>
        <v>2.3916769996961063</v>
      </c>
      <c r="CA7" s="13">
        <f t="shared" si="39"/>
        <v>0.9958034297612971</v>
      </c>
      <c r="CB7" s="20">
        <f t="shared" si="10"/>
        <v>5.8998617479716442</v>
      </c>
      <c r="CC7" s="59">
        <f t="shared" si="11"/>
        <v>202.49864785007949</v>
      </c>
      <c r="CD7" s="59">
        <f ca="1">AVERAGE(OFFSET($CC$3,0,0,'Données projet'!$E$12+1,1))-AVERAGE(OFFSET($H$3,0,0,'Données projet'!$E$12+1,1))</f>
        <v>529.72171777327833</v>
      </c>
      <c r="CE7" s="59">
        <f t="shared" si="40"/>
        <v>394.94722433628397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1.2</v>
      </c>
      <c r="CT7" s="12">
        <f>IF('Données projet'!$A$140&gt;35,CT6+CS7-DB6,IF(A7&lt;'Données projet'!$A$140,$CQ$205^A7,IF(A7='Données projet'!$A$140,'Données projet'!$B$140,CT6+CS7-DB6)))</f>
        <v>1.7232147397057538</v>
      </c>
      <c r="CU7" s="17">
        <f>CT7*VLOOKUP('Données projet'!$B$13,Paramètres!$A$1:$I$89,3,0)*VLOOKUP('Données projet'!$B$13,Paramètres!$A$1:$I$89,5,0)</f>
        <v>1.6398111463039953</v>
      </c>
      <c r="CV7" s="13">
        <f t="shared" si="41"/>
        <v>0.71341772735294995</v>
      </c>
      <c r="CW7" s="20">
        <f t="shared" si="13"/>
        <v>4.0985402882858457</v>
      </c>
      <c r="CX7" s="59">
        <f t="shared" si="14"/>
        <v>200.6973263903937</v>
      </c>
      <c r="CY7" s="59">
        <f ca="1">AVERAGE(OFFSET($CX$3,0,0,'Données projet'!$E$13+1,1))-AVERAGE(OFFSET($H$3,0,0,'Données projet'!$E$13+1,1))</f>
        <v>319.49771739670462</v>
      </c>
      <c r="CZ7" s="59">
        <f t="shared" si="42"/>
        <v>166.76118462633733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1.1000000000000001</v>
      </c>
      <c r="DO7" s="12">
        <f>IF('Données projet'!$A$166&gt;35,DO6+DN7-DW6,IF(A7&lt;'Données projet'!$A$166,$DL$205^A7,IF(A7='Données projet'!$A$166,'Données projet'!$B$166,DO6+DN7-DW6)))</f>
        <v>2.6094986352788743</v>
      </c>
      <c r="DP7" s="17">
        <f>DO7*VLOOKUP('Données projet'!$B$14,Paramètres!$A$1:$I$89,3,0)*VLOOKUP('Données projet'!$B$14,Paramètres!$A$1:$I$89,5,0)</f>
        <v>2.0761171142278725</v>
      </c>
      <c r="DQ7" s="13">
        <f t="shared" si="43"/>
        <v>0.87877116536856548</v>
      </c>
      <c r="DR7" s="20">
        <f t="shared" si="16"/>
        <v>5.14643042029713</v>
      </c>
      <c r="DS7" s="59">
        <f t="shared" si="17"/>
        <v>201.74521652240497</v>
      </c>
      <c r="DT7" s="59">
        <f ca="1">AVERAGE(OFFSET($DS$3,0,0,'Données projet'!$E$14+1,1))-AVERAGE(OFFSET($H$3,0,0,'Données projet'!$E$14+1,1))</f>
        <v>371.53862119592281</v>
      </c>
      <c r="DU7" s="59">
        <f t="shared" si="44"/>
        <v>359.99672429242423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1.6</v>
      </c>
      <c r="EJ7" s="12">
        <f>IF('Données projet'!$A$192&gt;35,EJ6+EI7-ER6,IF(A7&lt;'Données projet'!$A$192,$EG$205^A7,IF(A7='Données projet'!$A$192,'Données projet'!$B$192,EJ6+EI7-ER6)))</f>
        <v>1.9999999999999996</v>
      </c>
      <c r="EK7" s="17">
        <f>EJ7*VLOOKUP('Données projet'!$B$15,Paramètres!$A$1:$I$89,3,0)*VLOOKUP('Données projet'!$B$15,Paramètres!$A$1:$I$89,5,0)</f>
        <v>1.4663999999999997</v>
      </c>
      <c r="EL7" s="13">
        <f t="shared" si="45"/>
        <v>0.64632764391155062</v>
      </c>
      <c r="EM7" s="20">
        <f t="shared" si="19"/>
        <v>3.6796673131459503</v>
      </c>
      <c r="EN7" s="59">
        <f t="shared" si="20"/>
        <v>200.27845341525381</v>
      </c>
      <c r="EO7" s="59">
        <f ca="1">AVERAGE(OFFSET($EN$3,0,0,'Données projet'!$E$15+1,1))-AVERAGE(OFFSET($H$3,0,0,'Données projet'!$E$15+1,1))</f>
        <v>429.05782194614073</v>
      </c>
      <c r="EP7" s="59">
        <f t="shared" si="46"/>
        <v>240.01805666428365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2.9</v>
      </c>
      <c r="FE7" s="12">
        <f>IF('Données projet'!$A$218&gt;35,FE6+FD7-FM6,IF(A7&lt;'Données projet'!$A$218,$FB$205^A7,IF(A7='Données projet'!$A$218,'Données projet'!$B$218,FE6+FD7-FM6)))</f>
        <v>3.8455565234187756</v>
      </c>
      <c r="FF7" s="17">
        <f>FE7*VLOOKUP('Données projet'!$B$16,Paramètres!$A$1:$I$89,3,0)*VLOOKUP('Données projet'!$B$16,Paramètres!$A$1:$I$89,5,0)</f>
        <v>3.3594781788586427</v>
      </c>
      <c r="FG7" s="13">
        <f t="shared" si="47"/>
        <v>1.3445156106562728</v>
      </c>
      <c r="FH7" s="20">
        <f t="shared" si="22"/>
        <v>8.1927891834051447</v>
      </c>
      <c r="FI7" s="59">
        <f t="shared" si="23"/>
        <v>204.79157528551301</v>
      </c>
      <c r="FJ7" s="59">
        <f ca="1">AVERAGE(OFFSET($FI$3,0,0,'Données projet'!$E$16+1,1))-AVERAGE(OFFSET($H$3,0,0,'Données projet'!$E$16+1,1))</f>
        <v>377.00852312761913</v>
      </c>
      <c r="FK7" s="59">
        <f t="shared" si="48"/>
        <v>337.17207781873378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0.6</v>
      </c>
      <c r="FZ7" s="12">
        <f>IF('Données projet'!$A$244&gt;35,FZ6+FY7-GH6,IF(A7&lt;'Données projet'!$A$244,$FW$205^A7,IF(A7='Données projet'!$A$244,'Données projet'!$B$244,FZ6+FY7-GH6)))</f>
        <v>1.796654912379124</v>
      </c>
      <c r="GA7" s="17">
        <f>FZ7*VLOOKUP('Données projet'!$B$17,Paramètres!$A$1:$I$89,3,0)*VLOOKUP('Données projet'!$B$17,Paramètres!$A$1:$I$89,5,0)</f>
        <v>1.5695577314544029</v>
      </c>
      <c r="GB7" s="13">
        <f t="shared" si="49"/>
        <v>0.68634248424879218</v>
      </c>
      <c r="GC7" s="20">
        <f t="shared" si="25"/>
        <v>3.9290262090163979</v>
      </c>
      <c r="GD7" s="59">
        <f t="shared" si="26"/>
        <v>200.52781231112425</v>
      </c>
      <c r="GE7" s="59">
        <f ca="1">AVERAGE(OFFSET($GD$3,0,0,'Données projet'!$E$17+1,1))-AVERAGE(OFFSET($H$3,0,0,'Données projet'!$E$17+1,1))</f>
        <v>280.10635755644415</v>
      </c>
      <c r="GF7" s="59">
        <f t="shared" si="50"/>
        <v>271.43040689964266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1.1000000000000001</v>
      </c>
      <c r="GU7" s="12">
        <f>IF('Données projet'!$A$270&gt;35,GU6+GT7-HC6,IF(A7&lt;'Données projet'!$A$270,$GR$205^A7,IF(A7='Données projet'!$A$270,'Données projet'!$B$270,GU6+GT7-HC6)))</f>
        <v>2.6094986352788743</v>
      </c>
      <c r="GV7" s="17">
        <f>GU7*VLOOKUP('Données projet'!$B$18,Paramètres!$A$1:$I$89,3,0)*VLOOKUP('Données projet'!$B$18,Paramètres!$A$1:$I$89,5,0)</f>
        <v>1.7097435058347183</v>
      </c>
      <c r="GW7" s="13">
        <f t="shared" si="51"/>
        <v>0.74023542259349984</v>
      </c>
      <c r="GX7" s="20">
        <f t="shared" si="28"/>
        <v>4.2670466336791462</v>
      </c>
      <c r="GY7" s="59">
        <f t="shared" si="29"/>
        <v>200.865832735787</v>
      </c>
      <c r="GZ7" s="59">
        <f ca="1">AVERAGE(OFFSET($GY$3,0,0,'Données projet'!$E$18+1,1))-AVERAGE(OFFSET($H$3,0,0,'Données projet'!$E$18+1,1))</f>
        <v>315.63369683775079</v>
      </c>
      <c r="HA7" s="59">
        <f t="shared" si="52"/>
        <v>306.69725573349979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3.8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13.933333333333332</v>
      </c>
      <c r="H8" s="67">
        <f t="shared" si="1"/>
        <v>200.93333333333331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1.6</v>
      </c>
      <c r="N8" s="13">
        <f>IF('Données projet'!$A$36&gt;35,N7+M8-V7,IF(A8&lt;'Données projet'!$A$36,$K$205^A8,IF(A8='Données projet'!$A$36,'Données projet'!$B$36,N7+M8-V7)))</f>
        <v>2.3784142300054416</v>
      </c>
      <c r="O8" s="13">
        <f>N8*VLOOKUP('Données projet'!$B$9,Paramètres!$A$1:$I$89,3,0)*VLOOKUP('Données projet'!$B$9,Paramètres!$A$1:$I$89,5,0)</f>
        <v>2.0406794093446692</v>
      </c>
      <c r="P8" s="13">
        <f t="shared" si="33"/>
        <v>0.86550396667632346</v>
      </c>
      <c r="Q8" s="20">
        <f t="shared" si="2"/>
        <v>5.061602713236562</v>
      </c>
      <c r="R8" s="59">
        <f t="shared" si="0"/>
        <v>204.00946576600319</v>
      </c>
      <c r="S8" s="59">
        <f ca="1">AVERAGE(OFFSET($R$3,0,0,'Données projet'!$E$9+1,1))-AVERAGE(OFFSET($H$3,0,0,'Données projet'!$E$9+1,1))</f>
        <v>490.57700931800127</v>
      </c>
      <c r="T8" s="59">
        <f t="shared" si="34"/>
        <v>271.29582207075191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2.1445228635663907</v>
      </c>
      <c r="AK8" s="13">
        <f t="shared" si="35"/>
        <v>0.90430692044106609</v>
      </c>
      <c r="AL8" s="20">
        <f t="shared" si="4"/>
        <v>5.3100452071463202</v>
      </c>
      <c r="AM8" s="59">
        <f t="shared" si="5"/>
        <v>204.25790825991294</v>
      </c>
      <c r="AN8" s="59">
        <f ca="1">AVERAGE(OFFSET($AM$3,0,0,'Données projet'!$E$10+1,1))-AVERAGE(OFFSET($H$3,0,0,'Données projet'!$E$10+1,1))</f>
        <v>379.55022125193182</v>
      </c>
      <c r="AO8" s="59">
        <f t="shared" si="36"/>
        <v>247.37575363353935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3.65</v>
      </c>
      <c r="BD8" s="12">
        <f>IF('Données projet'!$A$88&gt;35,BD7+BC8-BL7,IF(A8&lt;'Données projet'!$A$88,$BA$205^A8,IF(A8='Données projet'!$A$88,'Données projet'!$B$88,BD7+BC8-BL7)))</f>
        <v>2.9230127856917649</v>
      </c>
      <c r="BE8" s="13">
        <f>BD8*VLOOKUP('Données projet'!$B$11,Paramètres!$A$1:$I$89,3,0)*VLOOKUP('Données projet'!$B$11,Paramètres!$A$1:$I$89,5,0)</f>
        <v>2.6447419684939089</v>
      </c>
      <c r="BF8" s="13">
        <f t="shared" si="37"/>
        <v>1.0883534414958294</v>
      </c>
      <c r="BG8" s="20">
        <f t="shared" si="7"/>
        <v>6.5018078390654601</v>
      </c>
      <c r="BH8" s="59">
        <f t="shared" si="8"/>
        <v>205.44967089183208</v>
      </c>
      <c r="BI8" s="59">
        <f ca="1">AVERAGE(OFFSET($BH$3,0,0,'Données projet'!$E$11+1,1))-AVERAGE(OFFSET($H$3,0,0,'Données projet'!$E$11+1,1))</f>
        <v>480.06550334851067</v>
      </c>
      <c r="BJ8" s="59">
        <f t="shared" si="38"/>
        <v>358.76123821338194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3.65</v>
      </c>
      <c r="BY8" s="12">
        <f>IF('Données projet'!$A$114&gt;35,BY7+BX8-CG7,IF(A8&lt;'Données projet'!$A$114,$BV$205^A8,IF(A8='Données projet'!$A$114,'Données projet'!$B$114,BY7+BX8-CG7)))</f>
        <v>2.9230127856917649</v>
      </c>
      <c r="BZ8" s="13">
        <f>BY8*VLOOKUP('Données projet'!$B$12,Paramètres!$A$1:$I$89,3,0)*VLOOKUP('Données projet'!$B$12,Paramètres!$A$1:$I$89,5,0)</f>
        <v>2.9639349646914495</v>
      </c>
      <c r="CA8" s="13">
        <f t="shared" si="39"/>
        <v>1.2036361467970902</v>
      </c>
      <c r="CB8" s="20">
        <f t="shared" si="10"/>
        <v>7.2585196858425398</v>
      </c>
      <c r="CC8" s="59">
        <f t="shared" si="11"/>
        <v>206.20638273860916</v>
      </c>
      <c r="CD8" s="59">
        <f ca="1">AVERAGE(OFFSET($CC$3,0,0,'Données projet'!$E$12+1,1))-AVERAGE(OFFSET($H$3,0,0,'Données projet'!$E$12+1,1))</f>
        <v>529.72171777327833</v>
      </c>
      <c r="CE8" s="59">
        <f t="shared" si="40"/>
        <v>394.94722433628397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1.2</v>
      </c>
      <c r="CT8" s="12">
        <f>IF('Données projet'!$A$140&gt;35,CT7+CS8-DB7,IF(A8&lt;'Données projet'!$A$140,$CQ$205^A8,IF(A8='Données projet'!$A$140,'Données projet'!$B$140,CT7+CS8-DB7)))</f>
        <v>1.9743504858348202</v>
      </c>
      <c r="CU8" s="17">
        <f>CT8*VLOOKUP('Données projet'!$B$13,Paramètres!$A$1:$I$89,3,0)*VLOOKUP('Données projet'!$B$13,Paramètres!$A$1:$I$89,5,0)</f>
        <v>1.878791922320415</v>
      </c>
      <c r="CV8" s="13">
        <f t="shared" si="41"/>
        <v>0.8045467231351765</v>
      </c>
      <c r="CW8" s="20">
        <f t="shared" si="13"/>
        <v>4.6734814741684882</v>
      </c>
      <c r="CX8" s="59">
        <f t="shared" si="14"/>
        <v>203.6213445269351</v>
      </c>
      <c r="CY8" s="59">
        <f ca="1">AVERAGE(OFFSET($CX$3,0,0,'Données projet'!$E$13+1,1))-AVERAGE(OFFSET($H$3,0,0,'Données projet'!$E$13+1,1))</f>
        <v>319.49771739670462</v>
      </c>
      <c r="CZ8" s="59">
        <f t="shared" si="42"/>
        <v>166.76118462633733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1.1000000000000001</v>
      </c>
      <c r="DO8" s="12">
        <f>IF('Données projet'!$A$166&gt;35,DO7+DN8-DW7,IF(A8&lt;'Données projet'!$A$166,$DL$205^A8,IF(A8='Données projet'!$A$166,'Données projet'!$B$166,DO7+DN8-DW7)))</f>
        <v>3.3166247903554016</v>
      </c>
      <c r="DP8" s="17">
        <f>DO8*VLOOKUP('Données projet'!$B$14,Paramètres!$A$1:$I$89,3,0)*VLOOKUP('Données projet'!$B$14,Paramètres!$A$1:$I$89,5,0)</f>
        <v>2.6387066832067574</v>
      </c>
      <c r="DQ8" s="13">
        <f t="shared" si="43"/>
        <v>1.0861586266766543</v>
      </c>
      <c r="DR8" s="20">
        <f t="shared" si="16"/>
        <v>6.4874737480469413</v>
      </c>
      <c r="DS8" s="59">
        <f t="shared" si="17"/>
        <v>205.43533680081356</v>
      </c>
      <c r="DT8" s="59">
        <f ca="1">AVERAGE(OFFSET($DS$3,0,0,'Données projet'!$E$14+1,1))-AVERAGE(OFFSET($H$3,0,0,'Données projet'!$E$14+1,1))</f>
        <v>371.53862119592281</v>
      </c>
      <c r="DU8" s="59">
        <f t="shared" si="44"/>
        <v>359.99672429242423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1.6</v>
      </c>
      <c r="EJ8" s="12">
        <f>IF('Données projet'!$A$192&gt;35,EJ7+EI8-ER7,IF(A8&lt;'Données projet'!$A$192,$EG$205^A8,IF(A8='Données projet'!$A$192,'Données projet'!$B$192,EJ7+EI8-ER7)))</f>
        <v>2.3784142300054416</v>
      </c>
      <c r="EK8" s="17">
        <f>EJ8*VLOOKUP('Données projet'!$B$15,Paramètres!$A$1:$I$89,3,0)*VLOOKUP('Données projet'!$B$15,Paramètres!$A$1:$I$89,5,0)</f>
        <v>1.7438533134399898</v>
      </c>
      <c r="EL8" s="13">
        <f t="shared" si="45"/>
        <v>0.75326928201465837</v>
      </c>
      <c r="EM8" s="20">
        <f t="shared" si="19"/>
        <v>4.3491551870835119</v>
      </c>
      <c r="EN8" s="59">
        <f t="shared" si="20"/>
        <v>203.29701823985013</v>
      </c>
      <c r="EO8" s="59">
        <f ca="1">AVERAGE(OFFSET($EN$3,0,0,'Données projet'!$E$15+1,1))-AVERAGE(OFFSET($H$3,0,0,'Données projet'!$E$15+1,1))</f>
        <v>429.05782194614073</v>
      </c>
      <c r="EP8" s="59">
        <f t="shared" si="46"/>
        <v>240.01805666428365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2.9</v>
      </c>
      <c r="FE8" s="12">
        <f>IF('Données projet'!$A$218&gt;35,FE7+FD8-FM7,IF(A8&lt;'Données projet'!$A$218,$FB$205^A8,IF(A8='Données projet'!$A$218,'Données projet'!$B$218,FE7+FD8-FM7)))</f>
        <v>5.3851648071345055</v>
      </c>
      <c r="FF8" s="17">
        <f>FE8*VLOOKUP('Données projet'!$B$16,Paramètres!$A$1:$I$89,3,0)*VLOOKUP('Données projet'!$B$16,Paramètres!$A$1:$I$89,5,0)</f>
        <v>4.7044799755127045</v>
      </c>
      <c r="FG8" s="13">
        <f t="shared" si="47"/>
        <v>1.8104366638895204</v>
      </c>
      <c r="FH8" s="20">
        <f t="shared" si="22"/>
        <v>11.346813146958874</v>
      </c>
      <c r="FI8" s="59">
        <f t="shared" si="23"/>
        <v>210.2946761997255</v>
      </c>
      <c r="FJ8" s="59">
        <f ca="1">AVERAGE(OFFSET($FI$3,0,0,'Données projet'!$E$16+1,1))-AVERAGE(OFFSET($H$3,0,0,'Données projet'!$E$16+1,1))</f>
        <v>377.00852312761913</v>
      </c>
      <c r="FK8" s="59">
        <f t="shared" si="48"/>
        <v>337.17207781873378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0.6</v>
      </c>
      <c r="FZ8" s="12">
        <f>IF('Données projet'!$A$244&gt;35,FZ7+FY8-GH7,IF(A8&lt;'Données projet'!$A$244,$FW$205^A8,IF(A8='Données projet'!$A$244,'Données projet'!$B$244,FZ7+FY8-GH7)))</f>
        <v>2.0800838230519041</v>
      </c>
      <c r="GA8" s="17">
        <f>FZ8*VLOOKUP('Données projet'!$B$17,Paramètres!$A$1:$I$89,3,0)*VLOOKUP('Données projet'!$B$17,Paramètres!$A$1:$I$89,5,0)</f>
        <v>1.8171612278181437</v>
      </c>
      <c r="GB8" s="13">
        <f t="shared" si="49"/>
        <v>0.78118182019192373</v>
      </c>
      <c r="GC8" s="20">
        <f t="shared" si="25"/>
        <v>4.5254474752842002</v>
      </c>
      <c r="GD8" s="59">
        <f t="shared" si="26"/>
        <v>203.47331052805083</v>
      </c>
      <c r="GE8" s="59">
        <f ca="1">AVERAGE(OFFSET($GD$3,0,0,'Données projet'!$E$17+1,1))-AVERAGE(OFFSET($H$3,0,0,'Données projet'!$E$17+1,1))</f>
        <v>280.10635755644415</v>
      </c>
      <c r="GF8" s="59">
        <f t="shared" si="50"/>
        <v>271.43040689964266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1.1000000000000001</v>
      </c>
      <c r="GU8" s="12">
        <f>IF('Données projet'!$A$270&gt;35,GU7+GT8-HC7,IF(A8&lt;'Données projet'!$A$270,$GR$205^A8,IF(A8='Données projet'!$A$270,'Données projet'!$B$270,GU7+GT8-HC7)))</f>
        <v>3.3166247903554016</v>
      </c>
      <c r="GV8" s="17">
        <f>GU8*VLOOKUP('Données projet'!$B$18,Paramètres!$A$1:$I$89,3,0)*VLOOKUP('Données projet'!$B$18,Paramètres!$A$1:$I$89,5,0)</f>
        <v>2.173052562640859</v>
      </c>
      <c r="GW8" s="13">
        <f t="shared" si="51"/>
        <v>0.91492884804015795</v>
      </c>
      <c r="GX8" s="20">
        <f t="shared" si="28"/>
        <v>5.3782342902694369</v>
      </c>
      <c r="GY8" s="59">
        <f t="shared" si="29"/>
        <v>204.32609734303605</v>
      </c>
      <c r="GZ8" s="59">
        <f ca="1">AVERAGE(OFFSET($GY$3,0,0,'Données projet'!$E$18+1,1))-AVERAGE(OFFSET($H$3,0,0,'Données projet'!$E$18+1,1))</f>
        <v>315.63369683775079</v>
      </c>
      <c r="HA8" s="59">
        <f t="shared" si="52"/>
        <v>306.69725573349979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3.8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13.933333333333332</v>
      </c>
      <c r="H9" s="67">
        <f t="shared" si="1"/>
        <v>200.93333333333331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52.893834070860947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1.6</v>
      </c>
      <c r="N9" s="13">
        <f>IF('Données projet'!$A$36&gt;35,N8+M9-V8,IF(A9&lt;'Données projet'!$A$36,$K$205^A9,IF(A9='Données projet'!$A$36,'Données projet'!$B$36,N8+M9-V8)))</f>
        <v>2.8284271247461894</v>
      </c>
      <c r="O9" s="13">
        <f>N9*VLOOKUP('Données projet'!$B$9,Paramètres!$A$1:$I$89,3,0)*VLOOKUP('Données projet'!$B$9,Paramètres!$A$1:$I$89,5,0)</f>
        <v>2.4267904730322307</v>
      </c>
      <c r="P9" s="13">
        <f t="shared" si="33"/>
        <v>1.0087106093953995</v>
      </c>
      <c r="Q9" s="20">
        <f t="shared" si="2"/>
        <v>5.9834977185614555</v>
      </c>
      <c r="R9" s="59">
        <f t="shared" si="0"/>
        <v>207.26088931171827</v>
      </c>
      <c r="S9" s="59">
        <f ca="1">AVERAGE(OFFSET($R$3,0,0,'Données projet'!$E$9+1,1))-AVERAGE(OFFSET($H$3,0,0,'Données projet'!$E$9+1,1))</f>
        <v>490.57700931800127</v>
      </c>
      <c r="T9" s="59">
        <f t="shared" si="34"/>
        <v>271.29582207075191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52.893834070860947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2.5851940357334171</v>
      </c>
      <c r="AK9" s="13">
        <f t="shared" si="35"/>
        <v>1.0666722775067177</v>
      </c>
      <c r="AL9" s="20">
        <f t="shared" si="4"/>
        <v>6.3603338288932347</v>
      </c>
      <c r="AM9" s="59">
        <f t="shared" si="5"/>
        <v>207.63772542205004</v>
      </c>
      <c r="AN9" s="59">
        <f ca="1">AVERAGE(OFFSET($AM$3,0,0,'Données projet'!$E$10+1,1))-AVERAGE(OFFSET($H$3,0,0,'Données projet'!$E$10+1,1))</f>
        <v>379.55022125193182</v>
      </c>
      <c r="AO9" s="59">
        <f t="shared" si="36"/>
        <v>247.37575363353935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52.893834070860947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3.65</v>
      </c>
      <c r="BD9" s="12">
        <f>IF('Données projet'!$A$88&gt;35,BD8+BC9-BL8,IF(A9&lt;'Données projet'!$A$88,$BA$205^A9,IF(A9='Données projet'!$A$88,'Données projet'!$B$88,BD8+BC9-BL8)))</f>
        <v>3.6224037772879885</v>
      </c>
      <c r="BE9" s="13">
        <f>BD9*VLOOKUP('Données projet'!$B$11,Paramètres!$A$1:$I$89,3,0)*VLOOKUP('Données projet'!$B$11,Paramètres!$A$1:$I$89,5,0)</f>
        <v>3.2775509376901719</v>
      </c>
      <c r="BF9" s="13">
        <f t="shared" si="37"/>
        <v>1.315502139804245</v>
      </c>
      <c r="BG9" s="20">
        <f t="shared" si="7"/>
        <v>7.9995674433027766</v>
      </c>
      <c r="BH9" s="59">
        <f t="shared" si="8"/>
        <v>209.27695903645957</v>
      </c>
      <c r="BI9" s="59">
        <f ca="1">AVERAGE(OFFSET($BH$3,0,0,'Données projet'!$E$11+1,1))-AVERAGE(OFFSET($H$3,0,0,'Données projet'!$E$11+1,1))</f>
        <v>480.06550334851067</v>
      </c>
      <c r="BJ9" s="59">
        <f t="shared" si="38"/>
        <v>358.76123821338194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52.893834070860947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3.65</v>
      </c>
      <c r="BY9" s="12">
        <f>IF('Données projet'!$A$114&gt;35,BY8+BX9-CG8,IF(A9&lt;'Données projet'!$A$114,$BV$205^A9,IF(A9='Données projet'!$A$114,'Données projet'!$B$114,BY8+BX9-CG8)))</f>
        <v>3.6224037772879885</v>
      </c>
      <c r="BZ9" s="13">
        <f>BY9*VLOOKUP('Données projet'!$B$12,Paramètres!$A$1:$I$89,3,0)*VLOOKUP('Données projet'!$B$12,Paramètres!$A$1:$I$89,5,0)</f>
        <v>3.6731174301700205</v>
      </c>
      <c r="CA9" s="13">
        <f t="shared" si="39"/>
        <v>1.4548453345092642</v>
      </c>
      <c r="CB9" s="20">
        <f t="shared" si="10"/>
        <v>8.9312018151497536</v>
      </c>
      <c r="CC9" s="59">
        <f t="shared" si="11"/>
        <v>210.20859340830657</v>
      </c>
      <c r="CD9" s="59">
        <f ca="1">AVERAGE(OFFSET($CC$3,0,0,'Données projet'!$E$12+1,1))-AVERAGE(OFFSET($H$3,0,0,'Données projet'!$E$12+1,1))</f>
        <v>529.72171777327833</v>
      </c>
      <c r="CE9" s="59">
        <f t="shared" si="40"/>
        <v>394.94722433628397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52.893834070860947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1.2</v>
      </c>
      <c r="CT9" s="12">
        <f>IF('Données projet'!$A$140&gt;35,CT8+CS9-DB8,IF(A9&lt;'Données projet'!$A$140,$CQ$205^A9,IF(A9='Données projet'!$A$140,'Données projet'!$B$140,CT8+CS9-DB8)))</f>
        <v>2.2620859438457455</v>
      </c>
      <c r="CU9" s="17">
        <f>CT9*VLOOKUP('Données projet'!$B$13,Paramètres!$A$1:$I$89,3,0)*VLOOKUP('Données projet'!$B$13,Paramètres!$A$1:$I$89,5,0)</f>
        <v>2.1526009841636116</v>
      </c>
      <c r="CV9" s="13">
        <f t="shared" si="41"/>
        <v>0.90731615558427703</v>
      </c>
      <c r="CW9" s="20">
        <f t="shared" si="13"/>
        <v>5.3293556850609054</v>
      </c>
      <c r="CX9" s="59">
        <f t="shared" si="14"/>
        <v>206.60674727821771</v>
      </c>
      <c r="CY9" s="59">
        <f ca="1">AVERAGE(OFFSET($CX$3,0,0,'Données projet'!$E$13+1,1))-AVERAGE(OFFSET($H$3,0,0,'Données projet'!$E$13+1,1))</f>
        <v>319.49771739670462</v>
      </c>
      <c r="CZ9" s="59">
        <f t="shared" si="42"/>
        <v>166.76118462633733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52.893834070860947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1.1000000000000001</v>
      </c>
      <c r="DO9" s="12">
        <f>IF('Données projet'!$A$166&gt;35,DO8+DN9-DW8,IF(A9&lt;'Données projet'!$A$166,$DL$205^A9,IF(A9='Données projet'!$A$166,'Données projet'!$B$166,DO8+DN9-DW8)))</f>
        <v>4.2153691330919028</v>
      </c>
      <c r="DP9" s="17">
        <f>DO9*VLOOKUP('Données projet'!$B$14,Paramètres!$A$1:$I$89,3,0)*VLOOKUP('Données projet'!$B$14,Paramètres!$A$1:$I$89,5,0)</f>
        <v>3.353747682287918</v>
      </c>
      <c r="DQ9" s="13">
        <f t="shared" si="43"/>
        <v>1.3424889309030987</v>
      </c>
      <c r="DR9" s="20">
        <f t="shared" si="16"/>
        <v>8.1792787679743544</v>
      </c>
      <c r="DS9" s="59">
        <f t="shared" si="17"/>
        <v>209.45667036113116</v>
      </c>
      <c r="DT9" s="59">
        <f ca="1">AVERAGE(OFFSET($DS$3,0,0,'Données projet'!$E$14+1,1))-AVERAGE(OFFSET($H$3,0,0,'Données projet'!$E$14+1,1))</f>
        <v>371.53862119592281</v>
      </c>
      <c r="DU9" s="59">
        <f t="shared" si="44"/>
        <v>359.99672429242423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52.893834070860947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1.6</v>
      </c>
      <c r="EJ9" s="12">
        <f>IF('Données projet'!$A$192&gt;35,EJ8+EI9-ER8,IF(A9&lt;'Données projet'!$A$192,$EG$205^A9,IF(A9='Données projet'!$A$192,'Données projet'!$B$192,EJ8+EI9-ER8)))</f>
        <v>2.8284271247461894</v>
      </c>
      <c r="EK9" s="17">
        <f>EJ9*VLOOKUP('Données projet'!$B$15,Paramètres!$A$1:$I$89,3,0)*VLOOKUP('Données projet'!$B$15,Paramètres!$A$1:$I$89,5,0)</f>
        <v>2.0738027678639059</v>
      </c>
      <c r="EL9" s="13">
        <f t="shared" si="45"/>
        <v>0.87790552759418894</v>
      </c>
      <c r="EM9" s="20">
        <f t="shared" si="19"/>
        <v>5.1408919479228485</v>
      </c>
      <c r="EN9" s="59">
        <f t="shared" si="20"/>
        <v>206.41828354107966</v>
      </c>
      <c r="EO9" s="59">
        <f ca="1">AVERAGE(OFFSET($EN$3,0,0,'Données projet'!$E$15+1,1))-AVERAGE(OFFSET($H$3,0,0,'Données projet'!$E$15+1,1))</f>
        <v>429.05782194614073</v>
      </c>
      <c r="EP9" s="59">
        <f t="shared" si="46"/>
        <v>240.01805666428365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52.893834070860947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2.9</v>
      </c>
      <c r="FE9" s="12">
        <f>IF('Données projet'!$A$218&gt;35,FE8+FD9-FM8,IF(A9&lt;'Données projet'!$A$218,$FB$205^A9,IF(A9='Données projet'!$A$218,'Données projet'!$B$218,FE8+FD9-FM8)))</f>
        <v>7.5411711733776423</v>
      </c>
      <c r="FF9" s="17">
        <f>FE9*VLOOKUP('Données projet'!$B$16,Paramètres!$A$1:$I$89,3,0)*VLOOKUP('Données projet'!$B$16,Paramètres!$A$1:$I$89,5,0)</f>
        <v>6.5879671370627086</v>
      </c>
      <c r="FG9" s="13">
        <f t="shared" si="47"/>
        <v>2.4378154392387783</v>
      </c>
      <c r="FH9" s="20">
        <f t="shared" si="22"/>
        <v>15.71990465372509</v>
      </c>
      <c r="FI9" s="59">
        <f t="shared" si="23"/>
        <v>216.99729624688189</v>
      </c>
      <c r="FJ9" s="59">
        <f ca="1">AVERAGE(OFFSET($FI$3,0,0,'Données projet'!$E$16+1,1))-AVERAGE(OFFSET($H$3,0,0,'Données projet'!$E$16+1,1))</f>
        <v>377.00852312761913</v>
      </c>
      <c r="FK9" s="59">
        <f t="shared" si="48"/>
        <v>337.17207781873378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52.893834070860947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0.6</v>
      </c>
      <c r="FZ9" s="12">
        <f>IF('Données projet'!$A$244&gt;35,FZ8+FY9-GH8,IF(A9&lt;'Données projet'!$A$244,$FW$205^A9,IF(A9='Données projet'!$A$244,'Données projet'!$B$244,FZ8+FY9-GH8)))</f>
        <v>2.4082246852806919</v>
      </c>
      <c r="GA9" s="17">
        <f>FZ9*VLOOKUP('Données projet'!$B$17,Paramètres!$A$1:$I$89,3,0)*VLOOKUP('Données projet'!$B$17,Paramètres!$A$1:$I$89,5,0)</f>
        <v>2.1038250850612128</v>
      </c>
      <c r="GB9" s="13">
        <f t="shared" si="49"/>
        <v>0.88912612901456256</v>
      </c>
      <c r="GC9" s="20">
        <f t="shared" si="25"/>
        <v>5.2127233645153082</v>
      </c>
      <c r="GD9" s="59">
        <f t="shared" si="26"/>
        <v>206.49011495767212</v>
      </c>
      <c r="GE9" s="59">
        <f ca="1">AVERAGE(OFFSET($GD$3,0,0,'Données projet'!$E$17+1,1))-AVERAGE(OFFSET($H$3,0,0,'Données projet'!$E$17+1,1))</f>
        <v>280.10635755644415</v>
      </c>
      <c r="GF9" s="59">
        <f t="shared" si="50"/>
        <v>271.43040689964266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52.893834070860947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1.1000000000000001</v>
      </c>
      <c r="GU9" s="12">
        <f>IF('Données projet'!$A$270&gt;35,GU8+GT9-HC8,IF(A9&lt;'Données projet'!$A$270,$GR$205^A9,IF(A9='Données projet'!$A$270,'Données projet'!$B$270,GU8+GT9-HC8)))</f>
        <v>4.2153691330919028</v>
      </c>
      <c r="GV9" s="17">
        <f>GU9*VLOOKUP('Données projet'!$B$18,Paramètres!$A$1:$I$89,3,0)*VLOOKUP('Données projet'!$B$18,Paramètres!$A$1:$I$89,5,0)</f>
        <v>2.7619098560018145</v>
      </c>
      <c r="GW9" s="13">
        <f t="shared" si="51"/>
        <v>1.1308494182070246</v>
      </c>
      <c r="GX9" s="20">
        <f t="shared" si="28"/>
        <v>6.7798890692470613</v>
      </c>
      <c r="GY9" s="59">
        <f t="shared" si="29"/>
        <v>208.05728066240385</v>
      </c>
      <c r="GZ9" s="59">
        <f ca="1">AVERAGE(OFFSET($GY$3,0,0,'Données projet'!$E$18+1,1))-AVERAGE(OFFSET($H$3,0,0,'Données projet'!$E$18+1,1))</f>
        <v>315.63369683775079</v>
      </c>
      <c r="HA9" s="59">
        <f t="shared" si="52"/>
        <v>306.69725573349979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3.8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13.933333333333332</v>
      </c>
      <c r="H10" s="67">
        <f t="shared" si="1"/>
        <v>200.93333333333331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1.6</v>
      </c>
      <c r="N10" s="13">
        <f>IF('Données projet'!$A$36&gt;35,N9+M10-V9,IF(A10&lt;'Données projet'!$A$36,$K$205^A10,IF(A10='Données projet'!$A$36,'Données projet'!$B$36,N9+M10-V9)))</f>
        <v>3.3635856610148567</v>
      </c>
      <c r="O10" s="13">
        <f>N10*VLOOKUP('Données projet'!$B$9,Paramètres!$A$1:$I$89,3,0)*VLOOKUP('Données projet'!$B$9,Paramètres!$A$1:$I$89,5,0)</f>
        <v>2.8859564971507474</v>
      </c>
      <c r="P10" s="13">
        <f t="shared" si="33"/>
        <v>1.1756122821876749</v>
      </c>
      <c r="Q10" s="20">
        <f t="shared" si="2"/>
        <v>7.073898957347752</v>
      </c>
      <c r="R10" s="59">
        <f t="shared" si="0"/>
        <v>210.66160980184063</v>
      </c>
      <c r="S10" s="59">
        <f ca="1">AVERAGE(OFFSET($R$3,0,0,'Données projet'!$E$9+1,1))-AVERAGE(OFFSET($H$3,0,0,'Données projet'!$E$9+1,1))</f>
        <v>490.57700931800127</v>
      </c>
      <c r="T10" s="59">
        <f t="shared" si="34"/>
        <v>271.29582207075191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3.1164173233748005</v>
      </c>
      <c r="AK10" s="13">
        <f t="shared" si="35"/>
        <v>1.2581898046809412</v>
      </c>
      <c r="AL10" s="20">
        <f t="shared" si="4"/>
        <v>7.6191074146970825</v>
      </c>
      <c r="AM10" s="59">
        <f t="shared" si="5"/>
        <v>211.20681825918996</v>
      </c>
      <c r="AN10" s="59">
        <f ca="1">AVERAGE(OFFSET($AM$3,0,0,'Données projet'!$E$10+1,1))-AVERAGE(OFFSET($H$3,0,0,'Données projet'!$E$10+1,1))</f>
        <v>379.55022125193182</v>
      </c>
      <c r="AO10" s="59">
        <f t="shared" si="36"/>
        <v>247.37575363353935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3.65</v>
      </c>
      <c r="BD10" s="12">
        <f>IF('Données projet'!$A$88&gt;35,BD9+BC10-BL9,IF(A10&lt;'Données projet'!$A$88,$BA$205^A10,IF(A10='Données projet'!$A$88,'Données projet'!$B$88,BD9+BC10-BL9)))</f>
        <v>4.4891384635544309</v>
      </c>
      <c r="BE10" s="13">
        <f>BD10*VLOOKUP('Données projet'!$B$11,Paramètres!$A$1:$I$89,3,0)*VLOOKUP('Données projet'!$B$11,Paramètres!$A$1:$I$89,5,0)</f>
        <v>4.0617724818240486</v>
      </c>
      <c r="BF10" s="13">
        <f t="shared" si="37"/>
        <v>1.590058719758437</v>
      </c>
      <c r="BG10" s="20">
        <f t="shared" si="7"/>
        <v>9.8436060094228282</v>
      </c>
      <c r="BH10" s="59">
        <f t="shared" si="8"/>
        <v>213.43131685391569</v>
      </c>
      <c r="BI10" s="59">
        <f ca="1">AVERAGE(OFFSET($BH$3,0,0,'Données projet'!$E$11+1,1))-AVERAGE(OFFSET($H$3,0,0,'Données projet'!$E$11+1,1))</f>
        <v>480.06550334851067</v>
      </c>
      <c r="BJ10" s="59">
        <f t="shared" si="38"/>
        <v>358.76123821338194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3.65</v>
      </c>
      <c r="BY10" s="12">
        <f>IF('Données projet'!$A$114&gt;35,BY9+BX10-CG9,IF(A10&lt;'Données projet'!$A$114,$BV$205^A10,IF(A10='Données projet'!$A$114,'Données projet'!$B$114,BY9+BX10-CG9)))</f>
        <v>4.4891384635544309</v>
      </c>
      <c r="BZ10" s="13">
        <f>BY10*VLOOKUP('Données projet'!$B$12,Paramètres!$A$1:$I$89,3,0)*VLOOKUP('Données projet'!$B$12,Paramètres!$A$1:$I$89,5,0)</f>
        <v>4.5519864020441929</v>
      </c>
      <c r="CA10" s="13">
        <f t="shared" si="39"/>
        <v>1.7584840343783612</v>
      </c>
      <c r="CB10" s="20">
        <f t="shared" si="10"/>
        <v>10.990736010102614</v>
      </c>
      <c r="CC10" s="59">
        <f t="shared" si="11"/>
        <v>214.57844685459548</v>
      </c>
      <c r="CD10" s="59">
        <f ca="1">AVERAGE(OFFSET($CC$3,0,0,'Données projet'!$E$12+1,1))-AVERAGE(OFFSET($H$3,0,0,'Données projet'!$E$12+1,1))</f>
        <v>529.72171777327833</v>
      </c>
      <c r="CE10" s="59">
        <f t="shared" si="40"/>
        <v>394.94722433628397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1.2</v>
      </c>
      <c r="CT10" s="12">
        <f>IF('Données projet'!$A$140&gt;35,CT9+CS10-DB9,IF(A10&lt;'Données projet'!$A$140,$CQ$205^A10,IF(A10='Données projet'!$A$140,'Données projet'!$B$140,CT9+CS10-DB9)))</f>
        <v>2.5917550374450604</v>
      </c>
      <c r="CU10" s="17">
        <f>CT10*VLOOKUP('Données projet'!$B$13,Paramètres!$A$1:$I$89,3,0)*VLOOKUP('Données projet'!$B$13,Paramètres!$A$1:$I$89,5,0)</f>
        <v>2.4663140936327195</v>
      </c>
      <c r="CV10" s="13">
        <f t="shared" si="41"/>
        <v>1.0232129253802424</v>
      </c>
      <c r="CW10" s="20">
        <f t="shared" si="13"/>
        <v>6.0775928914475736</v>
      </c>
      <c r="CX10" s="59">
        <f t="shared" si="14"/>
        <v>209.66530373594045</v>
      </c>
      <c r="CY10" s="59">
        <f ca="1">AVERAGE(OFFSET($CX$3,0,0,'Données projet'!$E$13+1,1))-AVERAGE(OFFSET($H$3,0,0,'Données projet'!$E$13+1,1))</f>
        <v>319.49771739670462</v>
      </c>
      <c r="CZ10" s="59">
        <f t="shared" si="42"/>
        <v>166.76118462633733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1.1000000000000001</v>
      </c>
      <c r="DO10" s="12">
        <f>IF('Données projet'!$A$166&gt;35,DO9+DN10-DW9,IF(A10&lt;'Données projet'!$A$166,$DL$205^A10,IF(A10='Données projet'!$A$166,'Données projet'!$B$166,DO9+DN10-DW9)))</f>
        <v>5.3576566694841175</v>
      </c>
      <c r="DP10" s="17">
        <f>DO10*VLOOKUP('Données projet'!$B$14,Paramètres!$A$1:$I$89,3,0)*VLOOKUP('Données projet'!$B$14,Paramètres!$A$1:$I$89,5,0)</f>
        <v>4.2625516462415645</v>
      </c>
      <c r="DQ10" s="13">
        <f t="shared" si="43"/>
        <v>1.6593124478620722</v>
      </c>
      <c r="DR10" s="20">
        <f t="shared" si="16"/>
        <v>10.313913297230501</v>
      </c>
      <c r="DS10" s="59">
        <f t="shared" si="17"/>
        <v>213.90162414172337</v>
      </c>
      <c r="DT10" s="59">
        <f ca="1">AVERAGE(OFFSET($DS$3,0,0,'Données projet'!$E$14+1,1))-AVERAGE(OFFSET($H$3,0,0,'Données projet'!$E$14+1,1))</f>
        <v>371.53862119592281</v>
      </c>
      <c r="DU10" s="59">
        <f t="shared" si="44"/>
        <v>359.99672429242423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1.6</v>
      </c>
      <c r="EJ10" s="12">
        <f>IF('Données projet'!$A$192&gt;35,EJ9+EI10-ER9,IF(A10&lt;'Données projet'!$A$192,$EG$205^A10,IF(A10='Données projet'!$A$192,'Données projet'!$B$192,EJ9+EI10-ER9)))</f>
        <v>3.3635856610148567</v>
      </c>
      <c r="EK10" s="17">
        <f>EJ10*VLOOKUP('Données projet'!$B$15,Paramètres!$A$1:$I$89,3,0)*VLOOKUP('Données projet'!$B$15,Paramètres!$A$1:$I$89,5,0)</f>
        <v>2.4661810066560927</v>
      </c>
      <c r="EL10" s="13">
        <f t="shared" si="45"/>
        <v>1.0231641376893863</v>
      </c>
      <c r="EM10" s="20">
        <f t="shared" si="19"/>
        <v>6.077276126401709</v>
      </c>
      <c r="EN10" s="59">
        <f t="shared" si="20"/>
        <v>209.66498697089457</v>
      </c>
      <c r="EO10" s="59">
        <f ca="1">AVERAGE(OFFSET($EN$3,0,0,'Données projet'!$E$15+1,1))-AVERAGE(OFFSET($H$3,0,0,'Données projet'!$E$15+1,1))</f>
        <v>429.05782194614073</v>
      </c>
      <c r="EP10" s="59">
        <f t="shared" si="46"/>
        <v>240.01805666428365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2.9</v>
      </c>
      <c r="FE10" s="12">
        <f>IF('Données projet'!$A$218&gt;35,FE9+FD10-FM9,IF(A10&lt;'Données projet'!$A$218,$FB$205^A10,IF(A10='Données projet'!$A$218,'Données projet'!$B$218,FE9+FD10-FM9)))</f>
        <v>10.560356962676241</v>
      </c>
      <c r="FF10" s="17">
        <f>FE10*VLOOKUP('Données projet'!$B$16,Paramètres!$A$1:$I$89,3,0)*VLOOKUP('Données projet'!$B$16,Paramètres!$A$1:$I$89,5,0)</f>
        <v>9.2255278425939657</v>
      </c>
      <c r="FG10" s="13">
        <f t="shared" si="47"/>
        <v>3.282602608711652</v>
      </c>
      <c r="FH10" s="20">
        <f t="shared" si="22"/>
        <v>21.784993869357283</v>
      </c>
      <c r="FI10" s="59">
        <f t="shared" si="23"/>
        <v>225.37270471385017</v>
      </c>
      <c r="FJ10" s="59">
        <f ca="1">AVERAGE(OFFSET($FI$3,0,0,'Données projet'!$E$16+1,1))-AVERAGE(OFFSET($H$3,0,0,'Données projet'!$E$16+1,1))</f>
        <v>377.00852312761913</v>
      </c>
      <c r="FK10" s="59">
        <f t="shared" si="48"/>
        <v>337.17207781873378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0.6</v>
      </c>
      <c r="FZ10" s="12">
        <f>IF('Données projet'!$A$244&gt;35,FZ9+FY10-GH9,IF(A10&lt;'Données projet'!$A$244,$FW$205^A10,IF(A10='Données projet'!$A$244,'Données projet'!$B$244,FZ9+FY10-GH9)))</f>
        <v>2.788130973628832</v>
      </c>
      <c r="GA10" s="17">
        <f>FZ10*VLOOKUP('Données projet'!$B$17,Paramètres!$A$1:$I$89,3,0)*VLOOKUP('Données projet'!$B$17,Paramètres!$A$1:$I$89,5,0)</f>
        <v>2.4357112185621479</v>
      </c>
      <c r="GB10" s="13">
        <f t="shared" si="49"/>
        <v>1.0119862660170416</v>
      </c>
      <c r="GC10" s="20">
        <f t="shared" si="25"/>
        <v>6.0047397856420881</v>
      </c>
      <c r="GD10" s="59">
        <f t="shared" si="26"/>
        <v>209.59245063013498</v>
      </c>
      <c r="GE10" s="59">
        <f ca="1">AVERAGE(OFFSET($GD$3,0,0,'Données projet'!$E$17+1,1))-AVERAGE(OFFSET($H$3,0,0,'Données projet'!$E$17+1,1))</f>
        <v>280.10635755644415</v>
      </c>
      <c r="GF10" s="59">
        <f t="shared" si="50"/>
        <v>271.43040689964266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1.1000000000000001</v>
      </c>
      <c r="GU10" s="12">
        <f>IF('Données projet'!$A$270&gt;35,GU9+GT10-HC9,IF(A10&lt;'Données projet'!$A$270,$GR$205^A10,IF(A10='Données projet'!$A$270,'Données projet'!$B$270,GU9+GT10-HC9)))</f>
        <v>5.3576566694841175</v>
      </c>
      <c r="GV10" s="17">
        <f>GU10*VLOOKUP('Données projet'!$B$18,Paramètres!$A$1:$I$89,3,0)*VLOOKUP('Données projet'!$B$18,Paramètres!$A$1:$I$89,5,0)</f>
        <v>3.510336649845994</v>
      </c>
      <c r="GW10" s="13">
        <f t="shared" si="51"/>
        <v>1.397726620379814</v>
      </c>
      <c r="GX10" s="20">
        <f t="shared" si="28"/>
        <v>8.5482101956432839</v>
      </c>
      <c r="GY10" s="59">
        <f t="shared" si="29"/>
        <v>212.13592104013617</v>
      </c>
      <c r="GZ10" s="59">
        <f ca="1">AVERAGE(OFFSET($GY$3,0,0,'Données projet'!$E$18+1,1))-AVERAGE(OFFSET($H$3,0,0,'Données projet'!$E$18+1,1))</f>
        <v>315.63369683775079</v>
      </c>
      <c r="HA10" s="59">
        <f t="shared" si="52"/>
        <v>306.69725573349979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3.8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13.933333333333332</v>
      </c>
      <c r="H11" s="67">
        <f t="shared" si="1"/>
        <v>200.93333333333331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53.482193527422695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1.6</v>
      </c>
      <c r="N11" s="13">
        <f>IF('Données projet'!$A$36&gt;35,N10+M11-V10,IF(A11&lt;'Données projet'!$A$36,$K$205^A11,IF(A11='Données projet'!$A$36,'Données projet'!$B$36,N10+M11-V10)))</f>
        <v>3.9999999999999982</v>
      </c>
      <c r="O11" s="13">
        <f>N11*VLOOKUP('Données projet'!$B$9,Paramètres!$A$1:$I$89,3,0)*VLOOKUP('Données projet'!$B$9,Paramètres!$A$1:$I$89,5,0)</f>
        <v>3.4319999999999991</v>
      </c>
      <c r="P11" s="13">
        <f t="shared" si="33"/>
        <v>1.3701295744860806</v>
      </c>
      <c r="Q11" s="20">
        <f t="shared" si="2"/>
        <v>8.3637090088965884</v>
      </c>
      <c r="R11" s="59">
        <f t="shared" si="0"/>
        <v>214.24286305389089</v>
      </c>
      <c r="S11" s="59">
        <f ca="1">AVERAGE(OFFSET($R$3,0,0,'Données projet'!$E$9+1,1))-AVERAGE(OFFSET($H$3,0,0,'Données projet'!$E$9+1,1))</f>
        <v>490.57700931800127</v>
      </c>
      <c r="T11" s="59">
        <f t="shared" si="34"/>
        <v>271.29582207075191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53.482193527422695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3.7567999922587045</v>
      </c>
      <c r="AK11" s="13">
        <f t="shared" si="35"/>
        <v>1.4840936789913857</v>
      </c>
      <c r="AL11" s="20">
        <f t="shared" si="4"/>
        <v>9.127889810760573</v>
      </c>
      <c r="AM11" s="59">
        <f t="shared" si="5"/>
        <v>215.00704385575486</v>
      </c>
      <c r="AN11" s="59">
        <f ca="1">AVERAGE(OFFSET($AM$3,0,0,'Données projet'!$E$10+1,1))-AVERAGE(OFFSET($H$3,0,0,'Données projet'!$E$10+1,1))</f>
        <v>379.55022125193182</v>
      </c>
      <c r="AO11" s="59">
        <f t="shared" si="36"/>
        <v>247.37575363353935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53.482193527422695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3.65</v>
      </c>
      <c r="BD11" s="12">
        <f>IF('Données projet'!$A$88&gt;35,BD10+BC11-BL10,IF(A11&lt;'Données projet'!$A$88,$BA$205^A11,IF(A11='Données projet'!$A$88,'Données projet'!$B$88,BD10+BC11-BL10)))</f>
        <v>5.563257268920875</v>
      </c>
      <c r="BE11" s="13">
        <f>BD11*VLOOKUP('Données projet'!$B$11,Paramètres!$A$1:$I$89,3,0)*VLOOKUP('Données projet'!$B$11,Paramètres!$A$1:$I$89,5,0)</f>
        <v>5.0336351769196082</v>
      </c>
      <c r="BF11" s="13">
        <f t="shared" si="37"/>
        <v>1.9219176128866391</v>
      </c>
      <c r="BG11" s="20">
        <f t="shared" si="7"/>
        <v>12.11425444224588</v>
      </c>
      <c r="BH11" s="59">
        <f t="shared" si="8"/>
        <v>217.99340848724017</v>
      </c>
      <c r="BI11" s="59">
        <f ca="1">AVERAGE(OFFSET($BH$3,0,0,'Données projet'!$E$11+1,1))-AVERAGE(OFFSET($H$3,0,0,'Données projet'!$E$11+1,1))</f>
        <v>480.06550334851067</v>
      </c>
      <c r="BJ11" s="59">
        <f t="shared" si="38"/>
        <v>358.76123821338194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53.482193527422695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3.65</v>
      </c>
      <c r="BY11" s="12">
        <f>IF('Données projet'!$A$114&gt;35,BY10+BX11-CG10,IF(A11&lt;'Données projet'!$A$114,$BV$205^A11,IF(A11='Données projet'!$A$114,'Données projet'!$B$114,BY10+BX11-CG10)))</f>
        <v>5.563257268920875</v>
      </c>
      <c r="BZ11" s="13">
        <f>BY11*VLOOKUP('Données projet'!$B$12,Paramètres!$A$1:$I$89,3,0)*VLOOKUP('Données projet'!$B$12,Paramètres!$A$1:$I$89,5,0)</f>
        <v>5.6411428706857674</v>
      </c>
      <c r="CA11" s="13">
        <f t="shared" si="39"/>
        <v>2.125494735292019</v>
      </c>
      <c r="CB11" s="20">
        <f t="shared" si="10"/>
        <v>13.526893830411311</v>
      </c>
      <c r="CC11" s="59">
        <f t="shared" si="11"/>
        <v>219.40604787540559</v>
      </c>
      <c r="CD11" s="59">
        <f ca="1">AVERAGE(OFFSET($CC$3,0,0,'Données projet'!$E$12+1,1))-AVERAGE(OFFSET($H$3,0,0,'Données projet'!$E$12+1,1))</f>
        <v>529.72171777327833</v>
      </c>
      <c r="CE11" s="59">
        <f t="shared" si="40"/>
        <v>394.94722433628397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53.482193527422695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1.2</v>
      </c>
      <c r="CT11" s="12">
        <f>IF('Données projet'!$A$140&gt;35,CT10+CS11-DB10,IF(A11&lt;'Données projet'!$A$140,$CQ$205^A11,IF(A11='Données projet'!$A$140,'Données projet'!$B$140,CT10+CS11-DB10)))</f>
        <v>2.9694690391391689</v>
      </c>
      <c r="CU11" s="17">
        <f>CT11*VLOOKUP('Données projet'!$B$13,Paramètres!$A$1:$I$89,3,0)*VLOOKUP('Données projet'!$B$13,Paramètres!$A$1:$I$89,5,0)</f>
        <v>2.8257467376448333</v>
      </c>
      <c r="CV11" s="13">
        <f t="shared" si="41"/>
        <v>1.1539138636752129</v>
      </c>
      <c r="CW11" s="20">
        <f t="shared" si="13"/>
        <v>6.9312422139657466</v>
      </c>
      <c r="CX11" s="59">
        <f t="shared" si="14"/>
        <v>212.81039625896005</v>
      </c>
      <c r="CY11" s="59">
        <f ca="1">AVERAGE(OFFSET($CX$3,0,0,'Données projet'!$E$13+1,1))-AVERAGE(OFFSET($H$3,0,0,'Données projet'!$E$13+1,1))</f>
        <v>319.49771739670462</v>
      </c>
      <c r="CZ11" s="59">
        <f t="shared" si="42"/>
        <v>166.76118462633733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53.482193527422695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1.1000000000000001</v>
      </c>
      <c r="DO11" s="12">
        <f>IF('Données projet'!$A$166&gt;35,DO10+DN11-DW10,IF(A11&lt;'Données projet'!$A$166,$DL$205^A11,IF(A11='Données projet'!$A$166,'Données projet'!$B$166,DO10+DN11-DW10)))</f>
        <v>6.8094831275223076</v>
      </c>
      <c r="DP11" s="17">
        <f>DO11*VLOOKUP('Données projet'!$B$14,Paramètres!$A$1:$I$89,3,0)*VLOOKUP('Données projet'!$B$14,Paramètres!$A$1:$I$89,5,0)</f>
        <v>5.4176247762567487</v>
      </c>
      <c r="DQ11" s="13">
        <f t="shared" si="43"/>
        <v>2.0509054013412618</v>
      </c>
      <c r="DR11" s="20">
        <f t="shared" si="16"/>
        <v>13.007690059316532</v>
      </c>
      <c r="DS11" s="59">
        <f t="shared" si="17"/>
        <v>218.88684410431082</v>
      </c>
      <c r="DT11" s="59">
        <f ca="1">AVERAGE(OFFSET($DS$3,0,0,'Données projet'!$E$14+1,1))-AVERAGE(OFFSET($H$3,0,0,'Données projet'!$E$14+1,1))</f>
        <v>371.53862119592281</v>
      </c>
      <c r="DU11" s="59">
        <f t="shared" si="44"/>
        <v>359.99672429242423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53.482193527422695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1.6</v>
      </c>
      <c r="EJ11" s="12">
        <f>IF('Données projet'!$A$192&gt;35,EJ10+EI11-ER10,IF(A11&lt;'Données projet'!$A$192,$EG$205^A11,IF(A11='Données projet'!$A$192,'Données projet'!$B$192,EJ10+EI11-ER10)))</f>
        <v>3.9999999999999982</v>
      </c>
      <c r="EK11" s="17">
        <f>EJ11*VLOOKUP('Données projet'!$B$15,Paramètres!$A$1:$I$89,3,0)*VLOOKUP('Données projet'!$B$15,Paramètres!$A$1:$I$89,5,0)</f>
        <v>2.9327999999999985</v>
      </c>
      <c r="EL11" s="13">
        <f t="shared" si="45"/>
        <v>1.1924572972247851</v>
      </c>
      <c r="EM11" s="20">
        <f t="shared" si="19"/>
        <v>7.1848231259998316</v>
      </c>
      <c r="EN11" s="59">
        <f t="shared" si="20"/>
        <v>213.06397717099412</v>
      </c>
      <c r="EO11" s="59">
        <f ca="1">AVERAGE(OFFSET($EN$3,0,0,'Données projet'!$E$15+1,1))-AVERAGE(OFFSET($H$3,0,0,'Données projet'!$E$15+1,1))</f>
        <v>429.05782194614073</v>
      </c>
      <c r="EP11" s="59">
        <f t="shared" si="46"/>
        <v>240.01805666428365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53.482193527422695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2.9</v>
      </c>
      <c r="FE11" s="12">
        <f>IF('Données projet'!$A$218&gt;35,FE10+FD11-FM10,IF(A11&lt;'Données projet'!$A$218,$FB$205^A11,IF(A11='Données projet'!$A$218,'Données projet'!$B$218,FE10+FD11-FM10)))</f>
        <v>14.7883049748087</v>
      </c>
      <c r="FF11" s="17">
        <f>FE11*VLOOKUP('Données projet'!$B$16,Paramètres!$A$1:$I$89,3,0)*VLOOKUP('Données projet'!$B$16,Paramètres!$A$1:$I$89,5,0)</f>
        <v>12.919063225992881</v>
      </c>
      <c r="FG11" s="13">
        <f t="shared" si="47"/>
        <v>4.4201376828121335</v>
      </c>
      <c r="FH11" s="20">
        <f t="shared" si="22"/>
        <v>30.199108249502064</v>
      </c>
      <c r="FI11" s="59">
        <f t="shared" si="23"/>
        <v>236.07826229449637</v>
      </c>
      <c r="FJ11" s="59">
        <f ca="1">AVERAGE(OFFSET($FI$3,0,0,'Données projet'!$E$16+1,1))-AVERAGE(OFFSET($H$3,0,0,'Données projet'!$E$16+1,1))</f>
        <v>377.00852312761913</v>
      </c>
      <c r="FK11" s="59">
        <f t="shared" si="48"/>
        <v>337.17207781873378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53.482193527422695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0.6</v>
      </c>
      <c r="FZ11" s="12">
        <f>IF('Données projet'!$A$244&gt;35,FZ10+FY11-GH10,IF(A11&lt;'Données projet'!$A$244,$FW$205^A11,IF(A11='Données projet'!$A$244,'Données projet'!$B$244,FZ10+FY11-GH10)))</f>
        <v>3.227968874176038</v>
      </c>
      <c r="GA11" s="17">
        <f>FZ11*VLOOKUP('Données projet'!$B$17,Paramètres!$A$1:$I$89,3,0)*VLOOKUP('Données projet'!$B$17,Paramètres!$A$1:$I$89,5,0)</f>
        <v>2.8199536084801871</v>
      </c>
      <c r="GB11" s="13">
        <f t="shared" si="49"/>
        <v>1.1518233118873293</v>
      </c>
      <c r="GC11" s="20">
        <f t="shared" si="25"/>
        <v>6.9175114696400923</v>
      </c>
      <c r="GD11" s="59">
        <f t="shared" si="26"/>
        <v>212.79666551463438</v>
      </c>
      <c r="GE11" s="59">
        <f ca="1">AVERAGE(OFFSET($GD$3,0,0,'Données projet'!$E$17+1,1))-AVERAGE(OFFSET($H$3,0,0,'Données projet'!$E$17+1,1))</f>
        <v>280.10635755644415</v>
      </c>
      <c r="GF11" s="59">
        <f t="shared" si="50"/>
        <v>271.43040689964266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53.482193527422695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1.1000000000000001</v>
      </c>
      <c r="GU11" s="12">
        <f>IF('Données projet'!$A$270&gt;35,GU10+GT11-HC10,IF(A11&lt;'Données projet'!$A$270,$GR$205^A11,IF(A11='Données projet'!$A$270,'Données projet'!$B$270,GU10+GT11-HC10)))</f>
        <v>6.8094831275223076</v>
      </c>
      <c r="GV11" s="17">
        <f>GU11*VLOOKUP('Données projet'!$B$18,Paramètres!$A$1:$I$89,3,0)*VLOOKUP('Données projet'!$B$18,Paramètres!$A$1:$I$89,5,0)</f>
        <v>4.4615733451526163</v>
      </c>
      <c r="GW11" s="13">
        <f t="shared" si="51"/>
        <v>1.7275860727911023</v>
      </c>
      <c r="GX11" s="20">
        <f t="shared" si="28"/>
        <v>10.779452652918643</v>
      </c>
      <c r="GY11" s="59">
        <f t="shared" si="29"/>
        <v>216.65860669791294</v>
      </c>
      <c r="GZ11" s="59">
        <f ca="1">AVERAGE(OFFSET($GY$3,0,0,'Données projet'!$E$18+1,1))-AVERAGE(OFFSET($H$3,0,0,'Données projet'!$E$18+1,1))</f>
        <v>315.63369683775079</v>
      </c>
      <c r="HA11" s="59">
        <f t="shared" si="52"/>
        <v>306.69725573349979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3.8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13.933333333333332</v>
      </c>
      <c r="H12" s="67">
        <f t="shared" si="1"/>
        <v>200.93333333333331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1.6</v>
      </c>
      <c r="N12" s="13">
        <f>IF('Données projet'!$A$36&gt;35,N11+M12-V11,IF(A12&lt;'Données projet'!$A$36,$K$205^A12,IF(A12='Données projet'!$A$36,'Données projet'!$B$36,N11+M12-V11)))</f>
        <v>4.7568284600108823</v>
      </c>
      <c r="O12" s="13">
        <f>N12*VLOOKUP('Données projet'!$B$9,Paramètres!$A$1:$I$89,3,0)*VLOOKUP('Données projet'!$B$9,Paramètres!$A$1:$I$89,5,0)</f>
        <v>4.0813588186893375</v>
      </c>
      <c r="P12" s="13">
        <f t="shared" si="33"/>
        <v>1.5968317780655192</v>
      </c>
      <c r="Q12" s="20">
        <f t="shared" si="2"/>
        <v>9.8895152893480418</v>
      </c>
      <c r="R12" s="59">
        <f t="shared" si="0"/>
        <v>218.04156394129063</v>
      </c>
      <c r="S12" s="59">
        <f ca="1">AVERAGE(OFFSET($R$3,0,0,'Données projet'!$E$9+1,1))-AVERAGE(OFFSET($H$3,0,0,'Données projet'!$E$9+1,1))</f>
        <v>490.57700931800127</v>
      </c>
      <c r="T12" s="59">
        <f t="shared" si="34"/>
        <v>271.29582207075191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4.5287728559252471</v>
      </c>
      <c r="AK12" s="13">
        <f t="shared" si="35"/>
        <v>1.7505578568733651</v>
      </c>
      <c r="AL12" s="20">
        <f t="shared" si="4"/>
        <v>10.93650099145758</v>
      </c>
      <c r="AM12" s="59">
        <f t="shared" si="5"/>
        <v>219.08854964340017</v>
      </c>
      <c r="AN12" s="59">
        <f ca="1">AVERAGE(OFFSET($AM$3,0,0,'Données projet'!$E$10+1,1))-AVERAGE(OFFSET($H$3,0,0,'Données projet'!$E$10+1,1))</f>
        <v>379.55022125193182</v>
      </c>
      <c r="AO12" s="59">
        <f t="shared" si="36"/>
        <v>247.37575363353935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3.65</v>
      </c>
      <c r="BD12" s="12">
        <f>IF('Données projet'!$A$88&gt;35,BD11+BC12-BL11,IF(A12&lt;'Données projet'!$A$88,$BA$205^A12,IF(A12='Données projet'!$A$88,'Données projet'!$B$88,BD11+BC12-BL11)))</f>
        <v>6.8943811137639424</v>
      </c>
      <c r="BE12" s="13">
        <f>BD12*VLOOKUP('Données projet'!$B$11,Paramètres!$A$1:$I$89,3,0)*VLOOKUP('Données projet'!$B$11,Paramètres!$A$1:$I$89,5,0)</f>
        <v>6.2380360317336141</v>
      </c>
      <c r="BF12" s="13">
        <f t="shared" si="37"/>
        <v>2.3230383034439352</v>
      </c>
      <c r="BG12" s="20">
        <f t="shared" si="7"/>
        <v>14.910537800434229</v>
      </c>
      <c r="BH12" s="59">
        <f t="shared" si="8"/>
        <v>223.06258645237682</v>
      </c>
      <c r="BI12" s="59">
        <f ca="1">AVERAGE(OFFSET($BH$3,0,0,'Données projet'!$E$11+1,1))-AVERAGE(OFFSET($H$3,0,0,'Données projet'!$E$11+1,1))</f>
        <v>480.06550334851067</v>
      </c>
      <c r="BJ12" s="59">
        <f t="shared" si="38"/>
        <v>358.76123821338194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3.65</v>
      </c>
      <c r="BY12" s="12">
        <f>IF('Données projet'!$A$114&gt;35,BY11+BX12-CG11,IF(A12&lt;'Données projet'!$A$114,$BV$205^A12,IF(A12='Données projet'!$A$114,'Données projet'!$B$114,BY11+BX12-CG11)))</f>
        <v>6.8943811137639424</v>
      </c>
      <c r="BZ12" s="13">
        <f>BY12*VLOOKUP('Données projet'!$B$12,Paramètres!$A$1:$I$89,3,0)*VLOOKUP('Données projet'!$B$12,Paramètres!$A$1:$I$89,5,0)</f>
        <v>6.9909024493566383</v>
      </c>
      <c r="CA12" s="13">
        <f t="shared" si="39"/>
        <v>2.5691037174250742</v>
      </c>
      <c r="CB12" s="20">
        <f t="shared" si="10"/>
        <v>16.650344073811482</v>
      </c>
      <c r="CC12" s="59">
        <f t="shared" si="11"/>
        <v>224.80239272575406</v>
      </c>
      <c r="CD12" s="59">
        <f ca="1">AVERAGE(OFFSET($CC$3,0,0,'Données projet'!$E$12+1,1))-AVERAGE(OFFSET($H$3,0,0,'Données projet'!$E$12+1,1))</f>
        <v>529.72171777327833</v>
      </c>
      <c r="CE12" s="59">
        <f t="shared" si="40"/>
        <v>394.94722433628397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1.2</v>
      </c>
      <c r="CT12" s="12">
        <f>IF('Données projet'!$A$140&gt;35,CT11+CS12-DB11,IF(A12&lt;'Données projet'!$A$140,$CQ$205^A12,IF(A12='Données projet'!$A$140,'Données projet'!$B$140,CT11+CS12-DB11)))</f>
        <v>3.4022298585357786</v>
      </c>
      <c r="CU12" s="17">
        <f>CT12*VLOOKUP('Données projet'!$B$13,Paramètres!$A$1:$I$89,3,0)*VLOOKUP('Données projet'!$B$13,Paramètres!$A$1:$I$89,5,0)</f>
        <v>3.2375619333826471</v>
      </c>
      <c r="CV12" s="13">
        <f t="shared" si="41"/>
        <v>1.3013099930173813</v>
      </c>
      <c r="CW12" s="20">
        <f t="shared" si="13"/>
        <v>7.9052019384800483</v>
      </c>
      <c r="CX12" s="59">
        <f t="shared" si="14"/>
        <v>216.05725059042263</v>
      </c>
      <c r="CY12" s="59">
        <f ca="1">AVERAGE(OFFSET($CX$3,0,0,'Données projet'!$E$13+1,1))-AVERAGE(OFFSET($H$3,0,0,'Données projet'!$E$13+1,1))</f>
        <v>319.49771739670462</v>
      </c>
      <c r="CZ12" s="59">
        <f t="shared" si="42"/>
        <v>166.76118462633733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1.1000000000000001</v>
      </c>
      <c r="DO12" s="12">
        <f>IF('Données projet'!$A$166&gt;35,DO11+DN12-DW11,IF(A12&lt;'Données projet'!$A$166,$DL$205^A12,IF(A12='Données projet'!$A$166,'Données projet'!$B$166,DO11+DN12-DW11)))</f>
        <v>8.6547278641645029</v>
      </c>
      <c r="DP12" s="17">
        <f>DO12*VLOOKUP('Données projet'!$B$14,Paramètres!$A$1:$I$89,3,0)*VLOOKUP('Données projet'!$B$14,Paramètres!$A$1:$I$89,5,0)</f>
        <v>6.8857014887292793</v>
      </c>
      <c r="DQ12" s="13">
        <f t="shared" si="43"/>
        <v>2.5349131627802968</v>
      </c>
      <c r="DR12" s="20">
        <f t="shared" si="16"/>
        <v>16.407570518045844</v>
      </c>
      <c r="DS12" s="59">
        <f t="shared" si="17"/>
        <v>224.55961916998842</v>
      </c>
      <c r="DT12" s="59">
        <f ca="1">AVERAGE(OFFSET($DS$3,0,0,'Données projet'!$E$14+1,1))-AVERAGE(OFFSET($H$3,0,0,'Données projet'!$E$14+1,1))</f>
        <v>371.53862119592281</v>
      </c>
      <c r="DU12" s="59">
        <f t="shared" si="44"/>
        <v>359.99672429242423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1.6</v>
      </c>
      <c r="EJ12" s="12">
        <f>IF('Données projet'!$A$192&gt;35,EJ11+EI12-ER11,IF(A12&lt;'Données projet'!$A$192,$EG$205^A12,IF(A12='Données projet'!$A$192,'Données projet'!$B$192,EJ11+EI12-ER11)))</f>
        <v>4.7568284600108823</v>
      </c>
      <c r="EK12" s="17">
        <f>EJ12*VLOOKUP('Données projet'!$B$15,Paramètres!$A$1:$I$89,3,0)*VLOOKUP('Données projet'!$B$15,Paramètres!$A$1:$I$89,5,0)</f>
        <v>3.4877066268799788</v>
      </c>
      <c r="EL12" s="13">
        <f t="shared" si="45"/>
        <v>1.3897617726475855</v>
      </c>
      <c r="EM12" s="20">
        <f t="shared" si="19"/>
        <v>8.4949241291771731</v>
      </c>
      <c r="EN12" s="59">
        <f t="shared" si="20"/>
        <v>216.64697278111976</v>
      </c>
      <c r="EO12" s="59">
        <f ca="1">AVERAGE(OFFSET($EN$3,0,0,'Données projet'!$E$15+1,1))-AVERAGE(OFFSET($H$3,0,0,'Données projet'!$E$15+1,1))</f>
        <v>429.05782194614073</v>
      </c>
      <c r="EP12" s="59">
        <f t="shared" si="46"/>
        <v>240.01805666428365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2.9</v>
      </c>
      <c r="FE12" s="12">
        <f>IF('Données projet'!$A$218&gt;35,FE11+FD12-FM11,IF(A12&lt;'Données projet'!$A$218,$FB$205^A12,IF(A12='Données projet'!$A$218,'Données projet'!$B$218,FE11+FD12-FM11)))</f>
        <v>20.708955653761308</v>
      </c>
      <c r="FF12" s="17">
        <f>FE12*VLOOKUP('Données projet'!$B$16,Paramètres!$A$1:$I$89,3,0)*VLOOKUP('Données projet'!$B$16,Paramètres!$A$1:$I$89,5,0)</f>
        <v>18.091343659125879</v>
      </c>
      <c r="FG12" s="13">
        <f t="shared" si="47"/>
        <v>5.9518679121149844</v>
      </c>
      <c r="FH12" s="20">
        <f t="shared" si="22"/>
        <v>41.875260153244504</v>
      </c>
      <c r="FI12" s="59">
        <f t="shared" si="23"/>
        <v>250.02730880518709</v>
      </c>
      <c r="FJ12" s="59">
        <f ca="1">AVERAGE(OFFSET($FI$3,0,0,'Données projet'!$E$16+1,1))-AVERAGE(OFFSET($H$3,0,0,'Données projet'!$E$16+1,1))</f>
        <v>377.00852312761913</v>
      </c>
      <c r="FK12" s="59">
        <f t="shared" si="48"/>
        <v>337.17207781873378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0.6</v>
      </c>
      <c r="FZ12" s="12">
        <f>IF('Données projet'!$A$244&gt;35,FZ11+FY12-GH11,IF(A12&lt;'Données projet'!$A$244,$FW$205^A12,IF(A12='Données projet'!$A$244,'Données projet'!$B$244,FZ11+FY12-GH11)))</f>
        <v>3.7371928188465526</v>
      </c>
      <c r="GA12" s="17">
        <f>FZ12*VLOOKUP('Données projet'!$B$17,Paramètres!$A$1:$I$89,3,0)*VLOOKUP('Données projet'!$B$17,Paramètres!$A$1:$I$89,5,0)</f>
        <v>3.2648116465443486</v>
      </c>
      <c r="GB12" s="13">
        <f t="shared" si="49"/>
        <v>1.310983149038857</v>
      </c>
      <c r="GC12" s="20">
        <f t="shared" si="25"/>
        <v>7.9695092689740825</v>
      </c>
      <c r="GD12" s="59">
        <f t="shared" si="26"/>
        <v>216.12155792091667</v>
      </c>
      <c r="GE12" s="59">
        <f ca="1">AVERAGE(OFFSET($GD$3,0,0,'Données projet'!$E$17+1,1))-AVERAGE(OFFSET($H$3,0,0,'Données projet'!$E$17+1,1))</f>
        <v>280.10635755644415</v>
      </c>
      <c r="GF12" s="59">
        <f t="shared" si="50"/>
        <v>271.43040689964266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1.1000000000000001</v>
      </c>
      <c r="GU12" s="12">
        <f>IF('Données projet'!$A$270&gt;35,GU11+GT12-HC11,IF(A12&lt;'Données projet'!$A$270,$GR$205^A12,IF(A12='Données projet'!$A$270,'Données projet'!$B$270,GU11+GT12-HC11)))</f>
        <v>8.6547278641645029</v>
      </c>
      <c r="GV12" s="17">
        <f>GU12*VLOOKUP('Données projet'!$B$18,Paramètres!$A$1:$I$89,3,0)*VLOOKUP('Données projet'!$B$18,Paramètres!$A$1:$I$89,5,0)</f>
        <v>5.6705776966005823</v>
      </c>
      <c r="GW12" s="13">
        <f t="shared" si="51"/>
        <v>2.1352914049034637</v>
      </c>
      <c r="GX12" s="20">
        <f t="shared" si="28"/>
        <v>13.59522201845288</v>
      </c>
      <c r="GY12" s="59">
        <f t="shared" si="29"/>
        <v>221.74727067039547</v>
      </c>
      <c r="GZ12" s="59">
        <f ca="1">AVERAGE(OFFSET($GY$3,0,0,'Données projet'!$E$18+1,1))-AVERAGE(OFFSET($H$3,0,0,'Données projet'!$E$18+1,1))</f>
        <v>315.63369683775079</v>
      </c>
      <c r="HA12" s="59">
        <f t="shared" si="52"/>
        <v>306.69725573349979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3.8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13.933333333333332</v>
      </c>
      <c r="H13" s="67">
        <f t="shared" si="1"/>
        <v>200.93333333333331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1.6</v>
      </c>
      <c r="N13" s="13">
        <f>IF('Données projet'!$A$36&gt;35,N12+M13-V12,IF(A13&lt;'Données projet'!$A$36,$K$205^A13,IF(A13='Données projet'!$A$36,'Données projet'!$B$36,N12+M13-V12)))</f>
        <v>5.656854249492377</v>
      </c>
      <c r="O13" s="13">
        <f>N13*VLOOKUP('Données projet'!$B$9,Paramètres!$A$1:$I$89,3,0)*VLOOKUP('Données projet'!$B$9,Paramètres!$A$1:$I$89,5,0)</f>
        <v>4.8535809460644597</v>
      </c>
      <c r="P13" s="13">
        <f t="shared" si="33"/>
        <v>1.8610442215994896</v>
      </c>
      <c r="Q13" s="20">
        <f t="shared" si="2"/>
        <v>11.694638833681379</v>
      </c>
      <c r="R13" s="59">
        <f t="shared" si="0"/>
        <v>222.10135527564884</v>
      </c>
      <c r="S13" s="59">
        <f ca="1">AVERAGE(OFFSET($R$3,0,0,'Données projet'!$E$9+1,1))-AVERAGE(OFFSET($H$3,0,0,'Données projet'!$E$9+1,1))</f>
        <v>490.57700931800127</v>
      </c>
      <c r="T13" s="59">
        <f t="shared" si="34"/>
        <v>271.29582207075191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5.4593759643387862</v>
      </c>
      <c r="AK13" s="13">
        <f t="shared" si="35"/>
        <v>2.0648648084962673</v>
      </c>
      <c r="AL13" s="20">
        <f t="shared" si="4"/>
        <v>13.104719346021051</v>
      </c>
      <c r="AM13" s="59">
        <f t="shared" si="5"/>
        <v>223.51143578798852</v>
      </c>
      <c r="AN13" s="59">
        <f ca="1">AVERAGE(OFFSET($AM$3,0,0,'Données projet'!$E$10+1,1))-AVERAGE(OFFSET($H$3,0,0,'Données projet'!$E$10+1,1))</f>
        <v>379.55022125193182</v>
      </c>
      <c r="AO13" s="59">
        <f t="shared" si="36"/>
        <v>247.37575363353935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3.65</v>
      </c>
      <c r="BD13" s="12">
        <f>IF('Données projet'!$A$88&gt;35,BD12+BC13-BL12,IF(A13&lt;'Données projet'!$A$88,$BA$205^A13,IF(A13='Données projet'!$A$88,'Données projet'!$B$88,BD12+BC13-BL12)))</f>
        <v>8.5440037453175322</v>
      </c>
      <c r="BE13" s="13">
        <f>BD13*VLOOKUP('Données projet'!$B$11,Paramètres!$A$1:$I$89,3,0)*VLOOKUP('Données projet'!$B$11,Paramètres!$A$1:$I$89,5,0)</f>
        <v>7.7306145887633031</v>
      </c>
      <c r="BF13" s="13">
        <f t="shared" si="37"/>
        <v>2.8078763226288115</v>
      </c>
      <c r="BG13" s="20">
        <f t="shared" si="7"/>
        <v>18.354538337341264</v>
      </c>
      <c r="BH13" s="59">
        <f t="shared" si="8"/>
        <v>228.76125477930873</v>
      </c>
      <c r="BI13" s="59">
        <f ca="1">AVERAGE(OFFSET($BH$3,0,0,'Données projet'!$E$11+1,1))-AVERAGE(OFFSET($H$3,0,0,'Données projet'!$E$11+1,1))</f>
        <v>480.06550334851067</v>
      </c>
      <c r="BJ13" s="59">
        <f t="shared" si="38"/>
        <v>358.76123821338194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3.65</v>
      </c>
      <c r="BY13" s="12">
        <f>IF('Données projet'!$A$114&gt;35,BY12+BX13-CG12,IF(A13&lt;'Données projet'!$A$114,$BV$205^A13,IF(A13='Données projet'!$A$114,'Données projet'!$B$114,BY12+BX13-CG12)))</f>
        <v>8.5440037453175322</v>
      </c>
      <c r="BZ13" s="13">
        <f>BY13*VLOOKUP('Données projet'!$B$12,Paramètres!$A$1:$I$89,3,0)*VLOOKUP('Données projet'!$B$12,Paramètres!$A$1:$I$89,5,0)</f>
        <v>8.6636197977519771</v>
      </c>
      <c r="CA13" s="13">
        <f t="shared" si="39"/>
        <v>3.1052976990698267</v>
      </c>
      <c r="CB13" s="20">
        <f t="shared" si="10"/>
        <v>20.497531306964643</v>
      </c>
      <c r="CC13" s="59">
        <f t="shared" si="11"/>
        <v>230.90424774893211</v>
      </c>
      <c r="CD13" s="59">
        <f ca="1">AVERAGE(OFFSET($CC$3,0,0,'Données projet'!$E$12+1,1))-AVERAGE(OFFSET($H$3,0,0,'Données projet'!$E$12+1,1))</f>
        <v>529.72171777327833</v>
      </c>
      <c r="CE13" s="59">
        <f t="shared" si="40"/>
        <v>394.94722433628397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1.2</v>
      </c>
      <c r="CT13" s="12">
        <f>IF('Données projet'!$A$140&gt;35,CT12+CS13-DB12,IF(A13&lt;'Données projet'!$A$140,$CQ$205^A13,IF(A13='Données projet'!$A$140,'Données projet'!$B$140,CT12+CS13-DB12)))</f>
        <v>3.8980598409161908</v>
      </c>
      <c r="CU13" s="17">
        <f>CT13*VLOOKUP('Données projet'!$B$13,Paramètres!$A$1:$I$89,3,0)*VLOOKUP('Données projet'!$B$13,Paramètres!$A$1:$I$89,5,0)</f>
        <v>3.7093937446158476</v>
      </c>
      <c r="CV13" s="13">
        <f t="shared" si="41"/>
        <v>1.4675338872638184</v>
      </c>
      <c r="CW13" s="20">
        <f t="shared" si="13"/>
        <v>9.0164822921904193</v>
      </c>
      <c r="CX13" s="59">
        <f t="shared" si="14"/>
        <v>219.42319873415789</v>
      </c>
      <c r="CY13" s="59">
        <f ca="1">AVERAGE(OFFSET($CX$3,0,0,'Données projet'!$E$13+1,1))-AVERAGE(OFFSET($H$3,0,0,'Données projet'!$E$13+1,1))</f>
        <v>319.49771739670462</v>
      </c>
      <c r="CZ13" s="59">
        <f t="shared" si="42"/>
        <v>166.76118462633733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11</v>
      </c>
      <c r="DM13" s="12">
        <f>VLOOKUP(A13,'Données projet'!$A$165:$I$185,9,0)</f>
        <v>1.1000000000000001</v>
      </c>
      <c r="DN13" s="12">
        <f t="array" ref="DN13">INDEX(DM:DM,MIN(IF(ISNUMBER(DM13:DM209),ROW(DM13:DM209),"")))</f>
        <v>1.1000000000000001</v>
      </c>
      <c r="DO13" s="12">
        <f>IF('Données projet'!$A$166&gt;35,DO12+DN13-DW12,IF(A13&lt;'Données projet'!$A$166,$DL$205^A13,IF(A13='Données projet'!$A$166,'Données projet'!$B$166,DO12+DN13-DW12)))</f>
        <v>11</v>
      </c>
      <c r="DP13" s="17">
        <f>DO13*VLOOKUP('Données projet'!$B$14,Paramètres!$A$1:$I$89,3,0)*VLOOKUP('Données projet'!$B$14,Paramètres!$A$1:$I$89,5,0)</f>
        <v>8.7516000000000016</v>
      </c>
      <c r="DQ13" s="13">
        <f t="shared" si="43"/>
        <v>3.1331453604025001</v>
      </c>
      <c r="DR13" s="20">
        <f t="shared" si="16"/>
        <v>20.699264836034356</v>
      </c>
      <c r="DS13" s="59">
        <f t="shared" si="17"/>
        <v>231.10598127800182</v>
      </c>
      <c r="DT13" s="59">
        <f ca="1">AVERAGE(OFFSET($DS$3,0,0,'Données projet'!$E$14+1,1))-AVERAGE(OFFSET($H$3,0,0,'Données projet'!$E$14+1,1))</f>
        <v>371.53862119592281</v>
      </c>
      <c r="DU13" s="59">
        <f t="shared" si="44"/>
        <v>359.99672429242423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1.6</v>
      </c>
      <c r="EJ13" s="12">
        <f>IF('Données projet'!$A$192&gt;35,EJ12+EI13-ER12,IF(A13&lt;'Données projet'!$A$192,$EG$205^A13,IF(A13='Données projet'!$A$192,'Données projet'!$B$192,EJ12+EI13-ER12)))</f>
        <v>5.656854249492377</v>
      </c>
      <c r="EK13" s="17">
        <f>EJ13*VLOOKUP('Données projet'!$B$15,Paramètres!$A$1:$I$89,3,0)*VLOOKUP('Données projet'!$B$15,Paramètres!$A$1:$I$89,5,0)</f>
        <v>4.147605535727811</v>
      </c>
      <c r="EL13" s="13">
        <f t="shared" si="45"/>
        <v>1.6197123278188734</v>
      </c>
      <c r="EM13" s="20">
        <f t="shared" si="19"/>
        <v>10.044745279010474</v>
      </c>
      <c r="EN13" s="59">
        <f t="shared" si="20"/>
        <v>220.45146172097793</v>
      </c>
      <c r="EO13" s="59">
        <f ca="1">AVERAGE(OFFSET($EN$3,0,0,'Données projet'!$E$15+1,1))-AVERAGE(OFFSET($H$3,0,0,'Données projet'!$E$15+1,1))</f>
        <v>429.05782194614073</v>
      </c>
      <c r="EP13" s="59">
        <f t="shared" si="46"/>
        <v>240.01805666428365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29</v>
      </c>
      <c r="FC13" s="12">
        <f>VLOOKUP(A13,'Données projet'!$A$217:$I$237,9,0)</f>
        <v>2.9</v>
      </c>
      <c r="FD13" s="12">
        <f t="array" ref="FD13">INDEX(FC:FC,MIN(IF(ISNUMBER(FC13:FC209),ROW(FC13:FC209),"")))</f>
        <v>2.9</v>
      </c>
      <c r="FE13" s="12">
        <f>IF('Données projet'!$A$218&gt;35,FE12+FD13-FM12,IF(A13&lt;'Données projet'!$A$218,$FB$205^A13,IF(A13='Données projet'!$A$218,'Données projet'!$B$218,FE12+FD13-FM12)))</f>
        <v>29</v>
      </c>
      <c r="FF13" s="17">
        <f>FE13*VLOOKUP('Données projet'!$B$16,Paramètres!$A$1:$I$89,3,0)*VLOOKUP('Données projet'!$B$16,Paramètres!$A$1:$I$89,5,0)</f>
        <v>25.334400000000002</v>
      </c>
      <c r="FG13" s="13">
        <f t="shared" si="47"/>
        <v>8.0143955200794572</v>
      </c>
      <c r="FH13" s="20">
        <f t="shared" si="22"/>
        <v>58.082485530805059</v>
      </c>
      <c r="FI13" s="59">
        <f t="shared" si="23"/>
        <v>268.48920197277255</v>
      </c>
      <c r="FJ13" s="59">
        <f ca="1">AVERAGE(OFFSET($FI$3,0,0,'Données projet'!$E$16+1,1))-AVERAGE(OFFSET($H$3,0,0,'Données projet'!$E$16+1,1))</f>
        <v>377.00852312761913</v>
      </c>
      <c r="FK13" s="59">
        <f t="shared" si="48"/>
        <v>337.17207781873378</v>
      </c>
      <c r="FL13" s="15">
        <f>IF(ISNA(VLOOKUP(A13,'Données projet'!$A$217:$I$237,3,0)),0,VLOOKUP(A13,'Données projet'!$A$217:$I$237,3,0))</f>
        <v>1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0.6</v>
      </c>
      <c r="FZ13" s="12">
        <f>IF('Données projet'!$A$244&gt;35,FZ12+FY13-GH12,IF(A13&lt;'Données projet'!$A$244,$FW$205^A13,IF(A13='Données projet'!$A$244,'Données projet'!$B$244,FZ12+FY13-GH12)))</f>
        <v>4.3267487109222253</v>
      </c>
      <c r="GA13" s="17">
        <f>FZ13*VLOOKUP('Données projet'!$B$17,Paramètres!$A$1:$I$89,3,0)*VLOOKUP('Données projet'!$B$17,Paramètres!$A$1:$I$89,5,0)</f>
        <v>3.7798476738616569</v>
      </c>
      <c r="GB13" s="13">
        <f t="shared" si="49"/>
        <v>1.4921358157334794</v>
      </c>
      <c r="GC13" s="20">
        <f t="shared" si="25"/>
        <v>9.182037911044862</v>
      </c>
      <c r="GD13" s="59">
        <f t="shared" si="26"/>
        <v>219.58875435301232</v>
      </c>
      <c r="GE13" s="59">
        <f ca="1">AVERAGE(OFFSET($GD$3,0,0,'Données projet'!$E$17+1,1))-AVERAGE(OFFSET($H$3,0,0,'Données projet'!$E$17+1,1))</f>
        <v>280.10635755644415</v>
      </c>
      <c r="GF13" s="59">
        <f t="shared" si="50"/>
        <v>271.43040689964266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>
        <f>VLOOKUP(A13,'Données projet'!$A$269:$I$289,2,0)</f>
        <v>11</v>
      </c>
      <c r="GS13" s="12">
        <f>VLOOKUP(A13,'Données projet'!$A$269:$I$289,9,0)</f>
        <v>1.1000000000000001</v>
      </c>
      <c r="GT13" s="12">
        <f t="array" ref="GT13">INDEX(GS:GS,MIN(IF(ISNUMBER(GS13:GS209),ROW(GS13:GS209),"")))</f>
        <v>1.1000000000000001</v>
      </c>
      <c r="GU13" s="12">
        <f>IF('Données projet'!$A$270&gt;35,GU12+GT13-HC12,IF(A13&lt;'Données projet'!$A$270,$GR$205^A13,IF(A13='Données projet'!$A$270,'Données projet'!$B$270,GU12+GT13-HC12)))</f>
        <v>11</v>
      </c>
      <c r="GV13" s="17">
        <f>GU13*VLOOKUP('Données projet'!$B$18,Paramètres!$A$1:$I$89,3,0)*VLOOKUP('Données projet'!$B$18,Paramètres!$A$1:$I$89,5,0)</f>
        <v>7.2072000000000003</v>
      </c>
      <c r="GW13" s="13">
        <f t="shared" si="51"/>
        <v>2.6392140198770462</v>
      </c>
      <c r="GX13" s="20">
        <f t="shared" si="28"/>
        <v>17.149171084619187</v>
      </c>
      <c r="GY13" s="59">
        <f t="shared" si="29"/>
        <v>227.55588752658664</v>
      </c>
      <c r="GZ13" s="59">
        <f ca="1">AVERAGE(OFFSET($GY$3,0,0,'Données projet'!$E$18+1,1))-AVERAGE(OFFSET($H$3,0,0,'Données projet'!$E$18+1,1))</f>
        <v>315.63369683775079</v>
      </c>
      <c r="HA13" s="59">
        <f t="shared" si="52"/>
        <v>306.69725573349979</v>
      </c>
      <c r="HB13" s="15">
        <f>IF(ISNA(VLOOKUP(A13,'Données projet'!$A$269:$I$289,3,0)),0,VLOOKUP(A13,'Données projet'!$A$269:$I$289,3,0))</f>
        <v>1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3.8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13.933333333333332</v>
      </c>
      <c r="H14" s="67">
        <f t="shared" si="1"/>
        <v>200.93333333333331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54.327007954131545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1.6</v>
      </c>
      <c r="N14" s="13">
        <f>IF('Données projet'!$A$36&gt;35,N13+M14-V13,IF(A14&lt;'Données projet'!$A$36,$K$205^A14,IF(A14='Données projet'!$A$36,'Données projet'!$B$36,N13+M14-V13)))</f>
        <v>6.7271713220297125</v>
      </c>
      <c r="O14" s="13">
        <f>N14*VLOOKUP('Données projet'!$B$9,Paramètres!$A$1:$I$89,3,0)*VLOOKUP('Données projet'!$B$9,Paramètres!$A$1:$I$89,5,0)</f>
        <v>5.771912994301494</v>
      </c>
      <c r="P14" s="13">
        <f t="shared" si="33"/>
        <v>2.1689733648366443</v>
      </c>
      <c r="Q14" s="20">
        <f t="shared" si="2"/>
        <v>13.830377075498925</v>
      </c>
      <c r="R14" s="59">
        <f t="shared" si="0"/>
        <v>226.47385068509234</v>
      </c>
      <c r="S14" s="59">
        <f ca="1">AVERAGE(OFFSET($R$3,0,0,'Données projet'!$E$9+1,1))-AVERAGE(OFFSET($H$3,0,0,'Données projet'!$E$9+1,1))</f>
        <v>490.57700931800127</v>
      </c>
      <c r="T14" s="59">
        <f t="shared" si="34"/>
        <v>271.29582207075191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54.327007954131545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6.5812057411986977</v>
      </c>
      <c r="AK14" s="13">
        <f t="shared" si="35"/>
        <v>2.4356045477877388</v>
      </c>
      <c r="AL14" s="20">
        <f t="shared" si="4"/>
        <v>15.70427791998471</v>
      </c>
      <c r="AM14" s="59">
        <f t="shared" si="5"/>
        <v>228.34775152957815</v>
      </c>
      <c r="AN14" s="59">
        <f ca="1">AVERAGE(OFFSET($AM$3,0,0,'Données projet'!$E$10+1,1))-AVERAGE(OFFSET($H$3,0,0,'Données projet'!$E$10+1,1))</f>
        <v>379.55022125193182</v>
      </c>
      <c r="AO14" s="59">
        <f t="shared" si="36"/>
        <v>247.37575363353935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54.327007954131545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3.65</v>
      </c>
      <c r="BD14" s="12">
        <f>IF('Données projet'!$A$88&gt;35,BD13+BC14-BL13,IF(A14&lt;'Données projet'!$A$88,$BA$205^A14,IF(A14='Données projet'!$A$88,'Données projet'!$B$88,BD13+BC14-BL13)))</f>
        <v>10.588332555950936</v>
      </c>
      <c r="BE14" s="13">
        <f>BD14*VLOOKUP('Données projet'!$B$11,Paramètres!$A$1:$I$89,3,0)*VLOOKUP('Données projet'!$B$11,Paramètres!$A$1:$I$89,5,0)</f>
        <v>9.5803232966244067</v>
      </c>
      <c r="BF14" s="13">
        <f t="shared" si="37"/>
        <v>3.3939041949894282</v>
      </c>
      <c r="BG14" s="20">
        <f t="shared" si="7"/>
        <v>22.596779547894098</v>
      </c>
      <c r="BH14" s="59">
        <f t="shared" si="8"/>
        <v>235.24025315748753</v>
      </c>
      <c r="BI14" s="59">
        <f ca="1">AVERAGE(OFFSET($BH$3,0,0,'Données projet'!$E$11+1,1))-AVERAGE(OFFSET($H$3,0,0,'Données projet'!$E$11+1,1))</f>
        <v>480.06550334851067</v>
      </c>
      <c r="BJ14" s="59">
        <f t="shared" si="38"/>
        <v>358.76123821338194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54.327007954131545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3.65</v>
      </c>
      <c r="BY14" s="12">
        <f>IF('Données projet'!$A$114&gt;35,BY13+BX14-CG13,IF(A14&lt;'Données projet'!$A$114,$BV$205^A14,IF(A14='Données projet'!$A$114,'Données projet'!$B$114,BY13+BX14-CG13)))</f>
        <v>10.588332555950936</v>
      </c>
      <c r="BZ14" s="13">
        <f>BY14*VLOOKUP('Données projet'!$B$12,Paramètres!$A$1:$I$89,3,0)*VLOOKUP('Données projet'!$B$12,Paramètres!$A$1:$I$89,5,0)</f>
        <v>10.736569211734251</v>
      </c>
      <c r="CA14" s="13">
        <f t="shared" si="39"/>
        <v>3.7533999637480915</v>
      </c>
      <c r="CB14" s="20">
        <f t="shared" si="10"/>
        <v>25.23669631396508</v>
      </c>
      <c r="CC14" s="59">
        <f t="shared" si="11"/>
        <v>237.8801699235585</v>
      </c>
      <c r="CD14" s="59">
        <f ca="1">AVERAGE(OFFSET($CC$3,0,0,'Données projet'!$E$12+1,1))-AVERAGE(OFFSET($H$3,0,0,'Données projet'!$E$12+1,1))</f>
        <v>529.72171777327833</v>
      </c>
      <c r="CE14" s="59">
        <f t="shared" si="40"/>
        <v>394.94722433628397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54.327007954131545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1.2</v>
      </c>
      <c r="CT14" s="12">
        <f>IF('Données projet'!$A$140&gt;35,CT13+CS14-DB13,IF(A14&lt;'Données projet'!$A$140,$CQ$205^A14,IF(A14='Données projet'!$A$140,'Données projet'!$B$140,CT13+CS14-DB13)))</f>
        <v>4.4661504822319662</v>
      </c>
      <c r="CU14" s="17">
        <f>CT14*VLOOKUP('Données projet'!$B$13,Paramètres!$A$1:$I$89,3,0)*VLOOKUP('Données projet'!$B$13,Paramètres!$A$1:$I$89,5,0)</f>
        <v>4.2499887988919385</v>
      </c>
      <c r="CV14" s="13">
        <f t="shared" si="41"/>
        <v>1.6549905263340952</v>
      </c>
      <c r="CW14" s="20">
        <f t="shared" si="13"/>
        <v>10.284505658102008</v>
      </c>
      <c r="CX14" s="59">
        <f t="shared" si="14"/>
        <v>222.92797926769543</v>
      </c>
      <c r="CY14" s="59">
        <f ca="1">AVERAGE(OFFSET($CX$3,0,0,'Données projet'!$E$13+1,1))-AVERAGE(OFFSET($H$3,0,0,'Données projet'!$E$13+1,1))</f>
        <v>319.49771739670462</v>
      </c>
      <c r="CZ14" s="59">
        <f t="shared" si="42"/>
        <v>166.76118462633733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54.327007954131545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10.8</v>
      </c>
      <c r="DO14" s="12">
        <f>IF('Données projet'!$A$166&gt;35,DO13+DN14-DW13,IF(A14&lt;'Données projet'!$A$166,$DL$205^A14,IF(A14='Données projet'!$A$166,'Données projet'!$B$166,DO13+DN14-DW13)))</f>
        <v>21.8</v>
      </c>
      <c r="DP14" s="17">
        <f>DO14*VLOOKUP('Données projet'!$B$14,Paramètres!$A$1:$I$89,3,0)*VLOOKUP('Données projet'!$B$14,Paramètres!$A$1:$I$89,5,0)</f>
        <v>17.344080000000002</v>
      </c>
      <c r="DQ14" s="13">
        <f t="shared" si="43"/>
        <v>5.7341113912136308</v>
      </c>
      <c r="DR14" s="20">
        <f t="shared" si="16"/>
        <v>40.194516673030414</v>
      </c>
      <c r="DS14" s="59">
        <f t="shared" si="17"/>
        <v>252.83799028262385</v>
      </c>
      <c r="DT14" s="59">
        <f ca="1">AVERAGE(OFFSET($DS$3,0,0,'Données projet'!$E$14+1,1))-AVERAGE(OFFSET($H$3,0,0,'Données projet'!$E$14+1,1))</f>
        <v>371.53862119592281</v>
      </c>
      <c r="DU14" s="59">
        <f t="shared" si="44"/>
        <v>359.99672429242423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54.327007954131545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1.6</v>
      </c>
      <c r="EJ14" s="12">
        <f>IF('Données projet'!$A$192&gt;35,EJ13+EI14-ER13,IF(A14&lt;'Données projet'!$A$192,$EG$205^A14,IF(A14='Données projet'!$A$192,'Données projet'!$B$192,EJ13+EI14-ER13)))</f>
        <v>6.7271713220297125</v>
      </c>
      <c r="EK14" s="17">
        <f>EJ14*VLOOKUP('Données projet'!$B$15,Paramètres!$A$1:$I$89,3,0)*VLOOKUP('Données projet'!$B$15,Paramètres!$A$1:$I$89,5,0)</f>
        <v>4.9323620133121846</v>
      </c>
      <c r="EL14" s="13">
        <f t="shared" si="45"/>
        <v>1.8877105965366698</v>
      </c>
      <c r="EM14" s="20">
        <f t="shared" si="19"/>
        <v>11.878293128820088</v>
      </c>
      <c r="EN14" s="59">
        <f t="shared" si="20"/>
        <v>224.5217667384135</v>
      </c>
      <c r="EO14" s="59">
        <f ca="1">AVERAGE(OFFSET($EN$3,0,0,'Données projet'!$E$15+1,1))-AVERAGE(OFFSET($H$3,0,0,'Données projet'!$E$15+1,1))</f>
        <v>429.05782194614073</v>
      </c>
      <c r="EP14" s="59">
        <f t="shared" si="46"/>
        <v>240.01805666428365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54.327007954131545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8.8000000000000007</v>
      </c>
      <c r="FE14" s="12">
        <f>IF('Données projet'!$A$218&gt;35,FE13+FD14-FM13,IF(A14&lt;'Données projet'!$A$218,$FB$205^A14,IF(A14='Données projet'!$A$218,'Données projet'!$B$218,FE13+FD14-FM13)))</f>
        <v>37.799999999999997</v>
      </c>
      <c r="FF14" s="17">
        <f>FE14*VLOOKUP('Données projet'!$B$16,Paramètres!$A$1:$I$89,3,0)*VLOOKUP('Données projet'!$B$16,Paramètres!$A$1:$I$89,5,0)</f>
        <v>33.022080000000003</v>
      </c>
      <c r="FG14" s="13">
        <f t="shared" si="47"/>
        <v>10.129025278332465</v>
      </c>
      <c r="FH14" s="20">
        <f t="shared" si="22"/>
        <v>75.154841693095705</v>
      </c>
      <c r="FI14" s="59">
        <f t="shared" si="23"/>
        <v>287.79831530268916</v>
      </c>
      <c r="FJ14" s="59">
        <f ca="1">AVERAGE(OFFSET($FI$3,0,0,'Données projet'!$E$16+1,1))-AVERAGE(OFFSET($H$3,0,0,'Données projet'!$E$16+1,1))</f>
        <v>377.00852312761913</v>
      </c>
      <c r="FK14" s="59">
        <f t="shared" si="48"/>
        <v>337.17207781873378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54.327007954131545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0.6</v>
      </c>
      <c r="FZ14" s="12">
        <f>IF('Données projet'!$A$244&gt;35,FZ13+FY14-GH13,IF(A14&lt;'Données projet'!$A$244,$FW$205^A14,IF(A14='Données projet'!$A$244,'Données projet'!$B$244,FZ13+FY14-GH13)))</f>
        <v>5.0093092101266317</v>
      </c>
      <c r="GA14" s="17">
        <f>FZ14*VLOOKUP('Données projet'!$B$17,Paramètres!$A$1:$I$89,3,0)*VLOOKUP('Données projet'!$B$17,Paramètres!$A$1:$I$89,5,0)</f>
        <v>4.3761325259666259</v>
      </c>
      <c r="GB14" s="13">
        <f t="shared" si="49"/>
        <v>1.69832029818762</v>
      </c>
      <c r="GC14" s="20">
        <f t="shared" si="25"/>
        <v>10.579672002068646</v>
      </c>
      <c r="GD14" s="59">
        <f t="shared" si="26"/>
        <v>223.22314561166206</v>
      </c>
      <c r="GE14" s="59">
        <f ca="1">AVERAGE(OFFSET($GD$3,0,0,'Données projet'!$E$17+1,1))-AVERAGE(OFFSET($H$3,0,0,'Données projet'!$E$17+1,1))</f>
        <v>280.10635755644415</v>
      </c>
      <c r="GF14" s="59">
        <f t="shared" si="50"/>
        <v>271.43040689964266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54.327007954131545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10.8</v>
      </c>
      <c r="GU14" s="12">
        <f>IF('Données projet'!$A$270&gt;35,GU13+GT14-HC13,IF(A14&lt;'Données projet'!$A$270,$GR$205^A14,IF(A14='Données projet'!$A$270,'Données projet'!$B$270,GU13+GT14-HC13)))</f>
        <v>21.8</v>
      </c>
      <c r="GV14" s="17">
        <f>GU14*VLOOKUP('Données projet'!$B$18,Paramètres!$A$1:$I$89,3,0)*VLOOKUP('Données projet'!$B$18,Paramètres!$A$1:$I$89,5,0)</f>
        <v>14.283360000000002</v>
      </c>
      <c r="GW14" s="13">
        <f t="shared" si="51"/>
        <v>4.8301452484424656</v>
      </c>
      <c r="GX14" s="20">
        <f t="shared" si="28"/>
        <v>33.289354974370632</v>
      </c>
      <c r="GY14" s="59">
        <f t="shared" si="29"/>
        <v>245.93282858396407</v>
      </c>
      <c r="GZ14" s="59">
        <f ca="1">AVERAGE(OFFSET($GY$3,0,0,'Données projet'!$E$18+1,1))-AVERAGE(OFFSET($H$3,0,0,'Données projet'!$E$18+1,1))</f>
        <v>315.63369683775079</v>
      </c>
      <c r="HA14" s="59">
        <f t="shared" si="52"/>
        <v>306.69725573349979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3.8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13.933333333333332</v>
      </c>
      <c r="H15" s="67">
        <f t="shared" si="1"/>
        <v>200.93333333333331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54.598899326566453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1.6</v>
      </c>
      <c r="N15" s="13">
        <f>IF('Données projet'!$A$36&gt;35,N14+M15-V14,IF(A15&lt;'Données projet'!$A$36,$K$205^A15,IF(A15='Données projet'!$A$36,'Données projet'!$B$36,N14+M15-V14)))</f>
        <v>7.9999999999999947</v>
      </c>
      <c r="O15" s="13">
        <f>N15*VLOOKUP('Données projet'!$B$9,Paramètres!$A$1:$I$89,3,0)*VLOOKUP('Données projet'!$B$9,Paramètres!$A$1:$I$89,5,0)</f>
        <v>6.8639999999999963</v>
      </c>
      <c r="P15" s="13">
        <f t="shared" si="33"/>
        <v>2.5278525909113112</v>
      </c>
      <c r="Q15" s="20">
        <f t="shared" si="2"/>
        <v>16.357476595837191</v>
      </c>
      <c r="R15" s="59">
        <f t="shared" si="0"/>
        <v>231.2201074599142</v>
      </c>
      <c r="S15" s="59">
        <f ca="1">AVERAGE(OFFSET($R$3,0,0,'Données projet'!$E$9+1,1))-AVERAGE(OFFSET($H$3,0,0,'Données projet'!$E$9+1,1))</f>
        <v>490.57700931800127</v>
      </c>
      <c r="T15" s="59">
        <f t="shared" si="34"/>
        <v>271.29582207075191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54.598899326566453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7.9335567454791462</v>
      </c>
      <c r="AK15" s="13">
        <f t="shared" si="35"/>
        <v>2.8729093976493338</v>
      </c>
      <c r="AL15" s="20">
        <f t="shared" si="4"/>
        <v>18.82126186594877</v>
      </c>
      <c r="AM15" s="59">
        <f t="shared" si="5"/>
        <v>233.68389273002578</v>
      </c>
      <c r="AN15" s="59">
        <f ca="1">AVERAGE(OFFSET($AM$3,0,0,'Données projet'!$E$10+1,1))-AVERAGE(OFFSET($H$3,0,0,'Données projet'!$E$10+1,1))</f>
        <v>379.55022125193182</v>
      </c>
      <c r="AO15" s="59">
        <f t="shared" si="36"/>
        <v>247.37575363353935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54.598899326566453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3.65</v>
      </c>
      <c r="BD15" s="12">
        <f>IF('Données projet'!$A$88&gt;35,BD14+BC15-BL14,IF(A15&lt;'Données projet'!$A$88,$BA$205^A15,IF(A15='Données projet'!$A$88,'Données projet'!$B$88,BD14+BC15-BL14)))</f>
        <v>13.121809125710287</v>
      </c>
      <c r="BE15" s="13">
        <f>BD15*VLOOKUP('Données projet'!$B$11,Paramètres!$A$1:$I$89,3,0)*VLOOKUP('Données projet'!$B$11,Paramètres!$A$1:$I$89,5,0)</f>
        <v>11.872612896942668</v>
      </c>
      <c r="BF15" s="13">
        <f t="shared" si="37"/>
        <v>4.1022411108131784</v>
      </c>
      <c r="BG15" s="20">
        <f t="shared" si="7"/>
        <v>27.822870730174767</v>
      </c>
      <c r="BH15" s="59">
        <f t="shared" si="8"/>
        <v>242.68550159425178</v>
      </c>
      <c r="BI15" s="59">
        <f ca="1">AVERAGE(OFFSET($BH$3,0,0,'Données projet'!$E$11+1,1))-AVERAGE(OFFSET($H$3,0,0,'Données projet'!$E$11+1,1))</f>
        <v>480.06550334851067</v>
      </c>
      <c r="BJ15" s="59">
        <f t="shared" si="38"/>
        <v>358.76123821338194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54.598899326566453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3.65</v>
      </c>
      <c r="BY15" s="12">
        <f>IF('Données projet'!$A$114&gt;35,BY14+BX15-CG14,IF(A15&lt;'Données projet'!$A$114,$BV$205^A15,IF(A15='Données projet'!$A$114,'Données projet'!$B$114,BY14+BX15-CG14)))</f>
        <v>13.121809125710287</v>
      </c>
      <c r="BZ15" s="13">
        <f>BY15*VLOOKUP('Données projet'!$B$12,Paramètres!$A$1:$I$89,3,0)*VLOOKUP('Données projet'!$B$12,Paramètres!$A$1:$I$89,5,0)</f>
        <v>13.305514453470233</v>
      </c>
      <c r="CA15" s="13">
        <f t="shared" si="39"/>
        <v>4.5367667299931158</v>
      </c>
      <c r="CB15" s="20">
        <f t="shared" si="10"/>
        <v>31.075306394532003</v>
      </c>
      <c r="CC15" s="59">
        <f t="shared" si="11"/>
        <v>245.937937258609</v>
      </c>
      <c r="CD15" s="59">
        <f ca="1">AVERAGE(OFFSET($CC$3,0,0,'Données projet'!$E$12+1,1))-AVERAGE(OFFSET($H$3,0,0,'Données projet'!$E$12+1,1))</f>
        <v>529.72171777327833</v>
      </c>
      <c r="CE15" s="59">
        <f t="shared" si="40"/>
        <v>394.94722433628397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54.598899326566453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1.2</v>
      </c>
      <c r="CT15" s="12">
        <f>IF('Données projet'!$A$140&gt;35,CT14+CS15-DB14,IF(A15&lt;'Données projet'!$A$140,$CQ$205^A15,IF(A15='Données projet'!$A$140,'Données projet'!$B$140,CT14+CS15-DB14)))</f>
        <v>5.1170328173444979</v>
      </c>
      <c r="CU15" s="17">
        <f>CT15*VLOOKUP('Données projet'!$B$13,Paramètres!$A$1:$I$89,3,0)*VLOOKUP('Données projet'!$B$13,Paramètres!$A$1:$I$89,5,0)</f>
        <v>4.8693684289850241</v>
      </c>
      <c r="CV15" s="13">
        <f t="shared" si="41"/>
        <v>1.8663920922210482</v>
      </c>
      <c r="CW15" s="20">
        <f t="shared" si="13"/>
        <v>11.73144957443391</v>
      </c>
      <c r="CX15" s="59">
        <f t="shared" si="14"/>
        <v>226.5940804385109</v>
      </c>
      <c r="CY15" s="59">
        <f ca="1">AVERAGE(OFFSET($CX$3,0,0,'Données projet'!$E$13+1,1))-AVERAGE(OFFSET($H$3,0,0,'Données projet'!$E$13+1,1))</f>
        <v>319.49771739670462</v>
      </c>
      <c r="CZ15" s="59">
        <f t="shared" si="42"/>
        <v>166.76118462633733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54.598899326566453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10.8</v>
      </c>
      <c r="DO15" s="12">
        <f>IF('Données projet'!$A$166&gt;35,DO14+DN15-DW14,IF(A15&lt;'Données projet'!$A$166,$DL$205^A15,IF(A15='Données projet'!$A$166,'Données projet'!$B$166,DO14+DN15-DW14)))</f>
        <v>32.6</v>
      </c>
      <c r="DP15" s="17">
        <f>DO15*VLOOKUP('Données projet'!$B$14,Paramètres!$A$1:$I$89,3,0)*VLOOKUP('Données projet'!$B$14,Paramètres!$A$1:$I$89,5,0)</f>
        <v>25.936560000000004</v>
      </c>
      <c r="DQ15" s="13">
        <f t="shared" si="43"/>
        <v>8.1824816304360635</v>
      </c>
      <c r="DR15" s="20">
        <f t="shared" si="16"/>
        <v>59.423997506342801</v>
      </c>
      <c r="DS15" s="59">
        <f t="shared" si="17"/>
        <v>274.28662837041981</v>
      </c>
      <c r="DT15" s="59">
        <f ca="1">AVERAGE(OFFSET($DS$3,0,0,'Données projet'!$E$14+1,1))-AVERAGE(OFFSET($H$3,0,0,'Données projet'!$E$14+1,1))</f>
        <v>371.53862119592281</v>
      </c>
      <c r="DU15" s="59">
        <f t="shared" si="44"/>
        <v>359.99672429242423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54.598899326566453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1.6</v>
      </c>
      <c r="EJ15" s="12">
        <f>IF('Données projet'!$A$192&gt;35,EJ14+EI15-ER14,IF(A15&lt;'Données projet'!$A$192,$EG$205^A15,IF(A15='Données projet'!$A$192,'Données projet'!$B$192,EJ14+EI15-ER14)))</f>
        <v>7.9999999999999947</v>
      </c>
      <c r="EK15" s="17">
        <f>EJ15*VLOOKUP('Données projet'!$B$15,Paramètres!$A$1:$I$89,3,0)*VLOOKUP('Données projet'!$B$15,Paramètres!$A$1:$I$89,5,0)</f>
        <v>5.8655999999999962</v>
      </c>
      <c r="EL15" s="13">
        <f t="shared" si="45"/>
        <v>2.2000519691514739</v>
      </c>
      <c r="EM15" s="20">
        <f t="shared" si="19"/>
        <v>14.047677179605477</v>
      </c>
      <c r="EN15" s="59">
        <f t="shared" si="20"/>
        <v>228.91030804368248</v>
      </c>
      <c r="EO15" s="59">
        <f ca="1">AVERAGE(OFFSET($EN$3,0,0,'Données projet'!$E$15+1,1))-AVERAGE(OFFSET($H$3,0,0,'Données projet'!$E$15+1,1))</f>
        <v>429.05782194614073</v>
      </c>
      <c r="EP15" s="59">
        <f t="shared" si="46"/>
        <v>240.01805666428365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54.598899326566453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8.8000000000000007</v>
      </c>
      <c r="FE15" s="12">
        <f>IF('Données projet'!$A$218&gt;35,FE14+FD15-FM14,IF(A15&lt;'Données projet'!$A$218,$FB$205^A15,IF(A15='Données projet'!$A$218,'Données projet'!$B$218,FE14+FD15-FM14)))</f>
        <v>46.599999999999994</v>
      </c>
      <c r="FF15" s="17">
        <f>FE15*VLOOKUP('Données projet'!$B$16,Paramètres!$A$1:$I$89,3,0)*VLOOKUP('Données projet'!$B$16,Paramètres!$A$1:$I$89,5,0)</f>
        <v>40.709760000000003</v>
      </c>
      <c r="FG15" s="13">
        <f t="shared" si="47"/>
        <v>12.186575870088381</v>
      </c>
      <c r="FH15" s="20">
        <f t="shared" si="22"/>
        <v>92.127784973737278</v>
      </c>
      <c r="FI15" s="59">
        <f t="shared" si="23"/>
        <v>306.99041583781428</v>
      </c>
      <c r="FJ15" s="59">
        <f ca="1">AVERAGE(OFFSET($FI$3,0,0,'Données projet'!$E$16+1,1))-AVERAGE(OFFSET($H$3,0,0,'Données projet'!$E$16+1,1))</f>
        <v>377.00852312761913</v>
      </c>
      <c r="FK15" s="59">
        <f t="shared" si="48"/>
        <v>337.17207781873378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54.598899326566453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0.6</v>
      </c>
      <c r="FZ15" s="12">
        <f>IF('Données projet'!$A$244&gt;35,FZ14+FY15-GH14,IF(A15&lt;'Données projet'!$A$244,$FW$205^A15,IF(A15='Données projet'!$A$244,'Données projet'!$B$244,FZ14+FY15-GH14)))</f>
        <v>5.799546134795289</v>
      </c>
      <c r="GA15" s="17">
        <f>FZ15*VLOOKUP('Données projet'!$B$17,Paramètres!$A$1:$I$89,3,0)*VLOOKUP('Données projet'!$B$17,Paramètres!$A$1:$I$89,5,0)</f>
        <v>5.0664835033571656</v>
      </c>
      <c r="GB15" s="13">
        <f t="shared" si="49"/>
        <v>1.9329955120863267</v>
      </c>
      <c r="GC15" s="20">
        <f t="shared" si="25"/>
        <v>12.190759285230749</v>
      </c>
      <c r="GD15" s="59">
        <f t="shared" si="26"/>
        <v>227.05339014930775</v>
      </c>
      <c r="GE15" s="59">
        <f ca="1">AVERAGE(OFFSET($GD$3,0,0,'Données projet'!$E$17+1,1))-AVERAGE(OFFSET($H$3,0,0,'Données projet'!$E$17+1,1))</f>
        <v>280.10635755644415</v>
      </c>
      <c r="GF15" s="59">
        <f t="shared" si="50"/>
        <v>271.43040689964266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54.598899326566453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10.8</v>
      </c>
      <c r="GU15" s="12">
        <f>IF('Données projet'!$A$270&gt;35,GU14+GT15-HC14,IF(A15&lt;'Données projet'!$A$270,$GR$205^A15,IF(A15='Données projet'!$A$270,'Données projet'!$B$270,GU14+GT15-HC14)))</f>
        <v>32.6</v>
      </c>
      <c r="GV15" s="17">
        <f>GU15*VLOOKUP('Données projet'!$B$18,Paramètres!$A$1:$I$89,3,0)*VLOOKUP('Données projet'!$B$18,Paramètres!$A$1:$I$89,5,0)</f>
        <v>21.35952</v>
      </c>
      <c r="GW15" s="13">
        <f t="shared" si="51"/>
        <v>6.892536972385793</v>
      </c>
      <c r="GX15" s="20">
        <f t="shared" si="28"/>
        <v>49.205665893571926</v>
      </c>
      <c r="GY15" s="59">
        <f t="shared" si="29"/>
        <v>264.06829675764891</v>
      </c>
      <c r="GZ15" s="59">
        <f ca="1">AVERAGE(OFFSET($GY$3,0,0,'Données projet'!$E$18+1,1))-AVERAGE(OFFSET($H$3,0,0,'Données projet'!$E$18+1,1))</f>
        <v>315.63369683775079</v>
      </c>
      <c r="HA15" s="59">
        <f t="shared" si="52"/>
        <v>306.69725573349979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3.8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13.933333333333332</v>
      </c>
      <c r="H16" s="67">
        <f t="shared" si="1"/>
        <v>200.93333333333331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1.6</v>
      </c>
      <c r="N16" s="13">
        <f>IF('Données projet'!$A$36&gt;35,N15+M16-V15,IF(A16&lt;'Données projet'!$A$36,$K$205^A16,IF(A16='Données projet'!$A$36,'Données projet'!$B$36,N15+M16-V15)))</f>
        <v>9.5136569200217629</v>
      </c>
      <c r="O16" s="13">
        <f>N16*VLOOKUP('Données projet'!$B$9,Paramètres!$A$1:$I$89,3,0)*VLOOKUP('Données projet'!$B$9,Paramètres!$A$1:$I$89,5,0)</f>
        <v>8.1627176373786732</v>
      </c>
      <c r="P16" s="13">
        <f t="shared" si="33"/>
        <v>2.946112121509751</v>
      </c>
      <c r="Q16" s="20">
        <f t="shared" si="2"/>
        <v>19.347878496730672</v>
      </c>
      <c r="R16" s="59">
        <f t="shared" si="0"/>
        <v>236.41237202129429</v>
      </c>
      <c r="S16" s="59">
        <f ca="1">AVERAGE(OFFSET($R$3,0,0,'Données projet'!$E$9+1,1))-AVERAGE(OFFSET($H$3,0,0,'Données projet'!$E$9+1,1))</f>
        <v>490.57700931800127</v>
      </c>
      <c r="T16" s="59">
        <f t="shared" si="34"/>
        <v>271.29582207075191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9.5637980499107691</v>
      </c>
      <c r="AK16" s="13">
        <f t="shared" si="35"/>
        <v>3.3887309065006521</v>
      </c>
      <c r="AL16" s="20">
        <f t="shared" si="4"/>
        <v>22.558987932416557</v>
      </c>
      <c r="AM16" s="59">
        <f t="shared" si="5"/>
        <v>239.62348145698019</v>
      </c>
      <c r="AN16" s="59">
        <f ca="1">AVERAGE(OFFSET($AM$3,0,0,'Données projet'!$E$10+1,1))-AVERAGE(OFFSET($H$3,0,0,'Données projet'!$E$10+1,1))</f>
        <v>379.55022125193182</v>
      </c>
      <c r="AO16" s="59">
        <f t="shared" si="36"/>
        <v>247.37575363353935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3.65</v>
      </c>
      <c r="BD16" s="12">
        <f>IF('Données projet'!$A$88&gt;35,BD15+BC16-BL15,IF(A16&lt;'Données projet'!$A$88,$BA$205^A16,IF(A16='Données projet'!$A$88,'Données projet'!$B$88,BD15+BC16-BL15)))</f>
        <v>16.261472127148366</v>
      </c>
      <c r="BE16" s="13">
        <f>BD16*VLOOKUP('Données projet'!$B$11,Paramètres!$A$1:$I$89,3,0)*VLOOKUP('Données projet'!$B$11,Paramètres!$A$1:$I$89,5,0)</f>
        <v>14.713379980643843</v>
      </c>
      <c r="BF16" s="13">
        <f t="shared" si="37"/>
        <v>4.9584140165447881</v>
      </c>
      <c r="BG16" s="20">
        <f t="shared" si="7"/>
        <v>34.261707878436859</v>
      </c>
      <c r="BH16" s="59">
        <f t="shared" si="8"/>
        <v>251.32620140300048</v>
      </c>
      <c r="BI16" s="59">
        <f ca="1">AVERAGE(OFFSET($BH$3,0,0,'Données projet'!$E$11+1,1))-AVERAGE(OFFSET($H$3,0,0,'Données projet'!$E$11+1,1))</f>
        <v>480.06550334851067</v>
      </c>
      <c r="BJ16" s="59">
        <f t="shared" si="38"/>
        <v>358.76123821338194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3.65</v>
      </c>
      <c r="BY16" s="12">
        <f>IF('Données projet'!$A$114&gt;35,BY15+BX16-CG15,IF(A16&lt;'Données projet'!$A$114,$BV$205^A16,IF(A16='Données projet'!$A$114,'Données projet'!$B$114,BY15+BX16-CG15)))</f>
        <v>16.261472127148366</v>
      </c>
      <c r="BZ16" s="13">
        <f>BY16*VLOOKUP('Données projet'!$B$12,Paramètres!$A$1:$I$89,3,0)*VLOOKUP('Données projet'!$B$12,Paramètres!$A$1:$I$89,5,0)</f>
        <v>16.489132736928447</v>
      </c>
      <c r="CA16" s="13">
        <f t="shared" si="39"/>
        <v>5.4836288594779292</v>
      </c>
      <c r="CB16" s="20">
        <f t="shared" si="10"/>
        <v>38.269226447074438</v>
      </c>
      <c r="CC16" s="59">
        <f t="shared" si="11"/>
        <v>255.33371997163806</v>
      </c>
      <c r="CD16" s="59">
        <f ca="1">AVERAGE(OFFSET($CC$3,0,0,'Données projet'!$E$12+1,1))-AVERAGE(OFFSET($H$3,0,0,'Données projet'!$E$12+1,1))</f>
        <v>529.72171777327833</v>
      </c>
      <c r="CE16" s="59">
        <f t="shared" si="40"/>
        <v>394.94722433628397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1.2</v>
      </c>
      <c r="CT16" s="12">
        <f>IF('Données projet'!$A$140&gt;35,CT15+CS16-DB15,IF(A16&lt;'Données projet'!$A$140,$CQ$205^A16,IF(A16='Données projet'!$A$140,'Données projet'!$B$140,CT15+CS16-DB15)))</f>
        <v>5.8627726400958746</v>
      </c>
      <c r="CU16" s="17">
        <f>CT16*VLOOKUP('Données projet'!$B$13,Paramètres!$A$1:$I$89,3,0)*VLOOKUP('Données projet'!$B$13,Paramètres!$A$1:$I$89,5,0)</f>
        <v>5.5790144443152343</v>
      </c>
      <c r="CV16" s="13">
        <f t="shared" si="41"/>
        <v>2.1047972096983822</v>
      </c>
      <c r="CW16" s="20">
        <f t="shared" si="13"/>
        <v>13.382638630740383</v>
      </c>
      <c r="CX16" s="59">
        <f t="shared" si="14"/>
        <v>230.44713215530402</v>
      </c>
      <c r="CY16" s="59">
        <f ca="1">AVERAGE(OFFSET($CX$3,0,0,'Données projet'!$E$13+1,1))-AVERAGE(OFFSET($H$3,0,0,'Données projet'!$E$13+1,1))</f>
        <v>319.49771739670462</v>
      </c>
      <c r="CZ16" s="59">
        <f t="shared" si="42"/>
        <v>166.76118462633733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10.8</v>
      </c>
      <c r="DO16" s="12">
        <f>IF('Données projet'!$A$166&gt;35,DO15+DN16-DW15,IF(A16&lt;'Données projet'!$A$166,$DL$205^A16,IF(A16='Données projet'!$A$166,'Données projet'!$B$166,DO15+DN16-DW15)))</f>
        <v>43.400000000000006</v>
      </c>
      <c r="DP16" s="17">
        <f>DO16*VLOOKUP('Données projet'!$B$14,Paramètres!$A$1:$I$89,3,0)*VLOOKUP('Données projet'!$B$14,Paramètres!$A$1:$I$89,5,0)</f>
        <v>34.529040000000009</v>
      </c>
      <c r="DQ16" s="13">
        <f t="shared" si="43"/>
        <v>10.536391336679102</v>
      </c>
      <c r="DR16" s="20">
        <f t="shared" si="16"/>
        <v>78.488959578049446</v>
      </c>
      <c r="DS16" s="59">
        <f t="shared" si="17"/>
        <v>295.55345310261305</v>
      </c>
      <c r="DT16" s="59">
        <f ca="1">AVERAGE(OFFSET($DS$3,0,0,'Données projet'!$E$14+1,1))-AVERAGE(OFFSET($H$3,0,0,'Données projet'!$E$14+1,1))</f>
        <v>371.53862119592281</v>
      </c>
      <c r="DU16" s="59">
        <f t="shared" si="44"/>
        <v>359.99672429242423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1.6</v>
      </c>
      <c r="EJ16" s="12">
        <f>IF('Données projet'!$A$192&gt;35,EJ15+EI16-ER15,IF(A16&lt;'Données projet'!$A$192,$EG$205^A16,IF(A16='Données projet'!$A$192,'Données projet'!$B$192,EJ15+EI16-ER15)))</f>
        <v>9.5136569200217629</v>
      </c>
      <c r="EK16" s="17">
        <f>EJ16*VLOOKUP('Données projet'!$B$15,Paramètres!$A$1:$I$89,3,0)*VLOOKUP('Données projet'!$B$15,Paramètres!$A$1:$I$89,5,0)</f>
        <v>6.9754132537599567</v>
      </c>
      <c r="EL16" s="13">
        <f t="shared" si="45"/>
        <v>2.5640734738934627</v>
      </c>
      <c r="EM16" s="20">
        <f t="shared" si="19"/>
        <v>16.614606050663038</v>
      </c>
      <c r="EN16" s="59">
        <f t="shared" si="20"/>
        <v>233.67909957522667</v>
      </c>
      <c r="EO16" s="59">
        <f ca="1">AVERAGE(OFFSET($EN$3,0,0,'Données projet'!$E$15+1,1))-AVERAGE(OFFSET($H$3,0,0,'Données projet'!$E$15+1,1))</f>
        <v>429.05782194614073</v>
      </c>
      <c r="EP16" s="59">
        <f t="shared" si="46"/>
        <v>240.01805666428365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8.8000000000000007</v>
      </c>
      <c r="FE16" s="12">
        <f>IF('Données projet'!$A$218&gt;35,FE15+FD16-FM15,IF(A16&lt;'Données projet'!$A$218,$FB$205^A16,IF(A16='Données projet'!$A$218,'Données projet'!$B$218,FE15+FD16-FM15)))</f>
        <v>55.399999999999991</v>
      </c>
      <c r="FF16" s="17">
        <f>FE16*VLOOKUP('Données projet'!$B$16,Paramètres!$A$1:$I$89,3,0)*VLOOKUP('Données projet'!$B$16,Paramètres!$A$1:$I$89,5,0)</f>
        <v>48.397439999999996</v>
      </c>
      <c r="FG16" s="13">
        <f t="shared" si="47"/>
        <v>14.199110166340073</v>
      </c>
      <c r="FH16" s="20">
        <f t="shared" si="22"/>
        <v>109.02232487304228</v>
      </c>
      <c r="FI16" s="59">
        <f t="shared" si="23"/>
        <v>326.0868183976059</v>
      </c>
      <c r="FJ16" s="59">
        <f ca="1">AVERAGE(OFFSET($FI$3,0,0,'Données projet'!$E$16+1,1))-AVERAGE(OFFSET($H$3,0,0,'Données projet'!$E$16+1,1))</f>
        <v>377.00852312761913</v>
      </c>
      <c r="FK16" s="59">
        <f t="shared" si="48"/>
        <v>337.17207781873378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0.6</v>
      </c>
      <c r="FZ16" s="12">
        <f>IF('Données projet'!$A$244&gt;35,FZ15+FY16-GH15,IF(A16&lt;'Données projet'!$A$244,$FW$205^A16,IF(A16='Données projet'!$A$244,'Données projet'!$B$244,FZ15+FY16-GH15)))</f>
        <v>6.7144458364886441</v>
      </c>
      <c r="GA16" s="17">
        <f>FZ16*VLOOKUP('Données projet'!$B$17,Paramètres!$A$1:$I$89,3,0)*VLOOKUP('Données projet'!$B$17,Paramètres!$A$1:$I$89,5,0)</f>
        <v>5.86573988275648</v>
      </c>
      <c r="GB16" s="13">
        <f t="shared" si="49"/>
        <v>2.2000983287624218</v>
      </c>
      <c r="GC16" s="20">
        <f t="shared" si="25"/>
        <v>14.048001551728753</v>
      </c>
      <c r="GD16" s="59">
        <f t="shared" si="26"/>
        <v>231.11249507629239</v>
      </c>
      <c r="GE16" s="59">
        <f ca="1">AVERAGE(OFFSET($GD$3,0,0,'Données projet'!$E$17+1,1))-AVERAGE(OFFSET($H$3,0,0,'Données projet'!$E$17+1,1))</f>
        <v>280.10635755644415</v>
      </c>
      <c r="GF16" s="59">
        <f t="shared" si="50"/>
        <v>271.43040689964266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10.8</v>
      </c>
      <c r="GU16" s="12">
        <f>IF('Données projet'!$A$270&gt;35,GU15+GT16-HC15,IF(A16&lt;'Données projet'!$A$270,$GR$205^A16,IF(A16='Données projet'!$A$270,'Données projet'!$B$270,GU15+GT16-HC15)))</f>
        <v>43.400000000000006</v>
      </c>
      <c r="GV16" s="17">
        <f>GU16*VLOOKUP('Données projet'!$B$18,Paramètres!$A$1:$I$89,3,0)*VLOOKUP('Données projet'!$B$18,Paramètres!$A$1:$I$89,5,0)</f>
        <v>28.435680000000005</v>
      </c>
      <c r="GW16" s="13">
        <f t="shared" si="51"/>
        <v>8.875359594264788</v>
      </c>
      <c r="GX16" s="20">
        <f t="shared" si="28"/>
        <v>64.983393960011185</v>
      </c>
      <c r="GY16" s="59">
        <f t="shared" si="29"/>
        <v>282.0478874845748</v>
      </c>
      <c r="GZ16" s="59">
        <f ca="1">AVERAGE(OFFSET($GY$3,0,0,'Données projet'!$E$18+1,1))-AVERAGE(OFFSET($H$3,0,0,'Données projet'!$E$18+1,1))</f>
        <v>315.63369683775079</v>
      </c>
      <c r="HA16" s="59">
        <f t="shared" si="52"/>
        <v>306.69725573349979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3.8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13.933333333333332</v>
      </c>
      <c r="H17" s="67">
        <f t="shared" si="1"/>
        <v>200.93333333333331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1.6</v>
      </c>
      <c r="N17" s="13">
        <f>IF('Données projet'!$A$36&gt;35,N16+M17-V16,IF(A17&lt;'Données projet'!$A$36,$K$205^A17,IF(A17='Données projet'!$A$36,'Données projet'!$B$36,N16+M17-V16)))</f>
        <v>11.313708498984752</v>
      </c>
      <c r="O17" s="13">
        <f>N17*VLOOKUP('Données projet'!$B$9,Paramètres!$A$1:$I$89,3,0)*VLOOKUP('Données projet'!$B$9,Paramètres!$A$1:$I$89,5,0)</f>
        <v>9.7071618921289176</v>
      </c>
      <c r="P17" s="13">
        <f t="shared" si="33"/>
        <v>3.433577046269785</v>
      </c>
      <c r="Q17" s="20">
        <f t="shared" si="2"/>
        <v>22.886786984377736</v>
      </c>
      <c r="R17" s="59">
        <f t="shared" si="0"/>
        <v>242.13614859797201</v>
      </c>
      <c r="S17" s="59">
        <f ca="1">AVERAGE(OFFSET($R$3,0,0,'Données projet'!$E$9+1,1))-AVERAGE(OFFSET($H$3,0,0,'Données projet'!$E$9+1,1))</f>
        <v>490.57700931800127</v>
      </c>
      <c r="T17" s="59">
        <f t="shared" si="34"/>
        <v>271.29582207075191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11.529032447092296</v>
      </c>
      <c r="AK17" s="13">
        <f t="shared" si="35"/>
        <v>3.9971664842854926</v>
      </c>
      <c r="AL17" s="20">
        <f t="shared" si="4"/>
        <v>27.041463138816312</v>
      </c>
      <c r="AM17" s="59">
        <f t="shared" si="5"/>
        <v>246.2908247524106</v>
      </c>
      <c r="AN17" s="59">
        <f ca="1">AVERAGE(OFFSET($AM$3,0,0,'Données projet'!$E$10+1,1))-AVERAGE(OFFSET($H$3,0,0,'Données projet'!$E$10+1,1))</f>
        <v>379.55022125193182</v>
      </c>
      <c r="AO17" s="59">
        <f t="shared" si="36"/>
        <v>247.37575363353935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3.65</v>
      </c>
      <c r="BD17" s="12">
        <f>IF('Données projet'!$A$88&gt;35,BD16+BC17-BL16,IF(A17&lt;'Données projet'!$A$88,$BA$205^A17,IF(A17='Données projet'!$A$88,'Données projet'!$B$88,BD16+BC17-BL16)))</f>
        <v>20.152364144963837</v>
      </c>
      <c r="BE17" s="13">
        <f>BD17*VLOOKUP('Données projet'!$B$11,Paramètres!$A$1:$I$89,3,0)*VLOOKUP('Données projet'!$B$11,Paramètres!$A$1:$I$89,5,0)</f>
        <v>18.233859078363277</v>
      </c>
      <c r="BF17" s="13">
        <f t="shared" si="37"/>
        <v>5.9932775513027368</v>
      </c>
      <c r="BG17" s="20">
        <f t="shared" si="7"/>
        <v>42.195596296668306</v>
      </c>
      <c r="BH17" s="59">
        <f t="shared" si="8"/>
        <v>261.44495791026259</v>
      </c>
      <c r="BI17" s="59">
        <f ca="1">AVERAGE(OFFSET($BH$3,0,0,'Données projet'!$E$11+1,1))-AVERAGE(OFFSET($H$3,0,0,'Données projet'!$E$11+1,1))</f>
        <v>480.06550334851067</v>
      </c>
      <c r="BJ17" s="59">
        <f t="shared" si="38"/>
        <v>358.76123821338194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3.65</v>
      </c>
      <c r="BY17" s="12">
        <f>IF('Données projet'!$A$114&gt;35,BY16+BX17-CG16,IF(A17&lt;'Données projet'!$A$114,$BV$205^A17,IF(A17='Données projet'!$A$114,'Données projet'!$B$114,BY16+BX17-CG16)))</f>
        <v>20.152364144963837</v>
      </c>
      <c r="BZ17" s="13">
        <f>BY17*VLOOKUP('Données projet'!$B$12,Paramètres!$A$1:$I$89,3,0)*VLOOKUP('Données projet'!$B$12,Paramètres!$A$1:$I$89,5,0)</f>
        <v>20.434497242993334</v>
      </c>
      <c r="CA17" s="13">
        <f t="shared" si="39"/>
        <v>6.6281092368495731</v>
      </c>
      <c r="CB17" s="20">
        <f t="shared" si="10"/>
        <v>47.134039619059727</v>
      </c>
      <c r="CC17" s="59">
        <f t="shared" si="11"/>
        <v>266.38340123265402</v>
      </c>
      <c r="CD17" s="59">
        <f ca="1">AVERAGE(OFFSET($CC$3,0,0,'Données projet'!$E$12+1,1))-AVERAGE(OFFSET($H$3,0,0,'Données projet'!$E$12+1,1))</f>
        <v>529.72171777327833</v>
      </c>
      <c r="CE17" s="59">
        <f t="shared" si="40"/>
        <v>394.94722433628397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1.2</v>
      </c>
      <c r="CT17" s="12">
        <f>IF('Données projet'!$A$140&gt;35,CT16+CS17-DB16,IF(A17&lt;'Données projet'!$A$140,$CQ$205^A17,IF(A17='Données projet'!$A$140,'Données projet'!$B$140,CT16+CS17-DB16)))</f>
        <v>6.7171941741218459</v>
      </c>
      <c r="CU17" s="17">
        <f>CT17*VLOOKUP('Données projet'!$B$13,Paramètres!$A$1:$I$89,3,0)*VLOOKUP('Données projet'!$B$13,Paramètres!$A$1:$I$89,5,0)</f>
        <v>6.3920819760943495</v>
      </c>
      <c r="CV17" s="13">
        <f t="shared" si="41"/>
        <v>2.3736551994720978</v>
      </c>
      <c r="CW17" s="20">
        <f t="shared" si="13"/>
        <v>15.266992247444895</v>
      </c>
      <c r="CX17" s="59">
        <f t="shared" si="14"/>
        <v>234.51635386103919</v>
      </c>
      <c r="CY17" s="59">
        <f ca="1">AVERAGE(OFFSET($CX$3,0,0,'Données projet'!$E$13+1,1))-AVERAGE(OFFSET($H$3,0,0,'Données projet'!$E$13+1,1))</f>
        <v>319.49771739670462</v>
      </c>
      <c r="CZ17" s="59">
        <f t="shared" si="42"/>
        <v>166.76118462633733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10.8</v>
      </c>
      <c r="DO17" s="12">
        <f>IF('Données projet'!$A$166&gt;35,DO16+DN17-DW16,IF(A17&lt;'Données projet'!$A$166,$DL$205^A17,IF(A17='Données projet'!$A$166,'Données projet'!$B$166,DO16+DN17-DW16)))</f>
        <v>54.2</v>
      </c>
      <c r="DP17" s="17">
        <f>DO17*VLOOKUP('Données projet'!$B$14,Paramètres!$A$1:$I$89,3,0)*VLOOKUP('Données projet'!$B$14,Paramètres!$A$1:$I$89,5,0)</f>
        <v>43.121520000000004</v>
      </c>
      <c r="DQ17" s="13">
        <f t="shared" si="43"/>
        <v>12.822353245070515</v>
      </c>
      <c r="DR17" s="20">
        <f t="shared" si="16"/>
        <v>97.435579235164482</v>
      </c>
      <c r="DS17" s="59">
        <f t="shared" si="17"/>
        <v>316.68494084875874</v>
      </c>
      <c r="DT17" s="59">
        <f ca="1">AVERAGE(OFFSET($DS$3,0,0,'Données projet'!$E$14+1,1))-AVERAGE(OFFSET($H$3,0,0,'Données projet'!$E$14+1,1))</f>
        <v>371.53862119592281</v>
      </c>
      <c r="DU17" s="59">
        <f t="shared" si="44"/>
        <v>359.99672429242423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1.6</v>
      </c>
      <c r="EJ17" s="12">
        <f>IF('Données projet'!$A$192&gt;35,EJ16+EI17-ER16,IF(A17&lt;'Données projet'!$A$192,$EG$205^A17,IF(A17='Données projet'!$A$192,'Données projet'!$B$192,EJ16+EI17-ER16)))</f>
        <v>11.313708498984752</v>
      </c>
      <c r="EK17" s="17">
        <f>EJ17*VLOOKUP('Données projet'!$B$15,Paramètres!$A$1:$I$89,3,0)*VLOOKUP('Données projet'!$B$15,Paramètres!$A$1:$I$89,5,0)</f>
        <v>8.2952110714556202</v>
      </c>
      <c r="EL17" s="13">
        <f t="shared" si="45"/>
        <v>2.9883261267049792</v>
      </c>
      <c r="EM17" s="20">
        <f t="shared" si="19"/>
        <v>19.65216062012971</v>
      </c>
      <c r="EN17" s="59">
        <f t="shared" si="20"/>
        <v>238.90152223372399</v>
      </c>
      <c r="EO17" s="59">
        <f ca="1">AVERAGE(OFFSET($EN$3,0,0,'Données projet'!$E$15+1,1))-AVERAGE(OFFSET($H$3,0,0,'Données projet'!$E$15+1,1))</f>
        <v>429.05782194614073</v>
      </c>
      <c r="EP17" s="59">
        <f t="shared" si="46"/>
        <v>240.01805666428365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8.8000000000000007</v>
      </c>
      <c r="FE17" s="12">
        <f>IF('Données projet'!$A$218&gt;35,FE16+FD17-FM16,IF(A17&lt;'Données projet'!$A$218,$FB$205^A17,IF(A17='Données projet'!$A$218,'Données projet'!$B$218,FE16+FD17-FM16)))</f>
        <v>64.199999999999989</v>
      </c>
      <c r="FF17" s="17">
        <f>FE17*VLOOKUP('Données projet'!$B$16,Paramètres!$A$1:$I$89,3,0)*VLOOKUP('Données projet'!$B$16,Paramètres!$A$1:$I$89,5,0)</f>
        <v>56.085119999999996</v>
      </c>
      <c r="FG17" s="13">
        <f t="shared" si="47"/>
        <v>16.174611252215492</v>
      </c>
      <c r="FH17" s="20">
        <f t="shared" si="22"/>
        <v>125.85236526427531</v>
      </c>
      <c r="FI17" s="59">
        <f t="shared" si="23"/>
        <v>345.10172687786962</v>
      </c>
      <c r="FJ17" s="59">
        <f ca="1">AVERAGE(OFFSET($FI$3,0,0,'Données projet'!$E$16+1,1))-AVERAGE(OFFSET($H$3,0,0,'Données projet'!$E$16+1,1))</f>
        <v>377.00852312761913</v>
      </c>
      <c r="FK17" s="59">
        <f t="shared" si="48"/>
        <v>337.17207781873378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0.6</v>
      </c>
      <c r="FZ17" s="12">
        <f>IF('Données projet'!$A$244&gt;35,FZ16+FY17-GH16,IF(A17&lt;'Données projet'!$A$244,$FW$205^A17,IF(A17='Données projet'!$A$244,'Données projet'!$B$244,FZ16+FY17-GH16)))</f>
        <v>7.7736743261084582</v>
      </c>
      <c r="GA17" s="17">
        <f>FZ17*VLOOKUP('Données projet'!$B$17,Paramètres!$A$1:$I$89,3,0)*VLOOKUP('Données projet'!$B$17,Paramètres!$A$1:$I$89,5,0)</f>
        <v>6.7910818912883508</v>
      </c>
      <c r="GB17" s="13">
        <f t="shared" si="49"/>
        <v>2.5041096194780144</v>
      </c>
      <c r="GC17" s="20">
        <f t="shared" si="25"/>
        <v>16.189125214584752</v>
      </c>
      <c r="GD17" s="59">
        <f t="shared" si="26"/>
        <v>235.43848682817904</v>
      </c>
      <c r="GE17" s="59">
        <f ca="1">AVERAGE(OFFSET($GD$3,0,0,'Données projet'!$E$17+1,1))-AVERAGE(OFFSET($H$3,0,0,'Données projet'!$E$17+1,1))</f>
        <v>280.10635755644415</v>
      </c>
      <c r="GF17" s="59">
        <f t="shared" si="50"/>
        <v>271.43040689964266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10.8</v>
      </c>
      <c r="GU17" s="12">
        <f>IF('Données projet'!$A$270&gt;35,GU16+GT17-HC16,IF(A17&lt;'Données projet'!$A$270,$GR$205^A17,IF(A17='Données projet'!$A$270,'Données projet'!$B$270,GU16+GT17-HC16)))</f>
        <v>54.2</v>
      </c>
      <c r="GV17" s="17">
        <f>GU17*VLOOKUP('Données projet'!$B$18,Paramètres!$A$1:$I$89,3,0)*VLOOKUP('Données projet'!$B$18,Paramètres!$A$1:$I$89,5,0)</f>
        <v>35.511839999999999</v>
      </c>
      <c r="GW17" s="13">
        <f t="shared" si="51"/>
        <v>10.800946192888624</v>
      </c>
      <c r="GX17" s="20">
        <f t="shared" si="28"/>
        <v>80.661435952614355</v>
      </c>
      <c r="GY17" s="59">
        <f t="shared" si="29"/>
        <v>299.91079756620866</v>
      </c>
      <c r="GZ17" s="59">
        <f ca="1">AVERAGE(OFFSET($GY$3,0,0,'Données projet'!$E$18+1,1))-AVERAGE(OFFSET($H$3,0,0,'Données projet'!$E$18+1,1))</f>
        <v>315.63369683775079</v>
      </c>
      <c r="HA17" s="59">
        <f t="shared" si="52"/>
        <v>306.69725573349979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3.8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13.933333333333332</v>
      </c>
      <c r="H18" s="67">
        <f t="shared" si="1"/>
        <v>200.93333333333331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1.6</v>
      </c>
      <c r="N18" s="13">
        <f>IF('Données projet'!$A$36&gt;35,N17+M18-V17,IF(A18&lt;'Données projet'!$A$36,$K$205^A18,IF(A18='Données projet'!$A$36,'Données projet'!$B$36,N17+M18-V17)))</f>
        <v>13.454342644059421</v>
      </c>
      <c r="O18" s="13">
        <f>N18*VLOOKUP('Données projet'!$B$9,Paramètres!$A$1:$I$89,3,0)*VLOOKUP('Données projet'!$B$9,Paramètres!$A$1:$I$89,5,0)</f>
        <v>11.543825988602984</v>
      </c>
      <c r="P18" s="13">
        <f t="shared" si="33"/>
        <v>4.0016981182064377</v>
      </c>
      <c r="Q18" s="20">
        <f t="shared" si="2"/>
        <v>27.075121152693075</v>
      </c>
      <c r="R18" s="59">
        <f t="shared" si="0"/>
        <v>248.49265110168264</v>
      </c>
      <c r="S18" s="59">
        <f ca="1">AVERAGE(OFFSET($R$3,0,0,'Données projet'!$E$9+1,1))-AVERAGE(OFFSET($H$3,0,0,'Données projet'!$E$9+1,1))</f>
        <v>490.57700931800127</v>
      </c>
      <c r="T18" s="59">
        <f t="shared" si="34"/>
        <v>271.29582207075191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13.898096600580887</v>
      </c>
      <c r="AK18" s="13">
        <f t="shared" si="35"/>
        <v>4.7148446849071632</v>
      </c>
      <c r="AL18" s="20">
        <f t="shared" si="4"/>
        <v>32.417539405558351</v>
      </c>
      <c r="AM18" s="59">
        <f t="shared" si="5"/>
        <v>253.83506935454793</v>
      </c>
      <c r="AN18" s="59">
        <f ca="1">AVERAGE(OFFSET($AM$3,0,0,'Données projet'!$E$10+1,1))-AVERAGE(OFFSET($H$3,0,0,'Données projet'!$E$10+1,1))</f>
        <v>379.55022125193182</v>
      </c>
      <c r="AO18" s="59">
        <f t="shared" si="36"/>
        <v>247.37575363353935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3.65</v>
      </c>
      <c r="BD18" s="12">
        <f>IF('Données projet'!$A$88&gt;35,BD17+BC18-BL17,IF(A18&lt;'Données projet'!$A$88,$BA$205^A18,IF(A18='Données projet'!$A$88,'Données projet'!$B$88,BD17+BC18-BL17)))</f>
        <v>24.974232188561476</v>
      </c>
      <c r="BE18" s="13">
        <f>BD18*VLOOKUP('Données projet'!$B$11,Paramètres!$A$1:$I$89,3,0)*VLOOKUP('Données projet'!$B$11,Paramètres!$A$1:$I$89,5,0)</f>
        <v>22.596685284210423</v>
      </c>
      <c r="BF18" s="13">
        <f t="shared" si="37"/>
        <v>7.2441259820371586</v>
      </c>
      <c r="BG18" s="20">
        <f t="shared" si="7"/>
        <v>51.972746288714539</v>
      </c>
      <c r="BH18" s="59">
        <f t="shared" si="8"/>
        <v>273.39027623770409</v>
      </c>
      <c r="BI18" s="59">
        <f ca="1">AVERAGE(OFFSET($BH$3,0,0,'Données projet'!$E$11+1,1))-AVERAGE(OFFSET($H$3,0,0,'Données projet'!$E$11+1,1))</f>
        <v>480.06550334851067</v>
      </c>
      <c r="BJ18" s="59">
        <f t="shared" si="38"/>
        <v>358.76123821338194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3.65</v>
      </c>
      <c r="BY18" s="12">
        <f>IF('Données projet'!$A$114&gt;35,BY17+BX18-CG17,IF(A18&lt;'Données projet'!$A$114,$BV$205^A18,IF(A18='Données projet'!$A$114,'Données projet'!$B$114,BY17+BX18-CG17)))</f>
        <v>24.974232188561476</v>
      </c>
      <c r="BZ18" s="13">
        <f>BY18*VLOOKUP('Données projet'!$B$12,Paramètres!$A$1:$I$89,3,0)*VLOOKUP('Données projet'!$B$12,Paramètres!$A$1:$I$89,5,0)</f>
        <v>25.323871439201337</v>
      </c>
      <c r="CA18" s="13">
        <f t="shared" si="39"/>
        <v>8.0114524854610902</v>
      </c>
      <c r="CB18" s="20">
        <f t="shared" si="10"/>
        <v>58.059022502120392</v>
      </c>
      <c r="CC18" s="59">
        <f t="shared" si="11"/>
        <v>279.47655245110997</v>
      </c>
      <c r="CD18" s="59">
        <f ca="1">AVERAGE(OFFSET($CC$3,0,0,'Données projet'!$E$12+1,1))-AVERAGE(OFFSET($H$3,0,0,'Données projet'!$E$12+1,1))</f>
        <v>529.72171777327833</v>
      </c>
      <c r="CE18" s="59">
        <f t="shared" si="40"/>
        <v>394.94722433628397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1.2</v>
      </c>
      <c r="CT18" s="12">
        <f>IF('Données projet'!$A$140&gt;35,CT17+CS18-DB17,IF(A18&lt;'Données projet'!$A$140,$CQ$205^A18,IF(A18='Données projet'!$A$140,'Données projet'!$B$140,CT17+CS18-DB17)))</f>
        <v>7.6961363407260848</v>
      </c>
      <c r="CU18" s="17">
        <f>CT18*VLOOKUP('Données projet'!$B$13,Paramètres!$A$1:$I$89,3,0)*VLOOKUP('Données projet'!$B$13,Paramètres!$A$1:$I$89,5,0)</f>
        <v>7.3236433418349414</v>
      </c>
      <c r="CV18" s="13">
        <f t="shared" si="41"/>
        <v>2.6768559840443293</v>
      </c>
      <c r="CW18" s="20">
        <f t="shared" si="13"/>
        <v>17.417536325906397</v>
      </c>
      <c r="CX18" s="59">
        <f t="shared" si="14"/>
        <v>238.83506627489595</v>
      </c>
      <c r="CY18" s="59">
        <f ca="1">AVERAGE(OFFSET($CX$3,0,0,'Données projet'!$E$13+1,1))-AVERAGE(OFFSET($H$3,0,0,'Données projet'!$E$13+1,1))</f>
        <v>319.49771739670462</v>
      </c>
      <c r="CZ18" s="59">
        <f t="shared" si="42"/>
        <v>166.76118462633733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65</v>
      </c>
      <c r="DM18" s="12">
        <f>VLOOKUP(A18,'Données projet'!$A$165:$I$185,9,0)</f>
        <v>10.8</v>
      </c>
      <c r="DN18" s="12">
        <f t="array" ref="DN18">INDEX(DM:DM,MIN(IF(ISNUMBER(DM18:DM214),ROW(DM18:DM214),"")))</f>
        <v>10.8</v>
      </c>
      <c r="DO18" s="12">
        <f>IF('Données projet'!$A$166&gt;35,DO17+DN18-DW17,IF(A18&lt;'Données projet'!$A$166,$DL$205^A18,IF(A18='Données projet'!$A$166,'Données projet'!$B$166,DO17+DN18-DW17)))</f>
        <v>65</v>
      </c>
      <c r="DP18" s="17">
        <f>DO18*VLOOKUP('Données projet'!$B$14,Paramètres!$A$1:$I$89,3,0)*VLOOKUP('Données projet'!$B$14,Paramètres!$A$1:$I$89,5,0)</f>
        <v>51.713999999999999</v>
      </c>
      <c r="DQ18" s="13">
        <f t="shared" si="43"/>
        <v>15.055535578337075</v>
      </c>
      <c r="DR18" s="20">
        <f t="shared" si="16"/>
        <v>116.29027446560372</v>
      </c>
      <c r="DS18" s="59">
        <f t="shared" si="17"/>
        <v>337.70780441459328</v>
      </c>
      <c r="DT18" s="59">
        <f ca="1">AVERAGE(OFFSET($DS$3,0,0,'Données projet'!$E$14+1,1))-AVERAGE(OFFSET($H$3,0,0,'Données projet'!$E$14+1,1))</f>
        <v>371.53862119592281</v>
      </c>
      <c r="DU18" s="59">
        <f t="shared" si="44"/>
        <v>359.99672429242423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32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1.6</v>
      </c>
      <c r="EJ18" s="12">
        <f>IF('Données projet'!$A$192&gt;35,EJ17+EI18-ER17,IF(A18&lt;'Données projet'!$A$192,$EG$205^A18,IF(A18='Données projet'!$A$192,'Données projet'!$B$192,EJ17+EI18-ER17)))</f>
        <v>13.454342644059421</v>
      </c>
      <c r="EK18" s="17">
        <f>EJ18*VLOOKUP('Données projet'!$B$15,Paramètres!$A$1:$I$89,3,0)*VLOOKUP('Données projet'!$B$15,Paramètres!$A$1:$I$89,5,0)</f>
        <v>9.8647240266243674</v>
      </c>
      <c r="EL18" s="13">
        <f t="shared" si="45"/>
        <v>3.4827757981472831</v>
      </c>
      <c r="EM18" s="20">
        <f t="shared" si="19"/>
        <v>23.246895528143956</v>
      </c>
      <c r="EN18" s="59">
        <f t="shared" si="20"/>
        <v>244.66442547713353</v>
      </c>
      <c r="EO18" s="59">
        <f ca="1">AVERAGE(OFFSET($EN$3,0,0,'Données projet'!$E$15+1,1))-AVERAGE(OFFSET($H$3,0,0,'Données projet'!$E$15+1,1))</f>
        <v>429.05782194614073</v>
      </c>
      <c r="EP18" s="59">
        <f t="shared" si="46"/>
        <v>240.01805666428365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73</v>
      </c>
      <c r="FC18" s="12">
        <f>VLOOKUP(A18,'Données projet'!$A$217:$I$237,9,0)</f>
        <v>8.8000000000000007</v>
      </c>
      <c r="FD18" s="12">
        <f t="array" ref="FD18">INDEX(FC:FC,MIN(IF(ISNUMBER(FC18:FC214),ROW(FC18:FC214),"")))</f>
        <v>8.8000000000000007</v>
      </c>
      <c r="FE18" s="12">
        <f>IF('Données projet'!$A$218&gt;35,FE17+FD18-FM17,IF(A18&lt;'Données projet'!$A$218,$FB$205^A18,IF(A18='Données projet'!$A$218,'Données projet'!$B$218,FE17+FD18-FM17)))</f>
        <v>72.999999999999986</v>
      </c>
      <c r="FF18" s="17">
        <f>FE18*VLOOKUP('Données projet'!$B$16,Paramètres!$A$1:$I$89,3,0)*VLOOKUP('Données projet'!$B$16,Paramètres!$A$1:$I$89,5,0)</f>
        <v>63.772799999999997</v>
      </c>
      <c r="FG18" s="13">
        <f t="shared" si="47"/>
        <v>18.118739450759566</v>
      </c>
      <c r="FH18" s="20">
        <f t="shared" si="22"/>
        <v>142.62776454340624</v>
      </c>
      <c r="FI18" s="59">
        <f t="shared" si="23"/>
        <v>364.04529449239578</v>
      </c>
      <c r="FJ18" s="59">
        <f ca="1">AVERAGE(OFFSET($FI$3,0,0,'Données projet'!$E$16+1,1))-AVERAGE(OFFSET($H$3,0,0,'Données projet'!$E$16+1,1))</f>
        <v>377.00852312761913</v>
      </c>
      <c r="FK18" s="59">
        <f t="shared" si="48"/>
        <v>337.17207781873378</v>
      </c>
      <c r="FL18" s="15">
        <f>IF(ISNA(VLOOKUP(A18,'Données projet'!$A$217:$I$237,3,0)),0,VLOOKUP(A18,'Données projet'!$A$217:$I$237,3,0))</f>
        <v>2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9</v>
      </c>
      <c r="FX18" s="12">
        <f>VLOOKUP(A18,'Données projet'!$A$243:$I$263,9,0)</f>
        <v>0.6</v>
      </c>
      <c r="FY18" s="12">
        <f t="array" ref="FY18">INDEX(FX:FX,MIN(IF(ISNUMBER(FX18:FX214),ROW(FX18:FX214),"")))</f>
        <v>0.6</v>
      </c>
      <c r="FZ18" s="12">
        <f>IF('Données projet'!$A$244&gt;35,FZ17+FY18-GH17,IF(A18&lt;'Données projet'!$A$244,$FW$205^A18,IF(A18='Données projet'!$A$244,'Données projet'!$B$244,FZ17+FY18-GH17)))</f>
        <v>9</v>
      </c>
      <c r="GA18" s="17">
        <f>FZ18*VLOOKUP('Données projet'!$B$17,Paramètres!$A$1:$I$89,3,0)*VLOOKUP('Données projet'!$B$17,Paramètres!$A$1:$I$89,5,0)</f>
        <v>7.8624000000000018</v>
      </c>
      <c r="GB18" s="13">
        <f t="shared" si="49"/>
        <v>2.8501294257559766</v>
      </c>
      <c r="GC18" s="20">
        <f t="shared" si="25"/>
        <v>18.657655416524996</v>
      </c>
      <c r="GD18" s="59">
        <f t="shared" si="26"/>
        <v>240.07518536551456</v>
      </c>
      <c r="GE18" s="59">
        <f ca="1">AVERAGE(OFFSET($GD$3,0,0,'Données projet'!$E$17+1,1))-AVERAGE(OFFSET($H$3,0,0,'Données projet'!$E$17+1,1))</f>
        <v>280.10635755644415</v>
      </c>
      <c r="GF18" s="59">
        <f t="shared" si="50"/>
        <v>271.43040689964266</v>
      </c>
      <c r="GG18" s="15">
        <f>IF(ISNA(VLOOKUP(A18,'Données projet'!$A$243:$I$263,3,0)),0,VLOOKUP(A18,'Données projet'!$A$243:$I$263,3,0))</f>
        <v>1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>
        <f>VLOOKUP(A18,'Données projet'!$A$269:$I$289,2,0)</f>
        <v>65</v>
      </c>
      <c r="GS18" s="12">
        <f>VLOOKUP(A18,'Données projet'!$A$269:$I$289,9,0)</f>
        <v>10.8</v>
      </c>
      <c r="GT18" s="12">
        <f t="array" ref="GT18">INDEX(GS:GS,MIN(IF(ISNUMBER(GS18:GS214),ROW(GS18:GS214),"")))</f>
        <v>10.8</v>
      </c>
      <c r="GU18" s="12">
        <f>IF('Données projet'!$A$270&gt;35,GU17+GT18-HC17,IF(A18&lt;'Données projet'!$A$270,$GR$205^A18,IF(A18='Données projet'!$A$270,'Données projet'!$B$270,GU17+GT18-HC17)))</f>
        <v>65</v>
      </c>
      <c r="GV18" s="17">
        <f>GU18*VLOOKUP('Données projet'!$B$18,Paramètres!$A$1:$I$89,3,0)*VLOOKUP('Données projet'!$B$18,Paramètres!$A$1:$I$89,5,0)</f>
        <v>42.588000000000001</v>
      </c>
      <c r="GW18" s="13">
        <f t="shared" si="51"/>
        <v>12.682073764365764</v>
      </c>
      <c r="GX18" s="20">
        <f t="shared" si="28"/>
        <v>96.262045139603686</v>
      </c>
      <c r="GY18" s="59">
        <f t="shared" si="29"/>
        <v>317.67957508859325</v>
      </c>
      <c r="GZ18" s="59">
        <f ca="1">AVERAGE(OFFSET($GY$3,0,0,'Données projet'!$E$18+1,1))-AVERAGE(OFFSET($H$3,0,0,'Données projet'!$E$18+1,1))</f>
        <v>315.63369683775079</v>
      </c>
      <c r="HA18" s="59">
        <f t="shared" si="52"/>
        <v>306.69725573349979</v>
      </c>
      <c r="HB18" s="15">
        <f>IF(ISNA(VLOOKUP(A18,'Données projet'!$A$269:$I$289,3,0)),0,VLOOKUP(A18,'Données projet'!$A$269:$I$289,3,0))</f>
        <v>2</v>
      </c>
      <c r="HC18" s="15">
        <f>IF(ISNA(VLOOKUP(A18,'Données projet'!$A$269:$I$289,4,0)),0,VLOOKUP(A18,'Données projet'!$A$269:$I$289,4,0))</f>
        <v>32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3.8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13.933333333333332</v>
      </c>
      <c r="H19" s="67">
        <f t="shared" si="1"/>
        <v>200.93333333333331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1.6</v>
      </c>
      <c r="N19" s="13">
        <f>IF('Données projet'!$A$36&gt;35,N18+M19-V18,IF(A19&lt;'Données projet'!$A$36,$K$205^A19,IF(A19='Données projet'!$A$36,'Données projet'!$B$36,N18+M19-V18)))</f>
        <v>15.999999999999986</v>
      </c>
      <c r="O19" s="13">
        <f>N19*VLOOKUP('Données projet'!$B$9,Paramètres!$A$1:$I$89,3,0)*VLOOKUP('Données projet'!$B$9,Paramètres!$A$1:$I$89,5,0)</f>
        <v>13.727999999999991</v>
      </c>
      <c r="P19" s="13">
        <f t="shared" si="33"/>
        <v>4.6638207366437268</v>
      </c>
      <c r="Q19" s="20">
        <f t="shared" si="2"/>
        <v>32.032421116321139</v>
      </c>
      <c r="R19" s="59">
        <f t="shared" si="0"/>
        <v>255.60170935046116</v>
      </c>
      <c r="S19" s="59">
        <f ca="1">AVERAGE(OFFSET($R$3,0,0,'Données projet'!$E$9+1,1))-AVERAGE(OFFSET($H$3,0,0,'Données projet'!$E$9+1,1))</f>
        <v>490.57700931800127</v>
      </c>
      <c r="T19" s="59">
        <f t="shared" si="34"/>
        <v>271.29582207075191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16.753972200658836</v>
      </c>
      <c r="AK19" s="13">
        <f t="shared" si="35"/>
        <v>5.5613796648680189</v>
      </c>
      <c r="AL19" s="20">
        <f t="shared" si="4"/>
        <v>38.865904499125939</v>
      </c>
      <c r="AM19" s="59">
        <f t="shared" si="5"/>
        <v>262.43519273326598</v>
      </c>
      <c r="AN19" s="59">
        <f ca="1">AVERAGE(OFFSET($AM$3,0,0,'Données projet'!$E$10+1,1))-AVERAGE(OFFSET($H$3,0,0,'Données projet'!$E$10+1,1))</f>
        <v>379.55022125193182</v>
      </c>
      <c r="AO19" s="59">
        <f t="shared" si="36"/>
        <v>247.37575363353935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3.65</v>
      </c>
      <c r="BD19" s="12">
        <f>IF('Données projet'!$A$88&gt;35,BD18+BC19-BL18,IF(A19&lt;'Données projet'!$A$88,$BA$205^A19,IF(A19='Données projet'!$A$88,'Données projet'!$B$88,BD18+BC19-BL18)))</f>
        <v>30.949831440200953</v>
      </c>
      <c r="BE19" s="13">
        <f>BD19*VLOOKUP('Données projet'!$B$11,Paramètres!$A$1:$I$89,3,0)*VLOOKUP('Données projet'!$B$11,Paramètres!$A$1:$I$89,5,0)</f>
        <v>28.003407487093821</v>
      </c>
      <c r="BF19" s="13">
        <f t="shared" si="37"/>
        <v>8.7560372090925433</v>
      </c>
      <c r="BG19" s="20">
        <f t="shared" si="7"/>
        <v>64.022699512524582</v>
      </c>
      <c r="BH19" s="59">
        <f t="shared" si="8"/>
        <v>287.59198774666459</v>
      </c>
      <c r="BI19" s="59">
        <f ca="1">AVERAGE(OFFSET($BH$3,0,0,'Données projet'!$E$11+1,1))-AVERAGE(OFFSET($H$3,0,0,'Données projet'!$E$11+1,1))</f>
        <v>480.06550334851067</v>
      </c>
      <c r="BJ19" s="59">
        <f t="shared" si="38"/>
        <v>358.76123821338194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3.65</v>
      </c>
      <c r="BY19" s="12">
        <f>IF('Données projet'!$A$114&gt;35,BY18+BX19-CG18,IF(A19&lt;'Données projet'!$A$114,$BV$205^A19,IF(A19='Données projet'!$A$114,'Données projet'!$B$114,BY18+BX19-CG18)))</f>
        <v>30.949831440200953</v>
      </c>
      <c r="BZ19" s="13">
        <f>BY19*VLOOKUP('Données projet'!$B$12,Paramètres!$A$1:$I$89,3,0)*VLOOKUP('Données projet'!$B$12,Paramètres!$A$1:$I$89,5,0)</f>
        <v>31.383129080363769</v>
      </c>
      <c r="CA19" s="13">
        <f t="shared" si="39"/>
        <v>9.6835113353243223</v>
      </c>
      <c r="CB19" s="20">
        <f t="shared" si="10"/>
        <v>71.524398723990075</v>
      </c>
      <c r="CC19" s="59">
        <f t="shared" si="11"/>
        <v>295.09368695813009</v>
      </c>
      <c r="CD19" s="59">
        <f ca="1">AVERAGE(OFFSET($CC$3,0,0,'Données projet'!$E$12+1,1))-AVERAGE(OFFSET($H$3,0,0,'Données projet'!$E$12+1,1))</f>
        <v>529.72171777327833</v>
      </c>
      <c r="CE19" s="59">
        <f t="shared" si="40"/>
        <v>394.94722433628397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1.2</v>
      </c>
      <c r="CT19" s="12">
        <f>IF('Données projet'!$A$140&gt;35,CT18+CS19-DB18,IF(A19&lt;'Données projet'!$A$140,$CQ$205^A19,IF(A19='Données projet'!$A$140,'Données projet'!$B$140,CT18+CS19-DB18)))</f>
        <v>8.8177463744060987</v>
      </c>
      <c r="CU19" s="17">
        <f>CT19*VLOOKUP('Données projet'!$B$13,Paramètres!$A$1:$I$89,3,0)*VLOOKUP('Données projet'!$B$13,Paramètres!$A$1:$I$89,5,0)</f>
        <v>8.3909674498848439</v>
      </c>
      <c r="CV19" s="13">
        <f t="shared" si="41"/>
        <v>3.0187863683434557</v>
      </c>
      <c r="CW19" s="20">
        <f t="shared" si="13"/>
        <v>19.871987900080956</v>
      </c>
      <c r="CX19" s="59">
        <f t="shared" si="14"/>
        <v>243.441276134221</v>
      </c>
      <c r="CY19" s="59">
        <f ca="1">AVERAGE(OFFSET($CX$3,0,0,'Données projet'!$E$13+1,1))-AVERAGE(OFFSET($H$3,0,0,'Données projet'!$E$13+1,1))</f>
        <v>319.49771739670462</v>
      </c>
      <c r="CZ19" s="59">
        <f t="shared" si="42"/>
        <v>166.76118462633733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13.8</v>
      </c>
      <c r="DO19" s="12">
        <f>IF('Données projet'!$A$166&gt;35,DO18+DN19-DW18,IF(A19&lt;'Données projet'!$A$166,$DL$205^A19,IF(A19='Données projet'!$A$166,'Données projet'!$B$166,DO18+DN19-DW18)))</f>
        <v>46.8</v>
      </c>
      <c r="DP19" s="17">
        <f>DO19*VLOOKUP('Données projet'!$B$14,Paramètres!$A$1:$I$89,3,0)*VLOOKUP('Données projet'!$B$14,Paramètres!$A$1:$I$89,5,0)</f>
        <v>37.234079999999999</v>
      </c>
      <c r="DQ19" s="13">
        <f t="shared" si="43"/>
        <v>11.262510356679771</v>
      </c>
      <c r="DR19" s="20">
        <f t="shared" si="16"/>
        <v>84.464894871217254</v>
      </c>
      <c r="DS19" s="59">
        <f t="shared" si="17"/>
        <v>308.03418310535727</v>
      </c>
      <c r="DT19" s="59">
        <f ca="1">AVERAGE(OFFSET($DS$3,0,0,'Données projet'!$E$14+1,1))-AVERAGE(OFFSET($H$3,0,0,'Données projet'!$E$14+1,1))</f>
        <v>371.53862119592281</v>
      </c>
      <c r="DU19" s="59">
        <f t="shared" si="44"/>
        <v>359.99672429242423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1.6</v>
      </c>
      <c r="EJ19" s="12">
        <f>IF('Données projet'!$A$192&gt;35,EJ18+EI19-ER18,IF(A19&lt;'Données projet'!$A$192,$EG$205^A19,IF(A19='Données projet'!$A$192,'Données projet'!$B$192,EJ18+EI19-ER18)))</f>
        <v>15.999999999999986</v>
      </c>
      <c r="EK19" s="17">
        <f>EJ19*VLOOKUP('Données projet'!$B$15,Paramètres!$A$1:$I$89,3,0)*VLOOKUP('Données projet'!$B$15,Paramètres!$A$1:$I$89,5,0)</f>
        <v>11.731199999999989</v>
      </c>
      <c r="EL19" s="13">
        <f t="shared" si="45"/>
        <v>4.0590373158283972</v>
      </c>
      <c r="EM19" s="20">
        <f t="shared" si="19"/>
        <v>27.501329991734437</v>
      </c>
      <c r="EN19" s="59">
        <f t="shared" si="20"/>
        <v>251.07061822587445</v>
      </c>
      <c r="EO19" s="59">
        <f ca="1">AVERAGE(OFFSET($EN$3,0,0,'Données projet'!$E$15+1,1))-AVERAGE(OFFSET($H$3,0,0,'Données projet'!$E$15+1,1))</f>
        <v>429.05782194614073</v>
      </c>
      <c r="EP19" s="59">
        <f t="shared" si="46"/>
        <v>240.01805666428365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11.2</v>
      </c>
      <c r="FE19" s="12">
        <f>IF('Données projet'!$A$218&gt;35,FE18+FD19-FM18,IF(A19&lt;'Données projet'!$A$218,$FB$205^A19,IF(A19='Données projet'!$A$218,'Données projet'!$B$218,FE18+FD19-FM18)))</f>
        <v>84.199999999999989</v>
      </c>
      <c r="FF19" s="17">
        <f>FE19*VLOOKUP('Données projet'!$B$16,Paramètres!$A$1:$I$89,3,0)*VLOOKUP('Données projet'!$B$16,Paramètres!$A$1:$I$89,5,0)</f>
        <v>73.557119999999998</v>
      </c>
      <c r="FG19" s="13">
        <f t="shared" si="47"/>
        <v>20.554251427792224</v>
      </c>
      <c r="FH19" s="20">
        <f t="shared" si="22"/>
        <v>163.91063857007143</v>
      </c>
      <c r="FI19" s="59">
        <f t="shared" si="23"/>
        <v>387.47992680421146</v>
      </c>
      <c r="FJ19" s="59">
        <f ca="1">AVERAGE(OFFSET($FI$3,0,0,'Données projet'!$E$16+1,1))-AVERAGE(OFFSET($H$3,0,0,'Données projet'!$E$16+1,1))</f>
        <v>377.00852312761913</v>
      </c>
      <c r="FK19" s="59">
        <f t="shared" si="48"/>
        <v>337.17207781873378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9.6</v>
      </c>
      <c r="FZ19" s="12">
        <f>IF('Données projet'!$A$244&gt;35,FZ18+FY19-GH18,IF(A19&lt;'Données projet'!$A$244,$FW$205^A19,IF(A19='Données projet'!$A$244,'Données projet'!$B$244,FZ18+FY19-GH18)))</f>
        <v>18.600000000000001</v>
      </c>
      <c r="GA19" s="17">
        <f>FZ19*VLOOKUP('Données projet'!$B$17,Paramètres!$A$1:$I$89,3,0)*VLOOKUP('Données projet'!$B$17,Paramètres!$A$1:$I$89,5,0)</f>
        <v>16.248960000000004</v>
      </c>
      <c r="GB19" s="13">
        <f t="shared" si="49"/>
        <v>5.4129939058841199</v>
      </c>
      <c r="GC19" s="20">
        <f t="shared" si="25"/>
        <v>37.727903052748182</v>
      </c>
      <c r="GD19" s="59">
        <f t="shared" si="26"/>
        <v>261.29719128688822</v>
      </c>
      <c r="GE19" s="59">
        <f ca="1">AVERAGE(OFFSET($GD$3,0,0,'Données projet'!$E$17+1,1))-AVERAGE(OFFSET($H$3,0,0,'Données projet'!$E$17+1,1))</f>
        <v>280.10635755644415</v>
      </c>
      <c r="GF19" s="59">
        <f t="shared" si="50"/>
        <v>271.43040689964266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13.8</v>
      </c>
      <c r="GU19" s="12">
        <f>IF('Données projet'!$A$270&gt;35,GU18+GT19-HC18,IF(A19&lt;'Données projet'!$A$270,$GR$205^A19,IF(A19='Données projet'!$A$270,'Données projet'!$B$270,GU18+GT19-HC18)))</f>
        <v>46.8</v>
      </c>
      <c r="GV19" s="17">
        <f>GU19*VLOOKUP('Données projet'!$B$18,Paramètres!$A$1:$I$89,3,0)*VLOOKUP('Données projet'!$B$18,Paramètres!$A$1:$I$89,5,0)</f>
        <v>30.663360000000001</v>
      </c>
      <c r="GW19" s="13">
        <f t="shared" si="51"/>
        <v>9.4870080424679557</v>
      </c>
      <c r="GX19" s="20">
        <f t="shared" si="28"/>
        <v>69.928557673965017</v>
      </c>
      <c r="GY19" s="59">
        <f t="shared" si="29"/>
        <v>293.49784590810503</v>
      </c>
      <c r="GZ19" s="59">
        <f ca="1">AVERAGE(OFFSET($GY$3,0,0,'Données projet'!$E$18+1,1))-AVERAGE(OFFSET($H$3,0,0,'Données projet'!$E$18+1,1))</f>
        <v>315.63369683775079</v>
      </c>
      <c r="HA19" s="59">
        <f t="shared" si="52"/>
        <v>306.69725573349979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3.8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13.933333333333332</v>
      </c>
      <c r="H20" s="67">
        <f t="shared" si="1"/>
        <v>200.93333333333331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1.6</v>
      </c>
      <c r="N20" s="13">
        <f>IF('Données projet'!$A$36&gt;35,N19+M20-V19,IF(A20&lt;'Données projet'!$A$36,$K$205^A20,IF(A20='Données projet'!$A$36,'Données projet'!$B$36,N19+M20-V19)))</f>
        <v>19.027313840043519</v>
      </c>
      <c r="O20" s="13">
        <f>N20*VLOOKUP('Données projet'!$B$9,Paramètres!$A$1:$I$89,3,0)*VLOOKUP('Données projet'!$B$9,Paramètres!$A$1:$I$89,5,0)</f>
        <v>16.325435274757343</v>
      </c>
      <c r="P20" s="13">
        <f t="shared" si="33"/>
        <v>5.4354984361731269</v>
      </c>
      <c r="Q20" s="20">
        <f t="shared" si="2"/>
        <v>37.90029287987057</v>
      </c>
      <c r="R20" s="59">
        <f t="shared" si="0"/>
        <v>263.60521402660049</v>
      </c>
      <c r="S20" s="59">
        <f ca="1">AVERAGE(OFFSET($R$3,0,0,'Données projet'!$E$9+1,1))-AVERAGE(OFFSET($H$3,0,0,'Données projet'!$E$9+1,1))</f>
        <v>490.57700931800127</v>
      </c>
      <c r="T20" s="59">
        <f t="shared" si="34"/>
        <v>271.29582207075191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20.196692580818372</v>
      </c>
      <c r="AK20" s="13">
        <f t="shared" si="35"/>
        <v>6.5599072384749233</v>
      </c>
      <c r="AL20" s="20">
        <f t="shared" si="4"/>
        <v>46.601078018602493</v>
      </c>
      <c r="AM20" s="59">
        <f t="shared" si="5"/>
        <v>272.30599916533242</v>
      </c>
      <c r="AN20" s="59">
        <f ca="1">AVERAGE(OFFSET($AM$3,0,0,'Données projet'!$E$10+1,1))-AVERAGE(OFFSET($H$3,0,0,'Données projet'!$E$10+1,1))</f>
        <v>379.55022125193182</v>
      </c>
      <c r="AO20" s="59">
        <f t="shared" si="36"/>
        <v>247.37575363353935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3.65</v>
      </c>
      <c r="BD20" s="12">
        <f>IF('Données projet'!$A$88&gt;35,BD19+BC20-BL19,IF(A20&lt;'Données projet'!$A$88,$BA$205^A20,IF(A20='Données projet'!$A$88,'Données projet'!$B$88,BD19+BC20-BL19)))</f>
        <v>38.355215845858055</v>
      </c>
      <c r="BE20" s="13">
        <f>BD20*VLOOKUP('Données projet'!$B$11,Paramètres!$A$1:$I$89,3,0)*VLOOKUP('Données projet'!$B$11,Paramètres!$A$1:$I$89,5,0)</f>
        <v>34.703799297332367</v>
      </c>
      <c r="BF20" s="13">
        <f t="shared" si="37"/>
        <v>10.583497277259243</v>
      </c>
      <c r="BG20" s="20">
        <f t="shared" si="7"/>
        <v>78.875374867413711</v>
      </c>
      <c r="BH20" s="59">
        <f t="shared" si="8"/>
        <v>304.58029601414364</v>
      </c>
      <c r="BI20" s="59">
        <f ca="1">AVERAGE(OFFSET($BH$3,0,0,'Données projet'!$E$11+1,1))-AVERAGE(OFFSET($H$3,0,0,'Données projet'!$E$11+1,1))</f>
        <v>480.06550334851067</v>
      </c>
      <c r="BJ20" s="59">
        <f t="shared" si="38"/>
        <v>358.76123821338194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3.65</v>
      </c>
      <c r="BY20" s="12">
        <f>IF('Données projet'!$A$114&gt;35,BY19+BX20-CG19,IF(A20&lt;'Données projet'!$A$114,$BV$205^A20,IF(A20='Données projet'!$A$114,'Données projet'!$B$114,BY19+BX20-CG19)))</f>
        <v>38.355215845858055</v>
      </c>
      <c r="BZ20" s="13">
        <f>BY20*VLOOKUP('Données projet'!$B$12,Paramètres!$A$1:$I$89,3,0)*VLOOKUP('Données projet'!$B$12,Paramètres!$A$1:$I$89,5,0)</f>
        <v>38.892188867700071</v>
      </c>
      <c r="CA20" s="13">
        <f t="shared" si="39"/>
        <v>11.704543208803392</v>
      </c>
      <c r="CB20" s="20">
        <f t="shared" si="10"/>
        <v>88.122641699910204</v>
      </c>
      <c r="CC20" s="59">
        <f t="shared" si="11"/>
        <v>313.82756284664015</v>
      </c>
      <c r="CD20" s="59">
        <f ca="1">AVERAGE(OFFSET($CC$3,0,0,'Données projet'!$E$12+1,1))-AVERAGE(OFFSET($H$3,0,0,'Données projet'!$E$12+1,1))</f>
        <v>529.72171777327833</v>
      </c>
      <c r="CE20" s="59">
        <f t="shared" si="40"/>
        <v>394.94722433628397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1.2</v>
      </c>
      <c r="CT20" s="12">
        <f>IF('Données projet'!$A$140&gt;35,CT19+CS20-DB19,IF(A20&lt;'Données projet'!$A$140,$CQ$205^A20,IF(A20='Données projet'!$A$140,'Données projet'!$B$140,CT19+CS20-DB19)))</f>
        <v>10.102816228956828</v>
      </c>
      <c r="CU20" s="17">
        <f>CT20*VLOOKUP('Données projet'!$B$13,Paramètres!$A$1:$I$89,3,0)*VLOOKUP('Données projet'!$B$13,Paramètres!$A$1:$I$89,5,0)</f>
        <v>9.6138399234753162</v>
      </c>
      <c r="CV20" s="13">
        <f t="shared" si="41"/>
        <v>3.404393509406427</v>
      </c>
      <c r="CW20" s="20">
        <f t="shared" si="13"/>
        <v>22.6734232289357</v>
      </c>
      <c r="CX20" s="59">
        <f t="shared" si="14"/>
        <v>248.37834437566562</v>
      </c>
      <c r="CY20" s="59">
        <f ca="1">AVERAGE(OFFSET($CX$3,0,0,'Données projet'!$E$13+1,1))-AVERAGE(OFFSET($H$3,0,0,'Données projet'!$E$13+1,1))</f>
        <v>319.49771739670462</v>
      </c>
      <c r="CZ20" s="59">
        <f t="shared" si="42"/>
        <v>166.76118462633733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13.8</v>
      </c>
      <c r="DO20" s="12">
        <f>IF('Données projet'!$A$166&gt;35,DO19+DN20-DW19,IF(A20&lt;'Données projet'!$A$166,$DL$205^A20,IF(A20='Données projet'!$A$166,'Données projet'!$B$166,DO19+DN20-DW19)))</f>
        <v>60.599999999999994</v>
      </c>
      <c r="DP20" s="17">
        <f>DO20*VLOOKUP('Données projet'!$B$14,Paramètres!$A$1:$I$89,3,0)*VLOOKUP('Données projet'!$B$14,Paramètres!$A$1:$I$89,5,0)</f>
        <v>48.213360000000002</v>
      </c>
      <c r="DQ20" s="13">
        <f t="shared" si="43"/>
        <v>14.151379520104694</v>
      </c>
      <c r="DR20" s="20">
        <f t="shared" si="16"/>
        <v>108.61858799751566</v>
      </c>
      <c r="DS20" s="59">
        <f t="shared" si="17"/>
        <v>334.32350914424558</v>
      </c>
      <c r="DT20" s="59">
        <f ca="1">AVERAGE(OFFSET($DS$3,0,0,'Données projet'!$E$14+1,1))-AVERAGE(OFFSET($H$3,0,0,'Données projet'!$E$14+1,1))</f>
        <v>371.53862119592281</v>
      </c>
      <c r="DU20" s="59">
        <f t="shared" si="44"/>
        <v>359.99672429242423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1.6</v>
      </c>
      <c r="EJ20" s="12">
        <f>IF('Données projet'!$A$192&gt;35,EJ19+EI20-ER19,IF(A20&lt;'Données projet'!$A$192,$EG$205^A20,IF(A20='Données projet'!$A$192,'Données projet'!$B$192,EJ19+EI20-ER19)))</f>
        <v>19.027313840043519</v>
      </c>
      <c r="EK20" s="17">
        <f>EJ20*VLOOKUP('Données projet'!$B$15,Paramètres!$A$1:$I$89,3,0)*VLOOKUP('Données projet'!$B$15,Paramètres!$A$1:$I$89,5,0)</f>
        <v>13.950826507519906</v>
      </c>
      <c r="EL20" s="13">
        <f t="shared" si="45"/>
        <v>4.7306473015150585</v>
      </c>
      <c r="EM20" s="20">
        <f t="shared" si="19"/>
        <v>32.536900217402561</v>
      </c>
      <c r="EN20" s="59">
        <f t="shared" si="20"/>
        <v>258.24182136413248</v>
      </c>
      <c r="EO20" s="59">
        <f ca="1">AVERAGE(OFFSET($EN$3,0,0,'Données projet'!$E$15+1,1))-AVERAGE(OFFSET($H$3,0,0,'Données projet'!$E$15+1,1))</f>
        <v>429.05782194614073</v>
      </c>
      <c r="EP20" s="59">
        <f t="shared" si="46"/>
        <v>240.01805666428365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11.2</v>
      </c>
      <c r="FE20" s="12">
        <f>IF('Données projet'!$A$218&gt;35,FE19+FD20-FM19,IF(A20&lt;'Données projet'!$A$218,$FB$205^A20,IF(A20='Données projet'!$A$218,'Données projet'!$B$218,FE19+FD20-FM19)))</f>
        <v>95.399999999999991</v>
      </c>
      <c r="FF20" s="17">
        <f>FE20*VLOOKUP('Données projet'!$B$16,Paramètres!$A$1:$I$89,3,0)*VLOOKUP('Données projet'!$B$16,Paramètres!$A$1:$I$89,5,0)</f>
        <v>83.341440000000006</v>
      </c>
      <c r="FG20" s="13">
        <f t="shared" si="47"/>
        <v>22.952227742446681</v>
      </c>
      <c r="FH20" s="20">
        <f t="shared" si="22"/>
        <v>185.12813798476131</v>
      </c>
      <c r="FI20" s="59">
        <f t="shared" si="23"/>
        <v>410.83305913149127</v>
      </c>
      <c r="FJ20" s="59">
        <f ca="1">AVERAGE(OFFSET($FI$3,0,0,'Données projet'!$E$16+1,1))-AVERAGE(OFFSET($H$3,0,0,'Données projet'!$E$16+1,1))</f>
        <v>377.00852312761913</v>
      </c>
      <c r="FK20" s="59">
        <f t="shared" si="48"/>
        <v>337.17207781873378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9.6</v>
      </c>
      <c r="FZ20" s="12">
        <f>IF('Données projet'!$A$244&gt;35,FZ19+FY20-GH19,IF(A20&lt;'Données projet'!$A$244,$FW$205^A20,IF(A20='Données projet'!$A$244,'Données projet'!$B$244,FZ19+FY20-GH19)))</f>
        <v>28.200000000000003</v>
      </c>
      <c r="GA20" s="17">
        <f>FZ20*VLOOKUP('Données projet'!$B$17,Paramètres!$A$1:$I$89,3,0)*VLOOKUP('Données projet'!$B$17,Paramètres!$A$1:$I$89,5,0)</f>
        <v>24.635520000000007</v>
      </c>
      <c r="GB20" s="13">
        <f t="shared" si="49"/>
        <v>7.8187263384607988</v>
      </c>
      <c r="GC20" s="20">
        <f t="shared" si="25"/>
        <v>56.524479039485897</v>
      </c>
      <c r="GD20" s="59">
        <f t="shared" si="26"/>
        <v>282.2294001862158</v>
      </c>
      <c r="GE20" s="59">
        <f ca="1">AVERAGE(OFFSET($GD$3,0,0,'Données projet'!$E$17+1,1))-AVERAGE(OFFSET($H$3,0,0,'Données projet'!$E$17+1,1))</f>
        <v>280.10635755644415</v>
      </c>
      <c r="GF20" s="59">
        <f t="shared" si="50"/>
        <v>271.43040689964266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13.8</v>
      </c>
      <c r="GU20" s="12">
        <f>IF('Données projet'!$A$270&gt;35,GU19+GT20-HC19,IF(A20&lt;'Données projet'!$A$270,$GR$205^A20,IF(A20='Données projet'!$A$270,'Données projet'!$B$270,GU19+GT20-HC19)))</f>
        <v>60.599999999999994</v>
      </c>
      <c r="GV20" s="17">
        <f>GU20*VLOOKUP('Données projet'!$B$18,Paramètres!$A$1:$I$89,3,0)*VLOOKUP('Données projet'!$B$18,Paramètres!$A$1:$I$89,5,0)</f>
        <v>39.705120000000001</v>
      </c>
      <c r="GW20" s="13">
        <f t="shared" si="51"/>
        <v>11.920455304143069</v>
      </c>
      <c r="GX20" s="20">
        <f t="shared" si="28"/>
        <v>89.914543654715828</v>
      </c>
      <c r="GY20" s="59">
        <f t="shared" si="29"/>
        <v>315.61946480144576</v>
      </c>
      <c r="GZ20" s="59">
        <f ca="1">AVERAGE(OFFSET($GY$3,0,0,'Données projet'!$E$18+1,1))-AVERAGE(OFFSET($H$3,0,0,'Données projet'!$E$18+1,1))</f>
        <v>315.63369683775079</v>
      </c>
      <c r="HA20" s="59">
        <f t="shared" si="52"/>
        <v>306.69725573349979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3.8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13.933333333333332</v>
      </c>
      <c r="H21" s="67">
        <f t="shared" si="1"/>
        <v>200.93333333333331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56.134011388887927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1.6</v>
      </c>
      <c r="N21" s="13">
        <f>IF('Données projet'!$A$36&gt;35,N20+M21-V20,IF(A21&lt;'Données projet'!$A$36,$K$205^A21,IF(A21='Données projet'!$A$36,'Données projet'!$B$36,N20+M21-V20)))</f>
        <v>22.627416997969497</v>
      </c>
      <c r="O21" s="13">
        <f>N21*VLOOKUP('Données projet'!$B$9,Paramètres!$A$1:$I$89,3,0)*VLOOKUP('Données projet'!$B$9,Paramètres!$A$1:$I$89,5,0)</f>
        <v>19.414323784257832</v>
      </c>
      <c r="P21" s="13">
        <f t="shared" si="33"/>
        <v>6.3348582456241713</v>
      </c>
      <c r="Q21" s="20">
        <f t="shared" si="2"/>
        <v>44.846492035377821</v>
      </c>
      <c r="R21" s="59">
        <f t="shared" si="0"/>
        <v>272.6712004613002</v>
      </c>
      <c r="S21" s="59">
        <f ca="1">AVERAGE(OFFSET($R$3,0,0,'Données projet'!$E$9+1,1))-AVERAGE(OFFSET($H$3,0,0,'Données projet'!$E$9+1,1))</f>
        <v>490.57700931800127</v>
      </c>
      <c r="T21" s="59">
        <f t="shared" si="34"/>
        <v>271.29582207075191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56.134011388887927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24.346846605609343</v>
      </c>
      <c r="AK21" s="13">
        <f t="shared" si="35"/>
        <v>7.7377171800078735</v>
      </c>
      <c r="AL21" s="20">
        <f t="shared" si="4"/>
        <v>55.880615259949991</v>
      </c>
      <c r="AM21" s="59">
        <f t="shared" si="5"/>
        <v>283.70532368587237</v>
      </c>
      <c r="AN21" s="59">
        <f ca="1">AVERAGE(OFFSET($AM$3,0,0,'Données projet'!$E$10+1,1))-AVERAGE(OFFSET($H$3,0,0,'Données projet'!$E$10+1,1))</f>
        <v>379.55022125193182</v>
      </c>
      <c r="AO21" s="59">
        <f t="shared" si="36"/>
        <v>247.37575363353935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56.134011388887927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3.65</v>
      </c>
      <c r="BD21" s="12">
        <f>IF('Données projet'!$A$88&gt;35,BD20+BC21-BL20,IF(A21&lt;'Données projet'!$A$88,$BA$205^A21,IF(A21='Données projet'!$A$88,'Données projet'!$B$88,BD20+BC21-BL20)))</f>
        <v>47.532490941824946</v>
      </c>
      <c r="BE21" s="13">
        <f>BD21*VLOOKUP('Données projet'!$B$11,Paramètres!$A$1:$I$89,3,0)*VLOOKUP('Données projet'!$B$11,Paramètres!$A$1:$I$89,5,0)</f>
        <v>43.007397804163212</v>
      </c>
      <c r="BF21" s="13">
        <f t="shared" si="37"/>
        <v>12.792363936215189</v>
      </c>
      <c r="BG21" s="20">
        <f t="shared" si="7"/>
        <v>97.184585031159045</v>
      </c>
      <c r="BH21" s="59">
        <f t="shared" si="8"/>
        <v>325.00929345708141</v>
      </c>
      <c r="BI21" s="59">
        <f ca="1">AVERAGE(OFFSET($BH$3,0,0,'Données projet'!$E$11+1,1))-AVERAGE(OFFSET($H$3,0,0,'Données projet'!$E$11+1,1))</f>
        <v>480.06550334851067</v>
      </c>
      <c r="BJ21" s="59">
        <f t="shared" si="38"/>
        <v>358.76123821338194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56.134011388887927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3.65</v>
      </c>
      <c r="BY21" s="12">
        <f>IF('Données projet'!$A$114&gt;35,BY20+BX21-CG20,IF(A21&lt;'Données projet'!$A$114,$BV$205^A21,IF(A21='Données projet'!$A$114,'Données projet'!$B$114,BY20+BX21-CG20)))</f>
        <v>47.532490941824946</v>
      </c>
      <c r="BZ21" s="13">
        <f>BY21*VLOOKUP('Données projet'!$B$12,Paramètres!$A$1:$I$89,3,0)*VLOOKUP('Données projet'!$B$12,Paramètres!$A$1:$I$89,5,0)</f>
        <v>48.197945815010499</v>
      </c>
      <c r="CA21" s="13">
        <f t="shared" si="39"/>
        <v>14.147381769152156</v>
      </c>
      <c r="CB21" s="20">
        <f t="shared" si="10"/>
        <v>108.58477887574996</v>
      </c>
      <c r="CC21" s="59">
        <f t="shared" si="11"/>
        <v>336.40948730167236</v>
      </c>
      <c r="CD21" s="59">
        <f ca="1">AVERAGE(OFFSET($CC$3,0,0,'Données projet'!$E$12+1,1))-AVERAGE(OFFSET($H$3,0,0,'Données projet'!$E$12+1,1))</f>
        <v>529.72171777327833</v>
      </c>
      <c r="CE21" s="59">
        <f t="shared" si="40"/>
        <v>394.94722433628397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56.134011388887927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1.2</v>
      </c>
      <c r="CT21" s="12">
        <f>IF('Données projet'!$A$140&gt;35,CT20+CS21-DB20,IF(A21&lt;'Données projet'!$A$140,$CQ$205^A21,IF(A21='Données projet'!$A$140,'Données projet'!$B$140,CT20+CS21-DB20)))</f>
        <v>11.575168010312384</v>
      </c>
      <c r="CU21" s="17">
        <f>CT21*VLOOKUP('Données projet'!$B$13,Paramètres!$A$1:$I$89,3,0)*VLOOKUP('Données projet'!$B$13,Paramètres!$A$1:$I$89,5,0)</f>
        <v>11.014929878613264</v>
      </c>
      <c r="CV21" s="13">
        <f t="shared" si="41"/>
        <v>3.8392564934127869</v>
      </c>
      <c r="CW21" s="20">
        <f t="shared" si="13"/>
        <v>25.871041264612035</v>
      </c>
      <c r="CX21" s="59">
        <f t="shared" si="14"/>
        <v>253.69574969053443</v>
      </c>
      <c r="CY21" s="59">
        <f ca="1">AVERAGE(OFFSET($CX$3,0,0,'Données projet'!$E$13+1,1))-AVERAGE(OFFSET($H$3,0,0,'Données projet'!$E$13+1,1))</f>
        <v>319.49771739670462</v>
      </c>
      <c r="CZ21" s="59">
        <f t="shared" si="42"/>
        <v>166.76118462633733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56.134011388887927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13.8</v>
      </c>
      <c r="DO21" s="12">
        <f>IF('Données projet'!$A$166&gt;35,DO20+DN21-DW20,IF(A21&lt;'Données projet'!$A$166,$DL$205^A21,IF(A21='Données projet'!$A$166,'Données projet'!$B$166,DO20+DN21-DW20)))</f>
        <v>74.399999999999991</v>
      </c>
      <c r="DP21" s="17">
        <f>DO21*VLOOKUP('Données projet'!$B$14,Paramètres!$A$1:$I$89,3,0)*VLOOKUP('Données projet'!$B$14,Paramètres!$A$1:$I$89,5,0)</f>
        <v>59.192639999999997</v>
      </c>
      <c r="DQ21" s="13">
        <f t="shared" si="43"/>
        <v>16.963982408330725</v>
      </c>
      <c r="DR21" s="20">
        <f t="shared" si="16"/>
        <v>132.63945069450935</v>
      </c>
      <c r="DS21" s="59">
        <f t="shared" si="17"/>
        <v>360.46415912043176</v>
      </c>
      <c r="DT21" s="59">
        <f ca="1">AVERAGE(OFFSET($DS$3,0,0,'Données projet'!$E$14+1,1))-AVERAGE(OFFSET($H$3,0,0,'Données projet'!$E$14+1,1))</f>
        <v>371.53862119592281</v>
      </c>
      <c r="DU21" s="59">
        <f t="shared" si="44"/>
        <v>359.99672429242423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56.134011388887927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1.6</v>
      </c>
      <c r="EJ21" s="12">
        <f>IF('Données projet'!$A$192&gt;35,EJ20+EI21-ER20,IF(A21&lt;'Données projet'!$A$192,$EG$205^A21,IF(A21='Données projet'!$A$192,'Données projet'!$B$192,EJ20+EI21-ER20)))</f>
        <v>22.627416997969497</v>
      </c>
      <c r="EK21" s="17">
        <f>EJ21*VLOOKUP('Données projet'!$B$15,Paramètres!$A$1:$I$89,3,0)*VLOOKUP('Données projet'!$B$15,Paramètres!$A$1:$I$89,5,0)</f>
        <v>16.590422142911237</v>
      </c>
      <c r="EL21" s="13">
        <f t="shared" si="45"/>
        <v>5.5133821519855717</v>
      </c>
      <c r="EM21" s="20">
        <f t="shared" si="19"/>
        <v>38.497459146945268</v>
      </c>
      <c r="EN21" s="59">
        <f t="shared" si="20"/>
        <v>266.32216757286767</v>
      </c>
      <c r="EO21" s="59">
        <f ca="1">AVERAGE(OFFSET($EN$3,0,0,'Données projet'!$E$15+1,1))-AVERAGE(OFFSET($H$3,0,0,'Données projet'!$E$15+1,1))</f>
        <v>429.05782194614073</v>
      </c>
      <c r="EP21" s="59">
        <f t="shared" si="46"/>
        <v>240.01805666428365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56.134011388887927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11.2</v>
      </c>
      <c r="FE21" s="12">
        <f>IF('Données projet'!$A$218&gt;35,FE20+FD21-FM20,IF(A21&lt;'Données projet'!$A$218,$FB$205^A21,IF(A21='Données projet'!$A$218,'Données projet'!$B$218,FE20+FD21-FM20)))</f>
        <v>106.6</v>
      </c>
      <c r="FF21" s="17">
        <f>FE21*VLOOKUP('Données projet'!$B$16,Paramètres!$A$1:$I$89,3,0)*VLOOKUP('Données projet'!$B$16,Paramètres!$A$1:$I$89,5,0)</f>
        <v>93.125760000000014</v>
      </c>
      <c r="FG21" s="13">
        <f t="shared" si="47"/>
        <v>25.317578585717406</v>
      </c>
      <c r="FH21" s="20">
        <f t="shared" si="22"/>
        <v>206.2888147034578</v>
      </c>
      <c r="FI21" s="59">
        <f t="shared" si="23"/>
        <v>434.11352312938016</v>
      </c>
      <c r="FJ21" s="59">
        <f ca="1">AVERAGE(OFFSET($FI$3,0,0,'Données projet'!$E$16+1,1))-AVERAGE(OFFSET($H$3,0,0,'Données projet'!$E$16+1,1))</f>
        <v>377.00852312761913</v>
      </c>
      <c r="FK21" s="59">
        <f t="shared" si="48"/>
        <v>337.17207781873378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56.134011388887927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9.6</v>
      </c>
      <c r="FZ21" s="12">
        <f>IF('Données projet'!$A$244&gt;35,FZ20+FY21-GH20,IF(A21&lt;'Données projet'!$A$244,$FW$205^A21,IF(A21='Données projet'!$A$244,'Données projet'!$B$244,FZ20+FY21-GH20)))</f>
        <v>37.800000000000004</v>
      </c>
      <c r="GA21" s="17">
        <f>FZ21*VLOOKUP('Données projet'!$B$17,Paramètres!$A$1:$I$89,3,0)*VLOOKUP('Données projet'!$B$17,Paramètres!$A$1:$I$89,5,0)</f>
        <v>33.022080000000003</v>
      </c>
      <c r="GB21" s="13">
        <f t="shared" si="49"/>
        <v>10.129025278332465</v>
      </c>
      <c r="GC21" s="20">
        <f t="shared" si="25"/>
        <v>75.154841693095705</v>
      </c>
      <c r="GD21" s="59">
        <f t="shared" si="26"/>
        <v>302.97955011901809</v>
      </c>
      <c r="GE21" s="59">
        <f ca="1">AVERAGE(OFFSET($GD$3,0,0,'Données projet'!$E$17+1,1))-AVERAGE(OFFSET($H$3,0,0,'Données projet'!$E$17+1,1))</f>
        <v>280.10635755644415</v>
      </c>
      <c r="GF21" s="59">
        <f t="shared" si="50"/>
        <v>271.43040689964266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56.134011388887927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13.8</v>
      </c>
      <c r="GU21" s="12">
        <f>IF('Données projet'!$A$270&gt;35,GU20+GT21-HC20,IF(A21&lt;'Données projet'!$A$270,$GR$205^A21,IF(A21='Données projet'!$A$270,'Données projet'!$B$270,GU20+GT21-HC20)))</f>
        <v>74.399999999999991</v>
      </c>
      <c r="GV21" s="17">
        <f>GU21*VLOOKUP('Données projet'!$B$18,Paramètres!$A$1:$I$89,3,0)*VLOOKUP('Données projet'!$B$18,Paramètres!$A$1:$I$89,5,0)</f>
        <v>48.74687999999999</v>
      </c>
      <c r="GW21" s="13">
        <f t="shared" si="51"/>
        <v>14.289659449206793</v>
      </c>
      <c r="GX21" s="20">
        <f t="shared" si="28"/>
        <v>109.78863954070181</v>
      </c>
      <c r="GY21" s="59">
        <f t="shared" si="29"/>
        <v>337.61334796662419</v>
      </c>
      <c r="GZ21" s="59">
        <f ca="1">AVERAGE(OFFSET($GY$3,0,0,'Données projet'!$E$18+1,1))-AVERAGE(OFFSET($H$3,0,0,'Données projet'!$E$18+1,1))</f>
        <v>315.63369683775079</v>
      </c>
      <c r="HA21" s="59">
        <f t="shared" si="52"/>
        <v>306.69725573349979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3.8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13.933333333333332</v>
      </c>
      <c r="H22" s="67">
        <f t="shared" si="1"/>
        <v>200.93333333333331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1.6</v>
      </c>
      <c r="N22" s="13">
        <f>IF('Données projet'!$A$36&gt;35,N21+M22-V21,IF(A22&lt;'Données projet'!$A$36,$K$205^A22,IF(A22='Données projet'!$A$36,'Données projet'!$B$36,N21+M22-V21)))</f>
        <v>26.908685288118836</v>
      </c>
      <c r="O22" s="13">
        <f>N22*VLOOKUP('Données projet'!$B$9,Paramètres!$A$1:$I$89,3,0)*VLOOKUP('Données projet'!$B$9,Paramètres!$A$1:$I$89,5,0)</f>
        <v>23.087651977205965</v>
      </c>
      <c r="P22" s="13">
        <f t="shared" si="33"/>
        <v>7.3830264994807839</v>
      </c>
      <c r="Q22" s="20">
        <f t="shared" si="2"/>
        <v>53.069765013562751</v>
      </c>
      <c r="R22" s="59">
        <f t="shared" si="0"/>
        <v>282.99868997159399</v>
      </c>
      <c r="S22" s="59">
        <f ca="1">AVERAGE(OFFSET($R$3,0,0,'Données projet'!$E$9+1,1))-AVERAGE(OFFSET($H$3,0,0,'Données projet'!$E$9+1,1))</f>
        <v>490.57700931800127</v>
      </c>
      <c r="T22" s="59">
        <f t="shared" si="34"/>
        <v>271.29582207075191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29.349802561239567</v>
      </c>
      <c r="AK22" s="13">
        <f t="shared" si="35"/>
        <v>9.1269990536799668</v>
      </c>
      <c r="AL22" s="20">
        <f t="shared" si="4"/>
        <v>67.013762812651535</v>
      </c>
      <c r="AM22" s="59">
        <f t="shared" si="5"/>
        <v>296.94268777068277</v>
      </c>
      <c r="AN22" s="59">
        <f ca="1">AVERAGE(OFFSET($AM$3,0,0,'Données projet'!$E$10+1,1))-AVERAGE(OFFSET($H$3,0,0,'Données projet'!$E$10+1,1))</f>
        <v>379.55022125193182</v>
      </c>
      <c r="AO22" s="59">
        <f t="shared" si="36"/>
        <v>247.37575363353935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3.65</v>
      </c>
      <c r="BD22" s="12">
        <f>IF('Données projet'!$A$88&gt;35,BD21+BC22-BL21,IF(A22&lt;'Données projet'!$A$88,$BA$205^A22,IF(A22='Données projet'!$A$88,'Données projet'!$B$88,BD21+BC22-BL21)))</f>
        <v>58.90561805764559</v>
      </c>
      <c r="BE22" s="13">
        <f>BD22*VLOOKUP('Données projet'!$B$11,Paramètres!$A$1:$I$89,3,0)*VLOOKUP('Données projet'!$B$11,Paramètres!$A$1:$I$89,5,0)</f>
        <v>53.297803218557732</v>
      </c>
      <c r="BF22" s="13">
        <f t="shared" si="37"/>
        <v>15.462240012873817</v>
      </c>
      <c r="BG22" s="20">
        <f t="shared" si="7"/>
        <v>119.75707529474329</v>
      </c>
      <c r="BH22" s="59">
        <f t="shared" si="8"/>
        <v>349.68600025277453</v>
      </c>
      <c r="BI22" s="59">
        <f ca="1">AVERAGE(OFFSET($BH$3,0,0,'Données projet'!$E$11+1,1))-AVERAGE(OFFSET($H$3,0,0,'Données projet'!$E$11+1,1))</f>
        <v>480.06550334851067</v>
      </c>
      <c r="BJ22" s="59">
        <f t="shared" si="38"/>
        <v>358.76123821338194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3.65</v>
      </c>
      <c r="BY22" s="12">
        <f>IF('Données projet'!$A$114&gt;35,BY21+BX22-CG21,IF(A22&lt;'Données projet'!$A$114,$BV$205^A22,IF(A22='Données projet'!$A$114,'Données projet'!$B$114,BY21+BX22-CG21)))</f>
        <v>58.90561805764559</v>
      </c>
      <c r="BZ22" s="13">
        <f>BY22*VLOOKUP('Données projet'!$B$12,Paramètres!$A$1:$I$89,3,0)*VLOOKUP('Données projet'!$B$12,Paramètres!$A$1:$I$89,5,0)</f>
        <v>59.730296710452635</v>
      </c>
      <c r="CA22" s="13">
        <f t="shared" si="39"/>
        <v>17.100061689857345</v>
      </c>
      <c r="CB22" s="20">
        <f t="shared" si="10"/>
        <v>133.81287421387319</v>
      </c>
      <c r="CC22" s="59">
        <f t="shared" si="11"/>
        <v>363.7417991719044</v>
      </c>
      <c r="CD22" s="59">
        <f ca="1">AVERAGE(OFFSET($CC$3,0,0,'Données projet'!$E$12+1,1))-AVERAGE(OFFSET($H$3,0,0,'Données projet'!$E$12+1,1))</f>
        <v>529.72171777327833</v>
      </c>
      <c r="CE22" s="59">
        <f t="shared" si="40"/>
        <v>394.94722433628397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1.2</v>
      </c>
      <c r="CT22" s="12">
        <f>IF('Données projet'!$A$140&gt;35,CT21+CS22-DB21,IF(A22&lt;'Données projet'!$A$140,$CQ$205^A22,IF(A22='Données projet'!$A$140,'Données projet'!$B$140,CT21+CS22-DB21)))</f>
        <v>13.262095581124292</v>
      </c>
      <c r="CU22" s="17">
        <f>CT22*VLOOKUP('Données projet'!$B$13,Paramètres!$A$1:$I$89,3,0)*VLOOKUP('Données projet'!$B$13,Paramètres!$A$1:$I$89,5,0)</f>
        <v>12.620210154997878</v>
      </c>
      <c r="CV22" s="13">
        <f t="shared" si="41"/>
        <v>4.329667055669546</v>
      </c>
      <c r="CW22" s="20">
        <f t="shared" si="13"/>
        <v>29.521036141912429</v>
      </c>
      <c r="CX22" s="59">
        <f t="shared" si="14"/>
        <v>259.44996109994366</v>
      </c>
      <c r="CY22" s="59">
        <f ca="1">AVERAGE(OFFSET($CX$3,0,0,'Données projet'!$E$13+1,1))-AVERAGE(OFFSET($H$3,0,0,'Données projet'!$E$13+1,1))</f>
        <v>319.49771739670462</v>
      </c>
      <c r="CZ22" s="59">
        <f t="shared" si="42"/>
        <v>166.76118462633733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13.8</v>
      </c>
      <c r="DO22" s="12">
        <f>IF('Données projet'!$A$166&gt;35,DO21+DN22-DW21,IF(A22&lt;'Données projet'!$A$166,$DL$205^A22,IF(A22='Données projet'!$A$166,'Données projet'!$B$166,DO21+DN22-DW21)))</f>
        <v>88.199999999999989</v>
      </c>
      <c r="DP22" s="17">
        <f>DO22*VLOOKUP('Données projet'!$B$14,Paramètres!$A$1:$I$89,3,0)*VLOOKUP('Données projet'!$B$14,Paramètres!$A$1:$I$89,5,0)</f>
        <v>70.171919999999986</v>
      </c>
      <c r="DQ22" s="13">
        <f t="shared" si="43"/>
        <v>19.716145269554726</v>
      </c>
      <c r="DR22" s="20">
        <f t="shared" si="16"/>
        <v>156.55504701114111</v>
      </c>
      <c r="DS22" s="59">
        <f t="shared" si="17"/>
        <v>386.48397196917233</v>
      </c>
      <c r="DT22" s="59">
        <f ca="1">AVERAGE(OFFSET($DS$3,0,0,'Données projet'!$E$14+1,1))-AVERAGE(OFFSET($H$3,0,0,'Données projet'!$E$14+1,1))</f>
        <v>371.53862119592281</v>
      </c>
      <c r="DU22" s="59">
        <f t="shared" si="44"/>
        <v>359.99672429242423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1.6</v>
      </c>
      <c r="EJ22" s="12">
        <f>IF('Données projet'!$A$192&gt;35,EJ21+EI22-ER21,IF(A22&lt;'Données projet'!$A$192,$EG$205^A22,IF(A22='Données projet'!$A$192,'Données projet'!$B$192,EJ21+EI22-ER21)))</f>
        <v>26.908685288118836</v>
      </c>
      <c r="EK22" s="17">
        <f>EJ22*VLOOKUP('Données projet'!$B$15,Paramètres!$A$1:$I$89,3,0)*VLOOKUP('Données projet'!$B$15,Paramètres!$A$1:$I$89,5,0)</f>
        <v>19.729448053248728</v>
      </c>
      <c r="EL22" s="13">
        <f t="shared" si="45"/>
        <v>6.4256286331255001</v>
      </c>
      <c r="EM22" s="20">
        <f t="shared" si="19"/>
        <v>45.553425228768447</v>
      </c>
      <c r="EN22" s="59">
        <f t="shared" si="20"/>
        <v>275.48235018679964</v>
      </c>
      <c r="EO22" s="59">
        <f ca="1">AVERAGE(OFFSET($EN$3,0,0,'Données projet'!$E$15+1,1))-AVERAGE(OFFSET($H$3,0,0,'Données projet'!$E$15+1,1))</f>
        <v>429.05782194614073</v>
      </c>
      <c r="EP22" s="59">
        <f t="shared" si="46"/>
        <v>240.01805666428365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11.2</v>
      </c>
      <c r="FE22" s="12">
        <f>IF('Données projet'!$A$218&gt;35,FE21+FD22-FM21,IF(A22&lt;'Données projet'!$A$218,$FB$205^A22,IF(A22='Données projet'!$A$218,'Données projet'!$B$218,FE21+FD22-FM21)))</f>
        <v>117.8</v>
      </c>
      <c r="FF22" s="17">
        <f>FE22*VLOOKUP('Données projet'!$B$16,Paramètres!$A$1:$I$89,3,0)*VLOOKUP('Données projet'!$B$16,Paramètres!$A$1:$I$89,5,0)</f>
        <v>102.91008000000001</v>
      </c>
      <c r="FG22" s="13">
        <f t="shared" si="47"/>
        <v>27.654122306790427</v>
      </c>
      <c r="FH22" s="20">
        <f t="shared" si="22"/>
        <v>227.39931901765999</v>
      </c>
      <c r="FI22" s="59">
        <f t="shared" si="23"/>
        <v>457.32824397569118</v>
      </c>
      <c r="FJ22" s="59">
        <f ca="1">AVERAGE(OFFSET($FI$3,0,0,'Données projet'!$E$16+1,1))-AVERAGE(OFFSET($H$3,0,0,'Données projet'!$E$16+1,1))</f>
        <v>377.00852312761913</v>
      </c>
      <c r="FK22" s="59">
        <f t="shared" si="48"/>
        <v>337.17207781873378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9.6</v>
      </c>
      <c r="FZ22" s="12">
        <f>IF('Données projet'!$A$244&gt;35,FZ21+FY22-GH21,IF(A22&lt;'Données projet'!$A$244,$FW$205^A22,IF(A22='Données projet'!$A$244,'Données projet'!$B$244,FZ21+FY22-GH21)))</f>
        <v>47.400000000000006</v>
      </c>
      <c r="GA22" s="17">
        <f>FZ22*VLOOKUP('Données projet'!$B$17,Paramètres!$A$1:$I$89,3,0)*VLOOKUP('Données projet'!$B$17,Paramètres!$A$1:$I$89,5,0)</f>
        <v>41.408640000000005</v>
      </c>
      <c r="GB22" s="13">
        <f t="shared" si="49"/>
        <v>12.371251711099637</v>
      </c>
      <c r="GC22" s="20">
        <f t="shared" si="25"/>
        <v>93.666644730165203</v>
      </c>
      <c r="GD22" s="59">
        <f t="shared" si="26"/>
        <v>323.59556968819641</v>
      </c>
      <c r="GE22" s="59">
        <f ca="1">AVERAGE(OFFSET($GD$3,0,0,'Données projet'!$E$17+1,1))-AVERAGE(OFFSET($H$3,0,0,'Données projet'!$E$17+1,1))</f>
        <v>280.10635755644415</v>
      </c>
      <c r="GF22" s="59">
        <f t="shared" si="50"/>
        <v>271.43040689964266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13.8</v>
      </c>
      <c r="GU22" s="12">
        <f>IF('Données projet'!$A$270&gt;35,GU21+GT22-HC21,IF(A22&lt;'Données projet'!$A$270,$GR$205^A22,IF(A22='Données projet'!$A$270,'Données projet'!$B$270,GU21+GT22-HC21)))</f>
        <v>88.199999999999989</v>
      </c>
      <c r="GV22" s="17">
        <f>GU22*VLOOKUP('Données projet'!$B$18,Paramètres!$A$1:$I$89,3,0)*VLOOKUP('Données projet'!$B$18,Paramètres!$A$1:$I$89,5,0)</f>
        <v>57.788639999999994</v>
      </c>
      <c r="GW22" s="13">
        <f t="shared" si="51"/>
        <v>16.607951763417912</v>
      </c>
      <c r="GX22" s="20">
        <f t="shared" si="28"/>
        <v>129.57406398795285</v>
      </c>
      <c r="GY22" s="59">
        <f t="shared" si="29"/>
        <v>359.50298894598404</v>
      </c>
      <c r="GZ22" s="59">
        <f ca="1">AVERAGE(OFFSET($GY$3,0,0,'Données projet'!$E$18+1,1))-AVERAGE(OFFSET($H$3,0,0,'Données projet'!$E$18+1,1))</f>
        <v>315.63369683775079</v>
      </c>
      <c r="HA22" s="59">
        <f t="shared" si="52"/>
        <v>306.69725573349979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3.8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13.933333333333332</v>
      </c>
      <c r="H23" s="67">
        <f t="shared" si="1"/>
        <v>200.93333333333331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32</v>
      </c>
      <c r="L23" s="12">
        <f>VLOOKUP(A23,'Données projet'!$A$35:$I$55,9,0)</f>
        <v>1.6</v>
      </c>
      <c r="M23" s="12">
        <f t="array" ref="M23">INDEX(L:L,MIN(IF(ISNUMBER(L23:L219),ROW(L23:L219),"")))</f>
        <v>1.6</v>
      </c>
      <c r="N23" s="13">
        <f>IF('Données projet'!$A$36&gt;35,N22+M23-V22,IF(A23&lt;'Données projet'!$A$36,$K$205^A23,IF(A23='Données projet'!$A$36,'Données projet'!$B$36,N22+M23-V22)))</f>
        <v>32</v>
      </c>
      <c r="O23" s="13">
        <f>N23*VLOOKUP('Données projet'!$B$9,Paramètres!$A$1:$I$89,3,0)*VLOOKUP('Données projet'!$B$9,Paramètres!$A$1:$I$89,5,0)</f>
        <v>27.456000000000003</v>
      </c>
      <c r="P23" s="13">
        <f t="shared" si="33"/>
        <v>8.604625104229898</v>
      </c>
      <c r="Q23" s="20">
        <f t="shared" si="2"/>
        <v>62.805588723200408</v>
      </c>
      <c r="R23" s="59">
        <f t="shared" si="0"/>
        <v>294.8234295839078</v>
      </c>
      <c r="S23" s="59">
        <f ca="1">AVERAGE(OFFSET($R$3,0,0,'Données projet'!$E$9+1,1))-AVERAGE(OFFSET($H$3,0,0,'Données projet'!$E$9+1,1))</f>
        <v>490.57700931800127</v>
      </c>
      <c r="T23" s="59">
        <f t="shared" si="34"/>
        <v>271.29582207075191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35.380800000000001</v>
      </c>
      <c r="AK23" s="13">
        <f t="shared" si="35"/>
        <v>10.765721954933243</v>
      </c>
      <c r="AL23" s="20">
        <f t="shared" si="4"/>
        <v>80.371859071508723</v>
      </c>
      <c r="AM23" s="59">
        <f t="shared" si="5"/>
        <v>312.3896999322161</v>
      </c>
      <c r="AN23" s="59">
        <f ca="1">AVERAGE(OFFSET($AM$3,0,0,'Données projet'!$E$10+1,1))-AVERAGE(OFFSET($H$3,0,0,'Données projet'!$E$10+1,1))</f>
        <v>379.55022125193182</v>
      </c>
      <c r="AO23" s="59">
        <f t="shared" si="36"/>
        <v>247.37575363353935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73</v>
      </c>
      <c r="BB23" s="12">
        <f>VLOOKUP(A23,'Données projet'!$A$87:$I$107,9,0)</f>
        <v>3.65</v>
      </c>
      <c r="BC23" s="12">
        <f t="array" ref="BC23">INDEX(BB:BB,MIN(IF(ISNUMBER(BB23:BB219),ROW(BB23:BB219),"")))</f>
        <v>3.65</v>
      </c>
      <c r="BD23" s="12">
        <f>IF('Données projet'!$A$88&gt;35,BD22+BC23-BL22,IF(A23&lt;'Données projet'!$A$88,$BA$205^A23,IF(A23='Données projet'!$A$88,'Données projet'!$B$88,BD22+BC23-BL22)))</f>
        <v>73</v>
      </c>
      <c r="BE23" s="13">
        <f>BD23*VLOOKUP('Données projet'!$B$11,Paramètres!$A$1:$I$89,3,0)*VLOOKUP('Données projet'!$B$11,Paramètres!$A$1:$I$89,5,0)</f>
        <v>66.050399999999996</v>
      </c>
      <c r="BF23" s="13">
        <f t="shared" si="37"/>
        <v>18.689342126897891</v>
      </c>
      <c r="BG23" s="20">
        <f t="shared" si="7"/>
        <v>147.58838420434714</v>
      </c>
      <c r="BH23" s="59">
        <f t="shared" si="8"/>
        <v>379.6062250650545</v>
      </c>
      <c r="BI23" s="59">
        <f ca="1">AVERAGE(OFFSET($BH$3,0,0,'Données projet'!$E$11+1,1))-AVERAGE(OFFSET($H$3,0,0,'Données projet'!$E$11+1,1))</f>
        <v>480.06550334851067</v>
      </c>
      <c r="BJ23" s="59">
        <f t="shared" si="38"/>
        <v>358.76123821338194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73</v>
      </c>
      <c r="BW23" s="12">
        <f>VLOOKUP(A23,'Données projet'!$A$113:$I$133,9,0)</f>
        <v>3.65</v>
      </c>
      <c r="BX23" s="12">
        <f t="array" ref="BX23">INDEX(BW:BW,MIN(IF(ISNUMBER(BW23:BW219),ROW(BW23:BW219),"")))</f>
        <v>3.65</v>
      </c>
      <c r="BY23" s="12">
        <f>IF('Données projet'!$A$114&gt;35,BY22+BX23-CG22,IF(A23&lt;'Données projet'!$A$114,$BV$205^A23,IF(A23='Données projet'!$A$114,'Données projet'!$B$114,BY22+BX23-CG22)))</f>
        <v>73</v>
      </c>
      <c r="BZ23" s="13">
        <f>BY23*VLOOKUP('Données projet'!$B$12,Paramètres!$A$1:$I$89,3,0)*VLOOKUP('Données projet'!$B$12,Paramètres!$A$1:$I$89,5,0)</f>
        <v>74.022000000000006</v>
      </c>
      <c r="CA23" s="13">
        <f t="shared" si="39"/>
        <v>20.668991235856851</v>
      </c>
      <c r="CB23" s="20">
        <f t="shared" si="10"/>
        <v>164.92014306911736</v>
      </c>
      <c r="CC23" s="59">
        <f t="shared" si="11"/>
        <v>396.93798392982472</v>
      </c>
      <c r="CD23" s="59">
        <f ca="1">AVERAGE(OFFSET($CC$3,0,0,'Données projet'!$E$12+1,1))-AVERAGE(OFFSET($H$3,0,0,'Données projet'!$E$12+1,1))</f>
        <v>529.72171777327833</v>
      </c>
      <c r="CE23" s="59">
        <f t="shared" si="40"/>
        <v>394.94722433628397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1.2</v>
      </c>
      <c r="CT23" s="12">
        <f>IF('Données projet'!$A$140&gt;35,CT22+CS23-DB22,IF(A23&lt;'Données projet'!$A$140,$CQ$205^A23,IF(A23='Données projet'!$A$140,'Données projet'!$B$140,CT22+CS23-DB22)))</f>
        <v>15.194870523363559</v>
      </c>
      <c r="CU23" s="17">
        <f>CT23*VLOOKUP('Données projet'!$B$13,Paramètres!$A$1:$I$89,3,0)*VLOOKUP('Données projet'!$B$13,Paramètres!$A$1:$I$89,5,0)</f>
        <v>14.459438790032763</v>
      </c>
      <c r="CV23" s="13">
        <f t="shared" si="41"/>
        <v>4.8827206114292476</v>
      </c>
      <c r="CW23" s="20">
        <f t="shared" si="13"/>
        <v>33.687594290879673</v>
      </c>
      <c r="CX23" s="59">
        <f t="shared" si="14"/>
        <v>265.70543515158704</v>
      </c>
      <c r="CY23" s="59">
        <f ca="1">AVERAGE(OFFSET($CX$3,0,0,'Données projet'!$E$13+1,1))-AVERAGE(OFFSET($H$3,0,0,'Données projet'!$E$13+1,1))</f>
        <v>319.49771739670462</v>
      </c>
      <c r="CZ23" s="59">
        <f t="shared" si="42"/>
        <v>166.76118462633733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102</v>
      </c>
      <c r="DM23" s="12">
        <f>VLOOKUP(A23,'Données projet'!$A$165:$I$185,9,0)</f>
        <v>13.8</v>
      </c>
      <c r="DN23" s="12">
        <f t="array" ref="DN23">INDEX(DM:DM,MIN(IF(ISNUMBER(DM23:DM219),ROW(DM23:DM219),"")))</f>
        <v>13.8</v>
      </c>
      <c r="DO23" s="12">
        <f>IF('Données projet'!$A$166&gt;35,DO22+DN23-DW22,IF(A23&lt;'Données projet'!$A$166,$DL$205^A23,IF(A23='Données projet'!$A$166,'Données projet'!$B$166,DO22+DN23-DW22)))</f>
        <v>101.99999999999999</v>
      </c>
      <c r="DP23" s="17">
        <f>DO23*VLOOKUP('Données projet'!$B$14,Paramètres!$A$1:$I$89,3,0)*VLOOKUP('Données projet'!$B$14,Paramètres!$A$1:$I$89,5,0)</f>
        <v>81.151200000000003</v>
      </c>
      <c r="DQ23" s="13">
        <f t="shared" si="43"/>
        <v>22.418424032002342</v>
      </c>
      <c r="DR23" s="20">
        <f t="shared" si="16"/>
        <v>180.38376185573739</v>
      </c>
      <c r="DS23" s="59">
        <f t="shared" si="17"/>
        <v>412.40160271644476</v>
      </c>
      <c r="DT23" s="59">
        <f ca="1">AVERAGE(OFFSET($DS$3,0,0,'Données projet'!$E$14+1,1))-AVERAGE(OFFSET($H$3,0,0,'Données projet'!$E$14+1,1))</f>
        <v>371.53862119592281</v>
      </c>
      <c r="DU23" s="59">
        <f t="shared" si="44"/>
        <v>359.99672429242423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35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32</v>
      </c>
      <c r="EH23" s="12">
        <f>VLOOKUP(A23,'Données projet'!$A$191:$I$211,9,0)</f>
        <v>1.6</v>
      </c>
      <c r="EI23" s="12">
        <f t="array" ref="EI23">INDEX(EH:EH,MIN(IF(ISNUMBER(EH23:EH219),ROW(EH23:EH219),"")))</f>
        <v>1.6</v>
      </c>
      <c r="EJ23" s="12">
        <f>IF('Données projet'!$A$192&gt;35,EJ22+EI23-ER22,IF(A23&lt;'Données projet'!$A$192,$EG$205^A23,IF(A23='Données projet'!$A$192,'Données projet'!$B$192,EJ22+EI23-ER22)))</f>
        <v>32</v>
      </c>
      <c r="EK23" s="17">
        <f>EJ23*VLOOKUP('Données projet'!$B$15,Paramètres!$A$1:$I$89,3,0)*VLOOKUP('Données projet'!$B$15,Paramètres!$A$1:$I$89,5,0)</f>
        <v>23.462399999999999</v>
      </c>
      <c r="EL23" s="13">
        <f t="shared" si="45"/>
        <v>7.4888157926750578</v>
      </c>
      <c r="EM23" s="20">
        <f t="shared" si="19"/>
        <v>53.906700838909053</v>
      </c>
      <c r="EN23" s="59">
        <f t="shared" si="20"/>
        <v>285.92454169961644</v>
      </c>
      <c r="EO23" s="59">
        <f ca="1">AVERAGE(OFFSET($EN$3,0,0,'Données projet'!$E$15+1,1))-AVERAGE(OFFSET($H$3,0,0,'Données projet'!$E$15+1,1))</f>
        <v>429.05782194614073</v>
      </c>
      <c r="EP23" s="59">
        <f t="shared" si="46"/>
        <v>240.01805666428365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129</v>
      </c>
      <c r="FC23" s="12">
        <f>VLOOKUP(A23,'Données projet'!$A$217:$I$237,9,0)</f>
        <v>11.2</v>
      </c>
      <c r="FD23" s="12">
        <f t="array" ref="FD23">INDEX(FC:FC,MIN(IF(ISNUMBER(FC23:FC219),ROW(FC23:FC219),"")))</f>
        <v>11.2</v>
      </c>
      <c r="FE23" s="12">
        <f>IF('Données projet'!$A$218&gt;35,FE22+FD23-FM22,IF(A23&lt;'Données projet'!$A$218,$FB$205^A23,IF(A23='Données projet'!$A$218,'Données projet'!$B$218,FE22+FD23-FM22)))</f>
        <v>129</v>
      </c>
      <c r="FF23" s="17">
        <f>FE23*VLOOKUP('Données projet'!$B$16,Paramètres!$A$1:$I$89,3,0)*VLOOKUP('Données projet'!$B$16,Paramètres!$A$1:$I$89,5,0)</f>
        <v>112.69440000000002</v>
      </c>
      <c r="FG23" s="13">
        <f t="shared" si="47"/>
        <v>29.964909381330632</v>
      </c>
      <c r="FH23" s="20">
        <f t="shared" si="22"/>
        <v>248.46496383915087</v>
      </c>
      <c r="FI23" s="59">
        <f t="shared" si="23"/>
        <v>480.48280469985821</v>
      </c>
      <c r="FJ23" s="59">
        <f ca="1">AVERAGE(OFFSET($FI$3,0,0,'Données projet'!$E$16+1,1))-AVERAGE(OFFSET($H$3,0,0,'Données projet'!$E$16+1,1))</f>
        <v>377.00852312761913</v>
      </c>
      <c r="FK23" s="59">
        <f t="shared" si="48"/>
        <v>337.17207781873378</v>
      </c>
      <c r="FL23" s="15">
        <f>IF(ISNA(VLOOKUP(A23,'Données projet'!$A$217:$I$237,3,0)),0,VLOOKUP(A23,'Données projet'!$A$217:$I$237,3,0))</f>
        <v>3</v>
      </c>
      <c r="FM23" s="15">
        <f>IF(ISNA(VLOOKUP(A23,'Données projet'!$A$217:$I$237,4,0)),0,VLOOKUP(A23,'Données projet'!$A$217:$I$237,4,0))</f>
        <v>54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57</v>
      </c>
      <c r="FX23" s="12">
        <f>VLOOKUP(A23,'Données projet'!$A$243:$I$263,9,0)</f>
        <v>9.6</v>
      </c>
      <c r="FY23" s="12">
        <f t="array" ref="FY23">INDEX(FX:FX,MIN(IF(ISNUMBER(FX23:FX219),ROW(FX23:FX219),"")))</f>
        <v>9.6</v>
      </c>
      <c r="FZ23" s="12">
        <f>IF('Données projet'!$A$244&gt;35,FZ22+FY23-GH22,IF(A23&lt;'Données projet'!$A$244,$FW$205^A23,IF(A23='Données projet'!$A$244,'Données projet'!$B$244,FZ22+FY23-GH22)))</f>
        <v>57.000000000000007</v>
      </c>
      <c r="GA23" s="17">
        <f>FZ23*VLOOKUP('Données projet'!$B$17,Paramètres!$A$1:$I$89,3,0)*VLOOKUP('Données projet'!$B$17,Paramètres!$A$1:$I$89,5,0)</f>
        <v>49.795200000000008</v>
      </c>
      <c r="GB23" s="13">
        <f t="shared" si="49"/>
        <v>14.560856542690781</v>
      </c>
      <c r="GC23" s="20">
        <f t="shared" si="25"/>
        <v>112.08679847851981</v>
      </c>
      <c r="GD23" s="59">
        <f t="shared" si="26"/>
        <v>344.10463933922716</v>
      </c>
      <c r="GE23" s="59">
        <f ca="1">AVERAGE(OFFSET($GD$3,0,0,'Données projet'!$E$17+1,1))-AVERAGE(OFFSET($H$3,0,0,'Données projet'!$E$17+1,1))</f>
        <v>280.10635755644415</v>
      </c>
      <c r="GF23" s="59">
        <f t="shared" si="50"/>
        <v>271.43040689964266</v>
      </c>
      <c r="GG23" s="15">
        <f>IF(ISNA(VLOOKUP(A23,'Données projet'!$A$243:$I$263,3,0)),0,VLOOKUP(A23,'Données projet'!$A$243:$I$263,3,0))</f>
        <v>2</v>
      </c>
      <c r="GH23" s="15">
        <f>IF(ISNA(VLOOKUP(A23,'Données projet'!$A$243:$I$263,4,0)),0,VLOOKUP(A23,'Données projet'!$A$243:$I$263,4,0))</f>
        <v>21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102</v>
      </c>
      <c r="GS23" s="12">
        <f>VLOOKUP(A23,'Données projet'!$A$269:$I$289,9,0)</f>
        <v>13.8</v>
      </c>
      <c r="GT23" s="12">
        <f t="array" ref="GT23">INDEX(GS:GS,MIN(IF(ISNUMBER(GS23:GS219),ROW(GS23:GS219),"")))</f>
        <v>13.8</v>
      </c>
      <c r="GU23" s="12">
        <f>IF('Données projet'!$A$270&gt;35,GU22+GT23-HC22,IF(A23&lt;'Données projet'!$A$270,$GR$205^A23,IF(A23='Données projet'!$A$270,'Données projet'!$B$270,GU22+GT23-HC22)))</f>
        <v>101.99999999999999</v>
      </c>
      <c r="GV23" s="17">
        <f>GU23*VLOOKUP('Données projet'!$B$18,Paramètres!$A$1:$I$89,3,0)*VLOOKUP('Données projet'!$B$18,Paramètres!$A$1:$I$89,5,0)</f>
        <v>66.830399999999983</v>
      </c>
      <c r="GW23" s="13">
        <f t="shared" si="51"/>
        <v>18.884224063325345</v>
      </c>
      <c r="GX23" s="20">
        <f t="shared" si="28"/>
        <v>149.28630357695829</v>
      </c>
      <c r="GY23" s="59">
        <f t="shared" si="29"/>
        <v>381.30414443766563</v>
      </c>
      <c r="GZ23" s="59">
        <f ca="1">AVERAGE(OFFSET($GY$3,0,0,'Données projet'!$E$18+1,1))-AVERAGE(OFFSET($H$3,0,0,'Données projet'!$E$18+1,1))</f>
        <v>315.63369683775079</v>
      </c>
      <c r="HA23" s="59">
        <f t="shared" si="52"/>
        <v>306.69725573349979</v>
      </c>
      <c r="HB23" s="15">
        <f>IF(ISNA(VLOOKUP(A23,'Données projet'!$A$269:$I$289,3,0)),0,VLOOKUP(A23,'Données projet'!$A$269:$I$289,3,0))</f>
        <v>3</v>
      </c>
      <c r="HC23" s="15">
        <f>IF(ISNA(VLOOKUP(A23,'Données projet'!$A$269:$I$289,4,0)),0,VLOOKUP(A23,'Données projet'!$A$269:$I$289,4,0))</f>
        <v>35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3.8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13.933333333333332</v>
      </c>
      <c r="H24" s="67">
        <f t="shared" si="1"/>
        <v>200.93333333333331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8.8000000000000007</v>
      </c>
      <c r="N24" s="13">
        <f>IF('Données projet'!$A$36&gt;35,N23+M24-V23,IF(A24&lt;'Données projet'!$A$36,$K$205^A24,IF(A24='Données projet'!$A$36,'Données projet'!$B$36,N23+M24-V23)))</f>
        <v>40.799999999999997</v>
      </c>
      <c r="O24" s="13">
        <f>N24*VLOOKUP('Données projet'!$B$9,Paramètres!$A$1:$I$89,3,0)*VLOOKUP('Données projet'!$B$9,Paramètres!$A$1:$I$89,5,0)</f>
        <v>35.006400000000006</v>
      </c>
      <c r="P24" s="13">
        <f t="shared" si="33"/>
        <v>10.664997365847841</v>
      </c>
      <c r="Q24" s="20">
        <f t="shared" si="2"/>
        <v>79.544350412184983</v>
      </c>
      <c r="R24" s="59">
        <f t="shared" si="0"/>
        <v>313.63607197784944</v>
      </c>
      <c r="S24" s="59">
        <f ca="1">AVERAGE(OFFSET($R$3,0,0,'Données projet'!$E$9+1,1))-AVERAGE(OFFSET($H$3,0,0,'Données projet'!$E$9+1,1))</f>
        <v>490.57700931800127</v>
      </c>
      <c r="T24" s="59">
        <f t="shared" si="34"/>
        <v>271.29582207075191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5.6</v>
      </c>
      <c r="AI24" s="13">
        <f>IF('Données projet'!$A$62&gt;35,AI23+AH24-AQ23,IF(A24&lt;'Données projet'!$A$62,$AF$205^A24,IF(A24='Données projet'!$A$62,'Données projet'!$B$62,AI23+AH24-AQ23)))</f>
        <v>47.6</v>
      </c>
      <c r="AJ24" s="13">
        <f>AI24*VLOOKUP('Données projet'!$B$10,Paramètres!$A$1:$I$89,3,0)*VLOOKUP('Données projet'!$B$10,Paramètres!$A$1:$I$89,5,0)</f>
        <v>40.098240000000011</v>
      </c>
      <c r="AK24" s="13">
        <f t="shared" si="35"/>
        <v>12.024681710991171</v>
      </c>
      <c r="AL24" s="20">
        <f t="shared" si="4"/>
        <v>90.780755313309626</v>
      </c>
      <c r="AM24" s="59">
        <f t="shared" si="5"/>
        <v>324.87247687897411</v>
      </c>
      <c r="AN24" s="59">
        <f ca="1">AVERAGE(OFFSET($AM$3,0,0,'Données projet'!$E$10+1,1))-AVERAGE(OFFSET($H$3,0,0,'Données projet'!$E$10+1,1))</f>
        <v>379.55022125193182</v>
      </c>
      <c r="AO24" s="59">
        <f t="shared" si="36"/>
        <v>247.37575363353935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7.2</v>
      </c>
      <c r="BD24" s="12">
        <f>IF('Données projet'!$A$88&gt;35,BD23+BC24-BL23,IF(A24&lt;'Données projet'!$A$88,$BA$205^A24,IF(A24='Données projet'!$A$88,'Données projet'!$B$88,BD23+BC24-BL23)))</f>
        <v>80.2</v>
      </c>
      <c r="BE24" s="13">
        <f>BD24*VLOOKUP('Données projet'!$B$11,Paramètres!$A$1:$I$89,3,0)*VLOOKUP('Données projet'!$B$11,Paramètres!$A$1:$I$89,5,0)</f>
        <v>72.564959999999999</v>
      </c>
      <c r="BF24" s="13">
        <f t="shared" si="37"/>
        <v>20.30908732150932</v>
      </c>
      <c r="BG24" s="20">
        <f t="shared" si="7"/>
        <v>161.75563241829539</v>
      </c>
      <c r="BH24" s="59">
        <f t="shared" si="8"/>
        <v>395.84735398395986</v>
      </c>
      <c r="BI24" s="59">
        <f ca="1">AVERAGE(OFFSET($BH$3,0,0,'Données projet'!$E$11+1,1))-AVERAGE(OFFSET($H$3,0,0,'Données projet'!$E$11+1,1))</f>
        <v>480.06550334851067</v>
      </c>
      <c r="BJ24" s="59">
        <f t="shared" si="38"/>
        <v>358.76123821338194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7.2</v>
      </c>
      <c r="BY24" s="12">
        <f>IF('Données projet'!$A$114&gt;35,BY23+BX24-CG23,IF(A24&lt;'Données projet'!$A$114,$BV$205^A24,IF(A24='Données projet'!$A$114,'Données projet'!$B$114,BY23+BX24-CG23)))</f>
        <v>80.2</v>
      </c>
      <c r="BZ24" s="13">
        <f>BY24*VLOOKUP('Données projet'!$B$12,Paramètres!$A$1:$I$89,3,0)*VLOOKUP('Données projet'!$B$12,Paramètres!$A$1:$I$89,5,0)</f>
        <v>81.322800000000001</v>
      </c>
      <c r="CA24" s="13">
        <f t="shared" si="39"/>
        <v>22.460306254032997</v>
      </c>
      <c r="CB24" s="20">
        <f t="shared" si="10"/>
        <v>180.75557672577415</v>
      </c>
      <c r="CC24" s="59">
        <f t="shared" si="11"/>
        <v>414.84729829143862</v>
      </c>
      <c r="CD24" s="59">
        <f ca="1">AVERAGE(OFFSET($CC$3,0,0,'Données projet'!$E$12+1,1))-AVERAGE(OFFSET($H$3,0,0,'Données projet'!$E$12+1,1))</f>
        <v>529.72171777327833</v>
      </c>
      <c r="CE24" s="59">
        <f t="shared" si="40"/>
        <v>394.94722433628397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1.2</v>
      </c>
      <c r="CT24" s="12">
        <f>IF('Données projet'!$A$140&gt;35,CT23+CS24-DB23,IF(A24&lt;'Données projet'!$A$140,$CQ$205^A24,IF(A24='Données projet'!$A$140,'Données projet'!$B$140,CT23+CS24-DB23)))</f>
        <v>17.409321838276906</v>
      </c>
      <c r="CU24" s="17">
        <f>CT24*VLOOKUP('Données projet'!$B$13,Paramètres!$A$1:$I$89,3,0)*VLOOKUP('Données projet'!$B$13,Paramètres!$A$1:$I$89,5,0)</f>
        <v>16.566710661304302</v>
      </c>
      <c r="CV24" s="13">
        <f t="shared" si="41"/>
        <v>5.5064189146038656</v>
      </c>
      <c r="CW24" s="20">
        <f t="shared" si="13"/>
        <v>38.444034011373397</v>
      </c>
      <c r="CX24" s="59">
        <f t="shared" si="14"/>
        <v>272.53575557703789</v>
      </c>
      <c r="CY24" s="59">
        <f ca="1">AVERAGE(OFFSET($CX$3,0,0,'Données projet'!$E$13+1,1))-AVERAGE(OFFSET($H$3,0,0,'Données projet'!$E$13+1,1))</f>
        <v>319.49771739670462</v>
      </c>
      <c r="CZ24" s="59">
        <f t="shared" si="42"/>
        <v>166.76118462633733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14.8</v>
      </c>
      <c r="DO24" s="12">
        <f>IF('Données projet'!$A$166&gt;35,DO23+DN24-DW23,IF(A24&lt;'Données projet'!$A$166,$DL$205^A24,IF(A24='Données projet'!$A$166,'Données projet'!$B$166,DO23+DN24-DW23)))</f>
        <v>81.799999999999983</v>
      </c>
      <c r="DP24" s="17">
        <f>DO24*VLOOKUP('Données projet'!$B$14,Paramètres!$A$1:$I$89,3,0)*VLOOKUP('Données projet'!$B$14,Paramètres!$A$1:$I$89,5,0)</f>
        <v>65.080079999999981</v>
      </c>
      <c r="DQ24" s="13">
        <f t="shared" si="43"/>
        <v>18.44653442602603</v>
      </c>
      <c r="DR24" s="20">
        <f t="shared" si="16"/>
        <v>145.47552012532864</v>
      </c>
      <c r="DS24" s="59">
        <f t="shared" si="17"/>
        <v>379.56724169099311</v>
      </c>
      <c r="DT24" s="59">
        <f ca="1">AVERAGE(OFFSET($DS$3,0,0,'Données projet'!$E$14+1,1))-AVERAGE(OFFSET($H$3,0,0,'Données projet'!$E$14+1,1))</f>
        <v>371.53862119592281</v>
      </c>
      <c r="DU24" s="59">
        <f t="shared" si="44"/>
        <v>359.99672429242423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8.8000000000000007</v>
      </c>
      <c r="EJ24" s="12">
        <f>IF('Données projet'!$A$192&gt;35,EJ23+EI24-ER23,IF(A24&lt;'Données projet'!$A$192,$EG$205^A24,IF(A24='Données projet'!$A$192,'Données projet'!$B$192,EJ23+EI24-ER23)))</f>
        <v>40.799999999999997</v>
      </c>
      <c r="EK24" s="17">
        <f>EJ24*VLOOKUP('Données projet'!$B$15,Paramètres!$A$1:$I$89,3,0)*VLOOKUP('Données projet'!$B$15,Paramètres!$A$1:$I$89,5,0)</f>
        <v>29.914559999999998</v>
      </c>
      <c r="EL24" s="13">
        <f t="shared" si="45"/>
        <v>9.2820081914942723</v>
      </c>
      <c r="EM24" s="20">
        <f t="shared" si="19"/>
        <v>68.267356266852531</v>
      </c>
      <c r="EN24" s="59">
        <f t="shared" si="20"/>
        <v>302.35907783251702</v>
      </c>
      <c r="EO24" s="59">
        <f ca="1">AVERAGE(OFFSET($EN$3,0,0,'Données projet'!$E$15+1,1))-AVERAGE(OFFSET($H$3,0,0,'Données projet'!$E$15+1,1))</f>
        <v>429.05782194614073</v>
      </c>
      <c r="EP24" s="59">
        <f t="shared" si="46"/>
        <v>240.01805666428365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10.199999999999999</v>
      </c>
      <c r="FE24" s="12">
        <f>IF('Données projet'!$A$218&gt;35,FE23+FD24-FM23,IF(A24&lt;'Données projet'!$A$218,$FB$205^A24,IF(A24='Données projet'!$A$218,'Données projet'!$B$218,FE23+FD24-FM23)))</f>
        <v>85.199999999999989</v>
      </c>
      <c r="FF24" s="17">
        <f>FE24*VLOOKUP('Données projet'!$B$16,Paramètres!$A$1:$I$89,3,0)*VLOOKUP('Données projet'!$B$16,Paramètres!$A$1:$I$89,5,0)</f>
        <v>74.430719999999994</v>
      </c>
      <c r="FG24" s="13">
        <f t="shared" si="47"/>
        <v>20.76980057385482</v>
      </c>
      <c r="FH24" s="20">
        <f t="shared" si="22"/>
        <v>165.80757333279712</v>
      </c>
      <c r="FI24" s="59">
        <f t="shared" si="23"/>
        <v>399.89929489846156</v>
      </c>
      <c r="FJ24" s="59">
        <f ca="1">AVERAGE(OFFSET($FI$3,0,0,'Données projet'!$E$16+1,1))-AVERAGE(OFFSET($H$3,0,0,'Données projet'!$E$16+1,1))</f>
        <v>377.00852312761913</v>
      </c>
      <c r="FK24" s="59">
        <f t="shared" si="48"/>
        <v>337.17207781873378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10</v>
      </c>
      <c r="FZ24" s="12">
        <f>IF('Données projet'!$A$244&gt;35,FZ23+FY24-GH23,IF(A24&lt;'Données projet'!$A$244,$FW$205^A24,IF(A24='Données projet'!$A$244,'Données projet'!$B$244,FZ23+FY24-GH23)))</f>
        <v>46</v>
      </c>
      <c r="GA24" s="17">
        <f>FZ24*VLOOKUP('Données projet'!$B$17,Paramètres!$A$1:$I$89,3,0)*VLOOKUP('Données projet'!$B$17,Paramètres!$A$1:$I$89,5,0)</f>
        <v>40.185600000000001</v>
      </c>
      <c r="GB24" s="13">
        <f t="shared" si="49"/>
        <v>12.047826945473735</v>
      </c>
      <c r="GC24" s="20">
        <f t="shared" si="25"/>
        <v>90.973218596700079</v>
      </c>
      <c r="GD24" s="59">
        <f t="shared" si="26"/>
        <v>325.06494016236456</v>
      </c>
      <c r="GE24" s="59">
        <f ca="1">AVERAGE(OFFSET($GD$3,0,0,'Données projet'!$E$17+1,1))-AVERAGE(OFFSET($H$3,0,0,'Données projet'!$E$17+1,1))</f>
        <v>280.10635755644415</v>
      </c>
      <c r="GF24" s="59">
        <f t="shared" si="50"/>
        <v>271.43040689964266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14.8</v>
      </c>
      <c r="GU24" s="12">
        <f>IF('Données projet'!$A$270&gt;35,GU23+GT24-HC23,IF(A24&lt;'Données projet'!$A$270,$GR$205^A24,IF(A24='Données projet'!$A$270,'Données projet'!$B$270,GU23+GT24-HC23)))</f>
        <v>81.799999999999983</v>
      </c>
      <c r="GV24" s="17">
        <f>GU24*VLOOKUP('Données projet'!$B$18,Paramètres!$A$1:$I$89,3,0)*VLOOKUP('Données projet'!$B$18,Paramètres!$A$1:$I$89,5,0)</f>
        <v>53.595359999999992</v>
      </c>
      <c r="GW24" s="13">
        <f t="shared" si="51"/>
        <v>15.538491412048067</v>
      </c>
      <c r="GX24" s="20">
        <f t="shared" si="28"/>
        <v>120.40812454265038</v>
      </c>
      <c r="GY24" s="59">
        <f t="shared" si="29"/>
        <v>354.49984610831484</v>
      </c>
      <c r="GZ24" s="59">
        <f ca="1">AVERAGE(OFFSET($GY$3,0,0,'Données projet'!$E$18+1,1))-AVERAGE(OFFSET($H$3,0,0,'Données projet'!$E$18+1,1))</f>
        <v>315.63369683775079</v>
      </c>
      <c r="HA24" s="59">
        <f t="shared" si="52"/>
        <v>306.69725573349979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3.8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13.933333333333332</v>
      </c>
      <c r="H25" s="67">
        <f t="shared" si="1"/>
        <v>200.93333333333331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57.071437912112842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8.8000000000000007</v>
      </c>
      <c r="N25" s="13">
        <f>IF('Données projet'!$A$36&gt;35,N24+M25-V24,IF(A25&lt;'Données projet'!$A$36,$K$205^A25,IF(A25='Données projet'!$A$36,'Données projet'!$B$36,N24+M25-V24)))</f>
        <v>49.599999999999994</v>
      </c>
      <c r="O25" s="13">
        <f>N25*VLOOKUP('Données projet'!$B$9,Paramètres!$A$1:$I$89,3,0)*VLOOKUP('Données projet'!$B$9,Paramètres!$A$1:$I$89,5,0)</f>
        <v>42.556799999999996</v>
      </c>
      <c r="P25" s="13">
        <f t="shared" si="33"/>
        <v>12.673863978067095</v>
      </c>
      <c r="Q25" s="20">
        <f t="shared" si="2"/>
        <v>96.193406428466844</v>
      </c>
      <c r="R25" s="59">
        <f t="shared" si="0"/>
        <v>332.34423432843613</v>
      </c>
      <c r="S25" s="59">
        <f ca="1">AVERAGE(OFFSET($R$3,0,0,'Données projet'!$E$9+1,1))-AVERAGE(OFFSET($H$3,0,0,'Données projet'!$E$9+1,1))</f>
        <v>490.57700931800127</v>
      </c>
      <c r="T25" s="59">
        <f t="shared" si="34"/>
        <v>271.29582207075191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57.071437912112842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5.6</v>
      </c>
      <c r="AI25" s="13">
        <f>IF('Données projet'!$A$62&gt;35,AI24+AH25-AQ24,IF(A25&lt;'Données projet'!$A$62,$AF$205^A25,IF(A25='Données projet'!$A$62,'Données projet'!$B$62,AI24+AH25-AQ24)))</f>
        <v>53.2</v>
      </c>
      <c r="AJ25" s="13">
        <f>AI25*VLOOKUP('Données projet'!$B$10,Paramètres!$A$1:$I$89,3,0)*VLOOKUP('Données projet'!$B$10,Paramètres!$A$1:$I$89,5,0)</f>
        <v>44.815680000000008</v>
      </c>
      <c r="AK25" s="13">
        <f t="shared" si="35"/>
        <v>13.266476878569183</v>
      </c>
      <c r="AL25" s="20">
        <f t="shared" si="4"/>
        <v>101.159756563508</v>
      </c>
      <c r="AM25" s="59">
        <f t="shared" si="5"/>
        <v>337.31058446347726</v>
      </c>
      <c r="AN25" s="59">
        <f ca="1">AVERAGE(OFFSET($AM$3,0,0,'Données projet'!$E$10+1,1))-AVERAGE(OFFSET($H$3,0,0,'Données projet'!$E$10+1,1))</f>
        <v>379.55022125193182</v>
      </c>
      <c r="AO25" s="59">
        <f t="shared" si="36"/>
        <v>247.37575363353935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57.071437912112842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7.2</v>
      </c>
      <c r="BD25" s="12">
        <f>IF('Données projet'!$A$88&gt;35,BD24+BC25-BL24,IF(A25&lt;'Données projet'!$A$88,$BA$205^A25,IF(A25='Données projet'!$A$88,'Données projet'!$B$88,BD24+BC25-BL24)))</f>
        <v>87.4</v>
      </c>
      <c r="BE25" s="13">
        <f>BD25*VLOOKUP('Données projet'!$B$11,Paramètres!$A$1:$I$89,3,0)*VLOOKUP('Données projet'!$B$11,Paramètres!$A$1:$I$89,5,0)</f>
        <v>79.079520000000002</v>
      </c>
      <c r="BF25" s="13">
        <f t="shared" si="37"/>
        <v>21.911970621402002</v>
      </c>
      <c r="BG25" s="20">
        <f t="shared" si="7"/>
        <v>175.89351283227515</v>
      </c>
      <c r="BH25" s="59">
        <f t="shared" si="8"/>
        <v>412.04434073224445</v>
      </c>
      <c r="BI25" s="59">
        <f ca="1">AVERAGE(OFFSET($BH$3,0,0,'Données projet'!$E$11+1,1))-AVERAGE(OFFSET($H$3,0,0,'Données projet'!$E$11+1,1))</f>
        <v>480.06550334851067</v>
      </c>
      <c r="BJ25" s="59">
        <f t="shared" si="38"/>
        <v>358.76123821338194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57.071437912112842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7.2</v>
      </c>
      <c r="BY25" s="12">
        <f>IF('Données projet'!$A$114&gt;35,BY24+BX25-CG24,IF(A25&lt;'Données projet'!$A$114,$BV$205^A25,IF(A25='Données projet'!$A$114,'Données projet'!$B$114,BY24+BX25-CG24)))</f>
        <v>87.4</v>
      </c>
      <c r="BZ25" s="13">
        <f>BY25*VLOOKUP('Données projet'!$B$12,Paramètres!$A$1:$I$89,3,0)*VLOOKUP('Données projet'!$B$12,Paramètres!$A$1:$I$89,5,0)</f>
        <v>88.62360000000001</v>
      </c>
      <c r="CA25" s="13">
        <f t="shared" si="39"/>
        <v>24.232973298845781</v>
      </c>
      <c r="CB25" s="20">
        <f t="shared" si="10"/>
        <v>196.55853182882308</v>
      </c>
      <c r="CC25" s="59">
        <f t="shared" si="11"/>
        <v>432.70935972879238</v>
      </c>
      <c r="CD25" s="59">
        <f ca="1">AVERAGE(OFFSET($CC$3,0,0,'Données projet'!$E$12+1,1))-AVERAGE(OFFSET($H$3,0,0,'Données projet'!$E$12+1,1))</f>
        <v>529.72171777327833</v>
      </c>
      <c r="CE25" s="59">
        <f t="shared" si="40"/>
        <v>394.94722433628397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57.071437912112842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1.2</v>
      </c>
      <c r="CT25" s="12">
        <f>IF('Données projet'!$A$140&gt;35,CT24+CS25-DB24,IF(A25&lt;'Données projet'!$A$140,$CQ$205^A25,IF(A25='Données projet'!$A$140,'Données projet'!$B$140,CT24+CS25-DB24)))</f>
        <v>19.946500129940819</v>
      </c>
      <c r="CU25" s="17">
        <f>CT25*VLOOKUP('Données projet'!$B$13,Paramètres!$A$1:$I$89,3,0)*VLOOKUP('Données projet'!$B$13,Paramètres!$A$1:$I$89,5,0)</f>
        <v>18.981089523651683</v>
      </c>
      <c r="CV25" s="13">
        <f t="shared" si="41"/>
        <v>6.2097858296733257</v>
      </c>
      <c r="CW25" s="20">
        <f t="shared" si="13"/>
        <v>43.874107907041058</v>
      </c>
      <c r="CX25" s="59">
        <f t="shared" si="14"/>
        <v>280.02493580701031</v>
      </c>
      <c r="CY25" s="59">
        <f ca="1">AVERAGE(OFFSET($CX$3,0,0,'Données projet'!$E$13+1,1))-AVERAGE(OFFSET($H$3,0,0,'Données projet'!$E$13+1,1))</f>
        <v>319.49771739670462</v>
      </c>
      <c r="CZ25" s="59">
        <f t="shared" si="42"/>
        <v>166.76118462633733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57.071437912112842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14.8</v>
      </c>
      <c r="DO25" s="12">
        <f>IF('Données projet'!$A$166&gt;35,DO24+DN25-DW24,IF(A25&lt;'Données projet'!$A$166,$DL$205^A25,IF(A25='Données projet'!$A$166,'Données projet'!$B$166,DO24+DN25-DW24)))</f>
        <v>96.59999999999998</v>
      </c>
      <c r="DP25" s="17">
        <f>DO25*VLOOKUP('Données projet'!$B$14,Paramètres!$A$1:$I$89,3,0)*VLOOKUP('Données projet'!$B$14,Paramètres!$A$1:$I$89,5,0)</f>
        <v>76.854959999999991</v>
      </c>
      <c r="DQ25" s="13">
        <f t="shared" si="43"/>
        <v>21.366419773799993</v>
      </c>
      <c r="DR25" s="20">
        <f t="shared" si="16"/>
        <v>171.06890310603498</v>
      </c>
      <c r="DS25" s="59">
        <f t="shared" si="17"/>
        <v>407.21973100600428</v>
      </c>
      <c r="DT25" s="59">
        <f ca="1">AVERAGE(OFFSET($DS$3,0,0,'Données projet'!$E$14+1,1))-AVERAGE(OFFSET($H$3,0,0,'Données projet'!$E$14+1,1))</f>
        <v>371.53862119592281</v>
      </c>
      <c r="DU25" s="59">
        <f t="shared" si="44"/>
        <v>359.99672429242423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57.071437912112842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8.8000000000000007</v>
      </c>
      <c r="EJ25" s="12">
        <f>IF('Données projet'!$A$192&gt;35,EJ24+EI25-ER24,IF(A25&lt;'Données projet'!$A$192,$EG$205^A25,IF(A25='Données projet'!$A$192,'Données projet'!$B$192,EJ24+EI25-ER24)))</f>
        <v>49.599999999999994</v>
      </c>
      <c r="EK25" s="17">
        <f>EJ25*VLOOKUP('Données projet'!$B$15,Paramètres!$A$1:$I$89,3,0)*VLOOKUP('Données projet'!$B$15,Paramètres!$A$1:$I$89,5,0)</f>
        <v>36.366720000000001</v>
      </c>
      <c r="EL25" s="13">
        <f t="shared" si="45"/>
        <v>11.030373963242988</v>
      </c>
      <c r="EM25" s="20">
        <f t="shared" si="19"/>
        <v>82.549938652648208</v>
      </c>
      <c r="EN25" s="59">
        <f t="shared" si="20"/>
        <v>318.70076655261749</v>
      </c>
      <c r="EO25" s="59">
        <f ca="1">AVERAGE(OFFSET($EN$3,0,0,'Données projet'!$E$15+1,1))-AVERAGE(OFFSET($H$3,0,0,'Données projet'!$E$15+1,1))</f>
        <v>429.05782194614073</v>
      </c>
      <c r="EP25" s="59">
        <f t="shared" si="46"/>
        <v>240.01805666428365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57.071437912112842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10.199999999999999</v>
      </c>
      <c r="FE25" s="12">
        <f>IF('Données projet'!$A$218&gt;35,FE24+FD25-FM24,IF(A25&lt;'Données projet'!$A$218,$FB$205^A25,IF(A25='Données projet'!$A$218,'Données projet'!$B$218,FE24+FD25-FM24)))</f>
        <v>95.399999999999991</v>
      </c>
      <c r="FF25" s="17">
        <f>FE25*VLOOKUP('Données projet'!$B$16,Paramètres!$A$1:$I$89,3,0)*VLOOKUP('Données projet'!$B$16,Paramètres!$A$1:$I$89,5,0)</f>
        <v>83.341440000000006</v>
      </c>
      <c r="FG25" s="13">
        <f t="shared" si="47"/>
        <v>22.952227742446681</v>
      </c>
      <c r="FH25" s="20">
        <f t="shared" si="22"/>
        <v>185.12813798476131</v>
      </c>
      <c r="FI25" s="59">
        <f t="shared" si="23"/>
        <v>421.27896588473061</v>
      </c>
      <c r="FJ25" s="59">
        <f ca="1">AVERAGE(OFFSET($FI$3,0,0,'Données projet'!$E$16+1,1))-AVERAGE(OFFSET($H$3,0,0,'Données projet'!$E$16+1,1))</f>
        <v>377.00852312761913</v>
      </c>
      <c r="FK25" s="59">
        <f t="shared" si="48"/>
        <v>337.17207781873378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57.071437912112842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10</v>
      </c>
      <c r="FZ25" s="12">
        <f>IF('Données projet'!$A$244&gt;35,FZ24+FY25-GH24,IF(A25&lt;'Données projet'!$A$244,$FW$205^A25,IF(A25='Données projet'!$A$244,'Données projet'!$B$244,FZ24+FY25-GH24)))</f>
        <v>56</v>
      </c>
      <c r="GA25" s="17">
        <f>FZ25*VLOOKUP('Données projet'!$B$17,Paramètres!$A$1:$I$89,3,0)*VLOOKUP('Données projet'!$B$17,Paramètres!$A$1:$I$89,5,0)</f>
        <v>48.921600000000005</v>
      </c>
      <c r="GB25" s="13">
        <f t="shared" si="49"/>
        <v>14.334905731333867</v>
      </c>
      <c r="GC25" s="20">
        <f t="shared" si="25"/>
        <v>110.17174748207316</v>
      </c>
      <c r="GD25" s="59">
        <f t="shared" si="26"/>
        <v>346.32257538204243</v>
      </c>
      <c r="GE25" s="59">
        <f ca="1">AVERAGE(OFFSET($GD$3,0,0,'Données projet'!$E$17+1,1))-AVERAGE(OFFSET($H$3,0,0,'Données projet'!$E$17+1,1))</f>
        <v>280.10635755644415</v>
      </c>
      <c r="GF25" s="59">
        <f t="shared" si="50"/>
        <v>271.43040689964266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57.071437912112842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14.8</v>
      </c>
      <c r="GU25" s="12">
        <f>IF('Données projet'!$A$270&gt;35,GU24+GT25-HC24,IF(A25&lt;'Données projet'!$A$270,$GR$205^A25,IF(A25='Données projet'!$A$270,'Données projet'!$B$270,GU24+GT25-HC24)))</f>
        <v>96.59999999999998</v>
      </c>
      <c r="GV25" s="17">
        <f>GU25*VLOOKUP('Données projet'!$B$18,Paramètres!$A$1:$I$89,3,0)*VLOOKUP('Données projet'!$B$18,Paramètres!$A$1:$I$89,5,0)</f>
        <v>63.292319999999982</v>
      </c>
      <c r="GW25" s="13">
        <f t="shared" si="51"/>
        <v>17.998065245956816</v>
      </c>
      <c r="GX25" s="20">
        <f t="shared" si="28"/>
        <v>141.58075430337473</v>
      </c>
      <c r="GY25" s="59">
        <f t="shared" si="29"/>
        <v>377.73158220334403</v>
      </c>
      <c r="GZ25" s="59">
        <f ca="1">AVERAGE(OFFSET($GY$3,0,0,'Données projet'!$E$18+1,1))-AVERAGE(OFFSET($H$3,0,0,'Données projet'!$E$18+1,1))</f>
        <v>315.63369683775079</v>
      </c>
      <c r="HA25" s="59">
        <f t="shared" si="52"/>
        <v>306.69725573349979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3.8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13.933333333333332</v>
      </c>
      <c r="H26" s="67">
        <f t="shared" si="1"/>
        <v>200.93333333333331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8.8000000000000007</v>
      </c>
      <c r="N26" s="13">
        <f>IF('Données projet'!$A$36&gt;35,N25+M26-V25,IF(A26&lt;'Données projet'!$A$36,$K$205^A26,IF(A26='Données projet'!$A$36,'Données projet'!$B$36,N25+M26-V25)))</f>
        <v>58.399999999999991</v>
      </c>
      <c r="O26" s="13">
        <f>N26*VLOOKUP('Données projet'!$B$9,Paramètres!$A$1:$I$89,3,0)*VLOOKUP('Données projet'!$B$9,Paramètres!$A$1:$I$89,5,0)</f>
        <v>50.107199999999999</v>
      </c>
      <c r="P26" s="13">
        <f t="shared" si="33"/>
        <v>14.641441079141797</v>
      </c>
      <c r="Q26" s="20">
        <f t="shared" si="2"/>
        <v>112.77054987950528</v>
      </c>
      <c r="R26" s="59">
        <f t="shared" si="0"/>
        <v>350.96596604542731</v>
      </c>
      <c r="S26" s="59">
        <f ca="1">AVERAGE(OFFSET($R$3,0,0,'Données projet'!$E$9+1,1))-AVERAGE(OFFSET($H$3,0,0,'Données projet'!$E$9+1,1))</f>
        <v>490.57700931800127</v>
      </c>
      <c r="T26" s="59">
        <f t="shared" si="34"/>
        <v>271.29582207075191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5.6</v>
      </c>
      <c r="AI26" s="13">
        <f>IF('Données projet'!$A$62&gt;35,AI25+AH26-AQ25,IF(A26&lt;'Données projet'!$A$62,$AF$205^A26,IF(A26='Données projet'!$A$62,'Données projet'!$B$62,AI25+AH26-AQ25)))</f>
        <v>58.800000000000004</v>
      </c>
      <c r="AJ26" s="13">
        <f>AI26*VLOOKUP('Données projet'!$B$10,Paramètres!$A$1:$I$89,3,0)*VLOOKUP('Données projet'!$B$10,Paramètres!$A$1:$I$89,5,0)</f>
        <v>49.533120000000011</v>
      </c>
      <c r="AK26" s="13">
        <f t="shared" si="35"/>
        <v>14.493120113047395</v>
      </c>
      <c r="AL26" s="20">
        <f t="shared" si="4"/>
        <v>111.5123681968909</v>
      </c>
      <c r="AM26" s="59">
        <f t="shared" si="5"/>
        <v>349.7077843628129</v>
      </c>
      <c r="AN26" s="59">
        <f ca="1">AVERAGE(OFFSET($AM$3,0,0,'Données projet'!$E$10+1,1))-AVERAGE(OFFSET($H$3,0,0,'Données projet'!$E$10+1,1))</f>
        <v>379.55022125193182</v>
      </c>
      <c r="AO26" s="59">
        <f t="shared" si="36"/>
        <v>247.37575363353935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7.2</v>
      </c>
      <c r="BD26" s="12">
        <f>IF('Données projet'!$A$88&gt;35,BD25+BC26-BL25,IF(A26&lt;'Données projet'!$A$88,$BA$205^A26,IF(A26='Données projet'!$A$88,'Données projet'!$B$88,BD25+BC26-BL25)))</f>
        <v>94.600000000000009</v>
      </c>
      <c r="BE26" s="13">
        <f>BD26*VLOOKUP('Données projet'!$B$11,Paramètres!$A$1:$I$89,3,0)*VLOOKUP('Données projet'!$B$11,Paramètres!$A$1:$I$89,5,0)</f>
        <v>85.594080000000005</v>
      </c>
      <c r="BF26" s="13">
        <f t="shared" si="37"/>
        <v>23.499539031833248</v>
      </c>
      <c r="BG26" s="20">
        <f t="shared" si="7"/>
        <v>190.00471981377623</v>
      </c>
      <c r="BH26" s="59">
        <f t="shared" si="8"/>
        <v>428.20013597969825</v>
      </c>
      <c r="BI26" s="59">
        <f ca="1">AVERAGE(OFFSET($BH$3,0,0,'Données projet'!$E$11+1,1))-AVERAGE(OFFSET($H$3,0,0,'Données projet'!$E$11+1,1))</f>
        <v>480.06550334851067</v>
      </c>
      <c r="BJ26" s="59">
        <f t="shared" si="38"/>
        <v>358.76123821338194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7.2</v>
      </c>
      <c r="BY26" s="12">
        <f>IF('Données projet'!$A$114&gt;35,BY25+BX26-CG25,IF(A26&lt;'Données projet'!$A$114,$BV$205^A26,IF(A26='Données projet'!$A$114,'Données projet'!$B$114,BY25+BX26-CG25)))</f>
        <v>94.600000000000009</v>
      </c>
      <c r="BZ26" s="13">
        <f>BY26*VLOOKUP('Données projet'!$B$12,Paramètres!$A$1:$I$89,3,0)*VLOOKUP('Données projet'!$B$12,Paramètres!$A$1:$I$89,5,0)</f>
        <v>95.92440000000002</v>
      </c>
      <c r="CA26" s="13">
        <f t="shared" si="39"/>
        <v>25.988703240473907</v>
      </c>
      <c r="CB26" s="20">
        <f t="shared" si="10"/>
        <v>212.33198814382544</v>
      </c>
      <c r="CC26" s="59">
        <f t="shared" si="11"/>
        <v>450.52740430974745</v>
      </c>
      <c r="CD26" s="59">
        <f ca="1">AVERAGE(OFFSET($CC$3,0,0,'Données projet'!$E$12+1,1))-AVERAGE(OFFSET($H$3,0,0,'Données projet'!$E$12+1,1))</f>
        <v>529.72171777327833</v>
      </c>
      <c r="CE26" s="59">
        <f t="shared" si="40"/>
        <v>394.94722433628397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1.2</v>
      </c>
      <c r="CT26" s="12">
        <f>IF('Données projet'!$A$140&gt;35,CT25+CS26-DB25,IF(A26&lt;'Données projet'!$A$140,$CQ$205^A26,IF(A26='Données projet'!$A$140,'Données projet'!$B$140,CT25+CS26-DB25)))</f>
        <v>22.853438584779923</v>
      </c>
      <c r="CU26" s="17">
        <f>CT26*VLOOKUP('Données projet'!$B$13,Paramètres!$A$1:$I$89,3,0)*VLOOKUP('Données projet'!$B$13,Paramètres!$A$1:$I$89,5,0)</f>
        <v>21.747332157276574</v>
      </c>
      <c r="CV26" s="13">
        <f t="shared" si="41"/>
        <v>7.002997891813278</v>
      </c>
      <c r="CW26" s="20">
        <f t="shared" si="13"/>
        <v>50.073491502164835</v>
      </c>
      <c r="CX26" s="59">
        <f t="shared" si="14"/>
        <v>288.26890766808685</v>
      </c>
      <c r="CY26" s="59">
        <f ca="1">AVERAGE(OFFSET($CX$3,0,0,'Données projet'!$E$13+1,1))-AVERAGE(OFFSET($H$3,0,0,'Données projet'!$E$13+1,1))</f>
        <v>319.49771739670462</v>
      </c>
      <c r="CZ26" s="59">
        <f t="shared" si="42"/>
        <v>166.76118462633733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14.8</v>
      </c>
      <c r="DO26" s="12">
        <f>IF('Données projet'!$A$166&gt;35,DO25+DN26-DW25,IF(A26&lt;'Données projet'!$A$166,$DL$205^A26,IF(A26='Données projet'!$A$166,'Données projet'!$B$166,DO25+DN26-DW25)))</f>
        <v>111.39999999999998</v>
      </c>
      <c r="DP26" s="17">
        <f>DO26*VLOOKUP('Données projet'!$B$14,Paramètres!$A$1:$I$89,3,0)*VLOOKUP('Données projet'!$B$14,Paramètres!$A$1:$I$89,5,0)</f>
        <v>88.629839999999987</v>
      </c>
      <c r="DQ26" s="13">
        <f t="shared" si="43"/>
        <v>24.23448093253452</v>
      </c>
      <c r="DR26" s="20">
        <f t="shared" si="16"/>
        <v>196.57202562416424</v>
      </c>
      <c r="DS26" s="59">
        <f t="shared" si="17"/>
        <v>434.76744179008625</v>
      </c>
      <c r="DT26" s="59">
        <f ca="1">AVERAGE(OFFSET($DS$3,0,0,'Données projet'!$E$14+1,1))-AVERAGE(OFFSET($H$3,0,0,'Données projet'!$E$14+1,1))</f>
        <v>371.53862119592281</v>
      </c>
      <c r="DU26" s="59">
        <f t="shared" si="44"/>
        <v>359.99672429242423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8.8000000000000007</v>
      </c>
      <c r="EJ26" s="12">
        <f>IF('Données projet'!$A$192&gt;35,EJ25+EI26-ER25,IF(A26&lt;'Données projet'!$A$192,$EG$205^A26,IF(A26='Données projet'!$A$192,'Données projet'!$B$192,EJ25+EI26-ER25)))</f>
        <v>58.399999999999991</v>
      </c>
      <c r="EK26" s="17">
        <f>EJ26*VLOOKUP('Données projet'!$B$15,Paramètres!$A$1:$I$89,3,0)*VLOOKUP('Données projet'!$B$15,Paramètres!$A$1:$I$89,5,0)</f>
        <v>42.818879999999993</v>
      </c>
      <c r="EL26" s="13">
        <f t="shared" si="45"/>
        <v>12.742804463043681</v>
      </c>
      <c r="EM26" s="20">
        <f t="shared" si="19"/>
        <v>96.769933773134412</v>
      </c>
      <c r="EN26" s="59">
        <f t="shared" si="20"/>
        <v>334.96534993905641</v>
      </c>
      <c r="EO26" s="59">
        <f ca="1">AVERAGE(OFFSET($EN$3,0,0,'Données projet'!$E$15+1,1))-AVERAGE(OFFSET($H$3,0,0,'Données projet'!$E$15+1,1))</f>
        <v>429.05782194614073</v>
      </c>
      <c r="EP26" s="59">
        <f t="shared" si="46"/>
        <v>240.01805666428365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10.199999999999999</v>
      </c>
      <c r="FE26" s="12">
        <f>IF('Données projet'!$A$218&gt;35,FE25+FD26-FM25,IF(A26&lt;'Données projet'!$A$218,$FB$205^A26,IF(A26='Données projet'!$A$218,'Données projet'!$B$218,FE25+FD26-FM25)))</f>
        <v>105.6</v>
      </c>
      <c r="FF26" s="17">
        <f>FE26*VLOOKUP('Données projet'!$B$16,Paramètres!$A$1:$I$89,3,0)*VLOOKUP('Données projet'!$B$16,Paramètres!$A$1:$I$89,5,0)</f>
        <v>92.252160000000003</v>
      </c>
      <c r="FG26" s="13">
        <f t="shared" si="47"/>
        <v>25.107607958259987</v>
      </c>
      <c r="FH26" s="20">
        <f t="shared" si="22"/>
        <v>204.40159586063612</v>
      </c>
      <c r="FI26" s="59">
        <f t="shared" si="23"/>
        <v>442.5970120265581</v>
      </c>
      <c r="FJ26" s="59">
        <f ca="1">AVERAGE(OFFSET($FI$3,0,0,'Données projet'!$E$16+1,1))-AVERAGE(OFFSET($H$3,0,0,'Données projet'!$E$16+1,1))</f>
        <v>377.00852312761913</v>
      </c>
      <c r="FK26" s="59">
        <f t="shared" si="48"/>
        <v>337.17207781873378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10</v>
      </c>
      <c r="FZ26" s="12">
        <f>IF('Données projet'!$A$244&gt;35,FZ25+FY26-GH25,IF(A26&lt;'Données projet'!$A$244,$FW$205^A26,IF(A26='Données projet'!$A$244,'Données projet'!$B$244,FZ25+FY26-GH25)))</f>
        <v>66</v>
      </c>
      <c r="GA26" s="17">
        <f>FZ26*VLOOKUP('Données projet'!$B$17,Paramètres!$A$1:$I$89,3,0)*VLOOKUP('Données projet'!$B$17,Paramètres!$A$1:$I$89,5,0)</f>
        <v>57.657600000000002</v>
      </c>
      <c r="GB26" s="13">
        <f t="shared" si="49"/>
        <v>16.574671209026025</v>
      </c>
      <c r="GC26" s="20">
        <f t="shared" si="25"/>
        <v>129.28787235572034</v>
      </c>
      <c r="GD26" s="59">
        <f t="shared" si="26"/>
        <v>367.48328852164235</v>
      </c>
      <c r="GE26" s="59">
        <f ca="1">AVERAGE(OFFSET($GD$3,0,0,'Données projet'!$E$17+1,1))-AVERAGE(OFFSET($H$3,0,0,'Données projet'!$E$17+1,1))</f>
        <v>280.10635755644415</v>
      </c>
      <c r="GF26" s="59">
        <f t="shared" si="50"/>
        <v>271.43040689964266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14.8</v>
      </c>
      <c r="GU26" s="12">
        <f>IF('Données projet'!$A$270&gt;35,GU25+GT26-HC25,IF(A26&lt;'Données projet'!$A$270,$GR$205^A26,IF(A26='Données projet'!$A$270,'Données projet'!$B$270,GU25+GT26-HC25)))</f>
        <v>111.39999999999998</v>
      </c>
      <c r="GV26" s="17">
        <f>GU26*VLOOKUP('Données projet'!$B$18,Paramètres!$A$1:$I$89,3,0)*VLOOKUP('Données projet'!$B$18,Paramètres!$A$1:$I$89,5,0)</f>
        <v>72.98927999999998</v>
      </c>
      <c r="GW26" s="13">
        <f t="shared" si="51"/>
        <v>20.413984824940087</v>
      </c>
      <c r="GX26" s="20">
        <f t="shared" si="28"/>
        <v>162.67735290343725</v>
      </c>
      <c r="GY26" s="59">
        <f t="shared" si="29"/>
        <v>400.87276906935926</v>
      </c>
      <c r="GZ26" s="59">
        <f ca="1">AVERAGE(OFFSET($GY$3,0,0,'Données projet'!$E$18+1,1))-AVERAGE(OFFSET($H$3,0,0,'Données projet'!$E$18+1,1))</f>
        <v>315.63369683775079</v>
      </c>
      <c r="HA26" s="59">
        <f t="shared" si="52"/>
        <v>306.69725573349979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3.8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13.933333333333332</v>
      </c>
      <c r="H27" s="67">
        <f t="shared" si="1"/>
        <v>200.93333333333331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8.8000000000000007</v>
      </c>
      <c r="N27" s="13">
        <f>IF('Données projet'!$A$36&gt;35,N26+M27-V26,IF(A27&lt;'Données projet'!$A$36,$K$205^A27,IF(A27='Données projet'!$A$36,'Données projet'!$B$36,N26+M27-V26)))</f>
        <v>67.199999999999989</v>
      </c>
      <c r="O27" s="13">
        <f>N27*VLOOKUP('Données projet'!$B$9,Paramètres!$A$1:$I$89,3,0)*VLOOKUP('Données projet'!$B$9,Paramètres!$A$1:$I$89,5,0)</f>
        <v>57.657599999999995</v>
      </c>
      <c r="P27" s="13">
        <f t="shared" si="33"/>
        <v>16.574671209026025</v>
      </c>
      <c r="Q27" s="20">
        <f t="shared" si="2"/>
        <v>129.28787235572034</v>
      </c>
      <c r="R27" s="59">
        <f t="shared" si="0"/>
        <v>369.5136105752714</v>
      </c>
      <c r="S27" s="59">
        <f ca="1">AVERAGE(OFFSET($R$3,0,0,'Données projet'!$E$9+1,1))-AVERAGE(OFFSET($H$3,0,0,'Données projet'!$E$9+1,1))</f>
        <v>490.57700931800127</v>
      </c>
      <c r="T27" s="59">
        <f t="shared" si="34"/>
        <v>271.29582207075191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5.6</v>
      </c>
      <c r="AI27" s="13">
        <f>IF('Données projet'!$A$62&gt;35,AI26+AH27-AQ26,IF(A27&lt;'Données projet'!$A$62,$AF$205^A27,IF(A27='Données projet'!$A$62,'Données projet'!$B$62,AI26+AH27-AQ26)))</f>
        <v>64.400000000000006</v>
      </c>
      <c r="AJ27" s="13">
        <f>AI27*VLOOKUP('Données projet'!$B$10,Paramètres!$A$1:$I$89,3,0)*VLOOKUP('Données projet'!$B$10,Paramètres!$A$1:$I$89,5,0)</f>
        <v>54.250560000000007</v>
      </c>
      <c r="AK27" s="13">
        <f t="shared" si="35"/>
        <v>15.706218631166928</v>
      </c>
      <c r="AL27" s="20">
        <f t="shared" si="4"/>
        <v>121.84138944928242</v>
      </c>
      <c r="AM27" s="59">
        <f t="shared" si="5"/>
        <v>362.06712766883345</v>
      </c>
      <c r="AN27" s="59">
        <f ca="1">AVERAGE(OFFSET($AM$3,0,0,'Données projet'!$E$10+1,1))-AVERAGE(OFFSET($H$3,0,0,'Données projet'!$E$10+1,1))</f>
        <v>379.55022125193182</v>
      </c>
      <c r="AO27" s="59">
        <f t="shared" si="36"/>
        <v>247.37575363353935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7.2</v>
      </c>
      <c r="BD27" s="12">
        <f>IF('Données projet'!$A$88&gt;35,BD26+BC27-BL26,IF(A27&lt;'Données projet'!$A$88,$BA$205^A27,IF(A27='Données projet'!$A$88,'Données projet'!$B$88,BD26+BC27-BL26)))</f>
        <v>101.80000000000001</v>
      </c>
      <c r="BE27" s="13">
        <f>BD27*VLOOKUP('Données projet'!$B$11,Paramètres!$A$1:$I$89,3,0)*VLOOKUP('Données projet'!$B$11,Paramètres!$A$1:$I$89,5,0)</f>
        <v>92.108640000000008</v>
      </c>
      <c r="BF27" s="13">
        <f t="shared" si="37"/>
        <v>25.073090701604293</v>
      </c>
      <c r="BG27" s="20">
        <f t="shared" si="7"/>
        <v>204.09151430529414</v>
      </c>
      <c r="BH27" s="59">
        <f t="shared" si="8"/>
        <v>444.31725252484523</v>
      </c>
      <c r="BI27" s="59">
        <f ca="1">AVERAGE(OFFSET($BH$3,0,0,'Données projet'!$E$11+1,1))-AVERAGE(OFFSET($H$3,0,0,'Données projet'!$E$11+1,1))</f>
        <v>480.06550334851067</v>
      </c>
      <c r="BJ27" s="59">
        <f t="shared" si="38"/>
        <v>358.76123821338194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7.2</v>
      </c>
      <c r="BY27" s="12">
        <f>IF('Données projet'!$A$114&gt;35,BY26+BX27-CG26,IF(A27&lt;'Données projet'!$A$114,$BV$205^A27,IF(A27='Données projet'!$A$114,'Données projet'!$B$114,BY26+BX27-CG26)))</f>
        <v>101.80000000000001</v>
      </c>
      <c r="BZ27" s="13">
        <f>BY27*VLOOKUP('Données projet'!$B$12,Paramètres!$A$1:$I$89,3,0)*VLOOKUP('Données projet'!$B$12,Paramètres!$A$1:$I$89,5,0)</f>
        <v>103.22520000000003</v>
      </c>
      <c r="CA27" s="13">
        <f t="shared" si="39"/>
        <v>27.728931732779014</v>
      </c>
      <c r="CB27" s="20">
        <f t="shared" si="10"/>
        <v>228.07844610125684</v>
      </c>
      <c r="CC27" s="59">
        <f t="shared" si="11"/>
        <v>468.30418432080791</v>
      </c>
      <c r="CD27" s="59">
        <f ca="1">AVERAGE(OFFSET($CC$3,0,0,'Données projet'!$E$12+1,1))-AVERAGE(OFFSET($H$3,0,0,'Données projet'!$E$12+1,1))</f>
        <v>529.72171777327833</v>
      </c>
      <c r="CE27" s="59">
        <f t="shared" si="40"/>
        <v>394.94722433628397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1.2</v>
      </c>
      <c r="CT27" s="12">
        <f>IF('Données projet'!$A$140&gt;35,CT26+CS27-DB26,IF(A27&lt;'Données projet'!$A$140,$CQ$205^A27,IF(A27='Données projet'!$A$140,'Données projet'!$B$140,CT26+CS27-DB26)))</f>
        <v>26.184024853780567</v>
      </c>
      <c r="CU27" s="17">
        <f>CT27*VLOOKUP('Données projet'!$B$13,Paramètres!$A$1:$I$89,3,0)*VLOOKUP('Données projet'!$B$13,Paramètres!$A$1:$I$89,5,0)</f>
        <v>24.91671805085759</v>
      </c>
      <c r="CV27" s="13">
        <f t="shared" si="41"/>
        <v>7.8975315442273644</v>
      </c>
      <c r="CW27" s="20">
        <f t="shared" si="13"/>
        <v>57.151484711439622</v>
      </c>
      <c r="CX27" s="59">
        <f t="shared" si="14"/>
        <v>297.37722293099068</v>
      </c>
      <c r="CY27" s="59">
        <f ca="1">AVERAGE(OFFSET($CX$3,0,0,'Données projet'!$E$13+1,1))-AVERAGE(OFFSET($H$3,0,0,'Données projet'!$E$13+1,1))</f>
        <v>319.49771739670462</v>
      </c>
      <c r="CZ27" s="59">
        <f t="shared" si="42"/>
        <v>166.76118462633733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14.8</v>
      </c>
      <c r="DO27" s="12">
        <f>IF('Données projet'!$A$166&gt;35,DO26+DN27-DW26,IF(A27&lt;'Données projet'!$A$166,$DL$205^A27,IF(A27='Données projet'!$A$166,'Données projet'!$B$166,DO26+DN27-DW26)))</f>
        <v>126.19999999999997</v>
      </c>
      <c r="DP27" s="17">
        <f>DO27*VLOOKUP('Données projet'!$B$14,Paramètres!$A$1:$I$89,3,0)*VLOOKUP('Données projet'!$B$14,Paramètres!$A$1:$I$89,5,0)</f>
        <v>100.40472</v>
      </c>
      <c r="DQ27" s="13">
        <f t="shared" si="43"/>
        <v>27.058393830330502</v>
      </c>
      <c r="DR27" s="20">
        <f t="shared" si="16"/>
        <v>221.99825658782561</v>
      </c>
      <c r="DS27" s="59">
        <f t="shared" si="17"/>
        <v>462.2239948073767</v>
      </c>
      <c r="DT27" s="59">
        <f ca="1">AVERAGE(OFFSET($DS$3,0,0,'Données projet'!$E$14+1,1))-AVERAGE(OFFSET($H$3,0,0,'Données projet'!$E$14+1,1))</f>
        <v>371.53862119592281</v>
      </c>
      <c r="DU27" s="59">
        <f t="shared" si="44"/>
        <v>359.99672429242423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8.8000000000000007</v>
      </c>
      <c r="EJ27" s="12">
        <f>IF('Données projet'!$A$192&gt;35,EJ26+EI27-ER26,IF(A27&lt;'Données projet'!$A$192,$EG$205^A27,IF(A27='Données projet'!$A$192,'Données projet'!$B$192,EJ26+EI27-ER26)))</f>
        <v>67.199999999999989</v>
      </c>
      <c r="EK27" s="17">
        <f>EJ27*VLOOKUP('Données projet'!$B$15,Paramètres!$A$1:$I$89,3,0)*VLOOKUP('Données projet'!$B$15,Paramètres!$A$1:$I$89,5,0)</f>
        <v>49.271039999999992</v>
      </c>
      <c r="EL27" s="13">
        <f t="shared" si="45"/>
        <v>14.425341953309852</v>
      </c>
      <c r="EM27" s="20">
        <f t="shared" si="19"/>
        <v>110.93786523534799</v>
      </c>
      <c r="EN27" s="59">
        <f t="shared" si="20"/>
        <v>351.16360345489903</v>
      </c>
      <c r="EO27" s="59">
        <f ca="1">AVERAGE(OFFSET($EN$3,0,0,'Données projet'!$E$15+1,1))-AVERAGE(OFFSET($H$3,0,0,'Données projet'!$E$15+1,1))</f>
        <v>429.05782194614073</v>
      </c>
      <c r="EP27" s="59">
        <f t="shared" si="46"/>
        <v>240.01805666428365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10.199999999999999</v>
      </c>
      <c r="FE27" s="12">
        <f>IF('Données projet'!$A$218&gt;35,FE26+FD27-FM26,IF(A27&lt;'Données projet'!$A$218,$FB$205^A27,IF(A27='Données projet'!$A$218,'Données projet'!$B$218,FE26+FD27-FM26)))</f>
        <v>115.8</v>
      </c>
      <c r="FF27" s="17">
        <f>FE27*VLOOKUP('Données projet'!$B$16,Paramètres!$A$1:$I$89,3,0)*VLOOKUP('Données projet'!$B$16,Paramètres!$A$1:$I$89,5,0)</f>
        <v>101.16288</v>
      </c>
      <c r="FG27" s="13">
        <f t="shared" si="47"/>
        <v>27.238850979377386</v>
      </c>
      <c r="FH27" s="20">
        <f t="shared" si="22"/>
        <v>223.63301478908227</v>
      </c>
      <c r="FI27" s="59">
        <f t="shared" si="23"/>
        <v>463.85875300863336</v>
      </c>
      <c r="FJ27" s="59">
        <f ca="1">AVERAGE(OFFSET($FI$3,0,0,'Données projet'!$E$16+1,1))-AVERAGE(OFFSET($H$3,0,0,'Données projet'!$E$16+1,1))</f>
        <v>377.00852312761913</v>
      </c>
      <c r="FK27" s="59">
        <f t="shared" si="48"/>
        <v>337.17207781873378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10</v>
      </c>
      <c r="FZ27" s="12">
        <f>IF('Données projet'!$A$244&gt;35,FZ26+FY27-GH26,IF(A27&lt;'Données projet'!$A$244,$FW$205^A27,IF(A27='Données projet'!$A$244,'Données projet'!$B$244,FZ26+FY27-GH26)))</f>
        <v>76</v>
      </c>
      <c r="GA27" s="17">
        <f>FZ27*VLOOKUP('Données projet'!$B$17,Paramètres!$A$1:$I$89,3,0)*VLOOKUP('Données projet'!$B$17,Paramètres!$A$1:$I$89,5,0)</f>
        <v>66.393600000000006</v>
      </c>
      <c r="GB27" s="13">
        <f t="shared" si="49"/>
        <v>18.775122997078544</v>
      </c>
      <c r="GC27" s="20">
        <f t="shared" si="25"/>
        <v>148.33552588657844</v>
      </c>
      <c r="GD27" s="59">
        <f t="shared" si="26"/>
        <v>388.5612641061295</v>
      </c>
      <c r="GE27" s="59">
        <f ca="1">AVERAGE(OFFSET($GD$3,0,0,'Données projet'!$E$17+1,1))-AVERAGE(OFFSET($H$3,0,0,'Données projet'!$E$17+1,1))</f>
        <v>280.10635755644415</v>
      </c>
      <c r="GF27" s="59">
        <f t="shared" si="50"/>
        <v>271.43040689964266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14.8</v>
      </c>
      <c r="GU27" s="12">
        <f>IF('Données projet'!$A$270&gt;35,GU26+GT27-HC26,IF(A27&lt;'Données projet'!$A$270,$GR$205^A27,IF(A27='Données projet'!$A$270,'Données projet'!$B$270,GU26+GT27-HC26)))</f>
        <v>126.19999999999997</v>
      </c>
      <c r="GV27" s="17">
        <f>GU27*VLOOKUP('Données projet'!$B$18,Paramètres!$A$1:$I$89,3,0)*VLOOKUP('Données projet'!$B$18,Paramètres!$A$1:$I$89,5,0)</f>
        <v>82.686239999999984</v>
      </c>
      <c r="GW27" s="13">
        <f t="shared" si="51"/>
        <v>22.79271598914541</v>
      </c>
      <c r="GX27" s="20">
        <f t="shared" si="28"/>
        <v>183.70918168109486</v>
      </c>
      <c r="GY27" s="59">
        <f t="shared" si="29"/>
        <v>423.93491990064592</v>
      </c>
      <c r="GZ27" s="59">
        <f ca="1">AVERAGE(OFFSET($GY$3,0,0,'Données projet'!$E$18+1,1))-AVERAGE(OFFSET($H$3,0,0,'Données projet'!$E$18+1,1))</f>
        <v>315.63369683775079</v>
      </c>
      <c r="HA27" s="59">
        <f t="shared" si="52"/>
        <v>306.69725573349979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3.8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13.933333333333332</v>
      </c>
      <c r="H28" s="67">
        <f t="shared" si="1"/>
        <v>200.93333333333331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76</v>
      </c>
      <c r="L28" s="12">
        <f>VLOOKUP(A28,'Données projet'!$A$35:$I$55,9,0)</f>
        <v>8.8000000000000007</v>
      </c>
      <c r="M28" s="12">
        <f t="array" ref="M28">INDEX(L:L,MIN(IF(ISNUMBER(L28:L224),ROW(L28:L224),"")))</f>
        <v>8.8000000000000007</v>
      </c>
      <c r="N28" s="13">
        <f>IF('Données projet'!$A$36&gt;35,N27+M28-V27,IF(A28&lt;'Données projet'!$A$36,$K$205^A28,IF(A28='Données projet'!$A$36,'Données projet'!$B$36,N27+M28-V27)))</f>
        <v>75.999999999999986</v>
      </c>
      <c r="O28" s="13">
        <f>N28*VLOOKUP('Données projet'!$B$9,Paramètres!$A$1:$I$89,3,0)*VLOOKUP('Données projet'!$B$9,Paramètres!$A$1:$I$89,5,0)</f>
        <v>65.207999999999998</v>
      </c>
      <c r="P28" s="13">
        <f t="shared" si="33"/>
        <v>18.478568429485204</v>
      </c>
      <c r="Q28" s="20">
        <f t="shared" si="2"/>
        <v>145.75410668135339</v>
      </c>
      <c r="R28" s="59">
        <f t="shared" si="0"/>
        <v>387.99614822909916</v>
      </c>
      <c r="S28" s="59">
        <f ca="1">AVERAGE(OFFSET($R$3,0,0,'Données projet'!$E$9+1,1))-AVERAGE(OFFSET($H$3,0,0,'Données projet'!$E$9+1,1))</f>
        <v>490.57700931800127</v>
      </c>
      <c r="T28" s="59">
        <f t="shared" si="34"/>
        <v>271.29582207075191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7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70</v>
      </c>
      <c r="AG28" s="12">
        <f>VLOOKUP(A28,'Données projet'!$A$61:$I$81,9,0)</f>
        <v>5.6</v>
      </c>
      <c r="AH28" s="12">
        <f t="array" ref="AH28">INDEX(AG:AG,MIN(IF(ISNUMBER(AG28:AG224),ROW(AG28:AG224),"")))</f>
        <v>5.6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58.968000000000011</v>
      </c>
      <c r="AK28" s="13">
        <f t="shared" si="35"/>
        <v>16.907084152971134</v>
      </c>
      <c r="AL28" s="20">
        <f t="shared" si="4"/>
        <v>132.14910489975807</v>
      </c>
      <c r="AM28" s="59">
        <f t="shared" si="5"/>
        <v>374.39114644750384</v>
      </c>
      <c r="AN28" s="59">
        <f ca="1">AVERAGE(OFFSET($AM$3,0,0,'Données projet'!$E$10+1,1))-AVERAGE(OFFSET($H$3,0,0,'Données projet'!$E$10+1,1))</f>
        <v>379.55022125193182</v>
      </c>
      <c r="AO28" s="59">
        <f t="shared" si="36"/>
        <v>247.37575363353935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109</v>
      </c>
      <c r="BB28" s="12">
        <f>VLOOKUP(A28,'Données projet'!$A$87:$I$107,9,0)</f>
        <v>7.2</v>
      </c>
      <c r="BC28" s="12">
        <f t="array" ref="BC28">INDEX(BB:BB,MIN(IF(ISNUMBER(BB28:BB224),ROW(BB28:BB224),"")))</f>
        <v>7.2</v>
      </c>
      <c r="BD28" s="12">
        <f>IF('Données projet'!$A$88&gt;35,BD27+BC28-BL27,IF(A28&lt;'Données projet'!$A$88,$BA$205^A28,IF(A28='Données projet'!$A$88,'Données projet'!$B$88,BD27+BC28-BL27)))</f>
        <v>109.00000000000001</v>
      </c>
      <c r="BE28" s="13">
        <f>BD28*VLOOKUP('Données projet'!$B$11,Paramètres!$A$1:$I$89,3,0)*VLOOKUP('Données projet'!$B$11,Paramètres!$A$1:$I$89,5,0)</f>
        <v>98.623200000000011</v>
      </c>
      <c r="BF28" s="13">
        <f t="shared" si="37"/>
        <v>26.633729748944933</v>
      </c>
      <c r="BG28" s="20">
        <f t="shared" si="7"/>
        <v>218.15581931274576</v>
      </c>
      <c r="BH28" s="59">
        <f t="shared" si="8"/>
        <v>460.39786086049151</v>
      </c>
      <c r="BI28" s="59">
        <f ca="1">AVERAGE(OFFSET($BH$3,0,0,'Données projet'!$E$11+1,1))-AVERAGE(OFFSET($H$3,0,0,'Données projet'!$E$11+1,1))</f>
        <v>480.06550334851067</v>
      </c>
      <c r="BJ28" s="59">
        <f t="shared" si="38"/>
        <v>358.76123821338194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109</v>
      </c>
      <c r="BW28" s="12">
        <f>VLOOKUP(A28,'Données projet'!$A$113:$I$133,9,0)</f>
        <v>7.2</v>
      </c>
      <c r="BX28" s="12">
        <f t="array" ref="BX28">INDEX(BW:BW,MIN(IF(ISNUMBER(BW28:BW224),ROW(BW28:BW224),"")))</f>
        <v>7.2</v>
      </c>
      <c r="BY28" s="12">
        <f>IF('Données projet'!$A$114&gt;35,BY27+BX28-CG27,IF(A28&lt;'Données projet'!$A$114,$BV$205^A28,IF(A28='Données projet'!$A$114,'Données projet'!$B$114,BY27+BX28-CG27)))</f>
        <v>109.00000000000001</v>
      </c>
      <c r="BZ28" s="13">
        <f>BY28*VLOOKUP('Données projet'!$B$12,Paramètres!$A$1:$I$89,3,0)*VLOOKUP('Données projet'!$B$12,Paramètres!$A$1:$I$89,5,0)</f>
        <v>110.52600000000001</v>
      </c>
      <c r="CA28" s="13">
        <f t="shared" si="39"/>
        <v>29.454879846564946</v>
      </c>
      <c r="CB28" s="20">
        <f t="shared" si="10"/>
        <v>243.80003239943395</v>
      </c>
      <c r="CC28" s="59">
        <f t="shared" si="11"/>
        <v>486.04207394717969</v>
      </c>
      <c r="CD28" s="59">
        <f ca="1">AVERAGE(OFFSET($CC$3,0,0,'Données projet'!$E$12+1,1))-AVERAGE(OFFSET($H$3,0,0,'Données projet'!$E$12+1,1))</f>
        <v>529.72171777327833</v>
      </c>
      <c r="CE28" s="59">
        <f t="shared" si="40"/>
        <v>394.94722433628397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30</v>
      </c>
      <c r="CR28" s="12">
        <f>VLOOKUP(A28,'Données projet'!$A$139:$I$159,9,0)</f>
        <v>1.2</v>
      </c>
      <c r="CS28" s="12">
        <f t="array" ref="CS28">INDEX(CR:CR,MIN(IF(ISNUMBER(CR28:CR224),ROW(CR28:CR224),"")))</f>
        <v>1.2</v>
      </c>
      <c r="CT28" s="12">
        <f>IF('Données projet'!$A$140&gt;35,CT27+CS28-DB27,IF(A28&lt;'Données projet'!$A$140,$CQ$205^A28,IF(A28='Données projet'!$A$140,'Données projet'!$B$140,CT27+CS28-DB27)))</f>
        <v>30</v>
      </c>
      <c r="CU28" s="17">
        <f>CT28*VLOOKUP('Données projet'!$B$13,Paramètres!$A$1:$I$89,3,0)*VLOOKUP('Données projet'!$B$13,Paramètres!$A$1:$I$89,5,0)</f>
        <v>28.548000000000002</v>
      </c>
      <c r="CV28" s="13">
        <f t="shared" si="41"/>
        <v>8.9063291829603273</v>
      </c>
      <c r="CW28" s="20">
        <f t="shared" si="13"/>
        <v>65.232956660322571</v>
      </c>
      <c r="CX28" s="59">
        <f t="shared" si="14"/>
        <v>307.47499820806831</v>
      </c>
      <c r="CY28" s="59">
        <f ca="1">AVERAGE(OFFSET($CX$3,0,0,'Données projet'!$E$13+1,1))-AVERAGE(OFFSET($H$3,0,0,'Données projet'!$E$13+1,1))</f>
        <v>319.49771739670462</v>
      </c>
      <c r="CZ28" s="59">
        <f t="shared" si="42"/>
        <v>166.76118462633733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141</v>
      </c>
      <c r="DM28" s="12">
        <f>VLOOKUP(A28,'Données projet'!$A$165:$I$185,9,0)</f>
        <v>14.8</v>
      </c>
      <c r="DN28" s="12">
        <f t="array" ref="DN28">INDEX(DM:DM,MIN(IF(ISNUMBER(DM28:DM224),ROW(DM28:DM224),"")))</f>
        <v>14.8</v>
      </c>
      <c r="DO28" s="12">
        <f>IF('Données projet'!$A$166&gt;35,DO27+DN28-DW27,IF(A28&lt;'Données projet'!$A$166,$DL$205^A28,IF(A28='Données projet'!$A$166,'Données projet'!$B$166,DO27+DN28-DW27)))</f>
        <v>140.99999999999997</v>
      </c>
      <c r="DP28" s="17">
        <f>DO28*VLOOKUP('Données projet'!$B$14,Paramètres!$A$1:$I$89,3,0)*VLOOKUP('Données projet'!$B$14,Paramètres!$A$1:$I$89,5,0)</f>
        <v>112.17959999999998</v>
      </c>
      <c r="DQ28" s="13">
        <f t="shared" si="43"/>
        <v>29.8439274472838</v>
      </c>
      <c r="DR28" s="20">
        <f t="shared" si="16"/>
        <v>247.35764363735257</v>
      </c>
      <c r="DS28" s="59">
        <f t="shared" si="17"/>
        <v>489.59968518509834</v>
      </c>
      <c r="DT28" s="59">
        <f ca="1">AVERAGE(OFFSET($DS$3,0,0,'Données projet'!$E$14+1,1))-AVERAGE(OFFSET($H$3,0,0,'Données projet'!$E$14+1,1))</f>
        <v>371.53862119592281</v>
      </c>
      <c r="DU28" s="59">
        <f t="shared" si="44"/>
        <v>359.99672429242423</v>
      </c>
      <c r="DV28" s="15">
        <f>IF(ISNA(VLOOKUP(A28,'Données projet'!$A$165:$I$185,3,0)),0,VLOOKUP(A28,'Données projet'!$A$165:$I$185,3,0))</f>
        <v>4</v>
      </c>
      <c r="DW28" s="15">
        <f>IF(ISNA(VLOOKUP(A28,'Données projet'!$A$165:$I$185,4,0)),0,VLOOKUP(A28,'Données projet'!$A$165:$I$185,4,0))</f>
        <v>35</v>
      </c>
      <c r="DX28" s="16">
        <f>IF(ISNA(VLOOKUP(A28,'Données projet'!$A$165:$I$185,5,0)),0%,VLOOKUP(A28,'Données projet'!$A$165:$I$185,5,0)*VLOOKUP('Données projet'!$B$14,Paramètres!$A$1:$I$89,7,0))</f>
        <v>0.10600000000000001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3.2629903879783009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3.2629903879783009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76</v>
      </c>
      <c r="EH28" s="12">
        <f>VLOOKUP(A28,'Données projet'!$A$191:$I$211,9,0)</f>
        <v>8.8000000000000007</v>
      </c>
      <c r="EI28" s="12">
        <f t="array" ref="EI28">INDEX(EH:EH,MIN(IF(ISNUMBER(EH28:EH224),ROW(EH28:EH224),"")))</f>
        <v>8.8000000000000007</v>
      </c>
      <c r="EJ28" s="12">
        <f>IF('Données projet'!$A$192&gt;35,EJ27+EI28-ER27,IF(A28&lt;'Données projet'!$A$192,$EG$205^A28,IF(A28='Données projet'!$A$192,'Données projet'!$B$192,EJ27+EI28-ER27)))</f>
        <v>75.999999999999986</v>
      </c>
      <c r="EK28" s="17">
        <f>EJ28*VLOOKUP('Données projet'!$B$15,Paramètres!$A$1:$I$89,3,0)*VLOOKUP('Données projet'!$B$15,Paramètres!$A$1:$I$89,5,0)</f>
        <v>55.723199999999991</v>
      </c>
      <c r="EL28" s="13">
        <f t="shared" si="45"/>
        <v>16.082350294695448</v>
      </c>
      <c r="EM28" s="20">
        <f t="shared" si="19"/>
        <v>125.06133342992787</v>
      </c>
      <c r="EN28" s="59">
        <f t="shared" si="20"/>
        <v>367.30337497767363</v>
      </c>
      <c r="EO28" s="59">
        <f ca="1">AVERAGE(OFFSET($EN$3,0,0,'Données projet'!$E$15+1,1))-AVERAGE(OFFSET($H$3,0,0,'Données projet'!$E$15+1,1))</f>
        <v>429.05782194614073</v>
      </c>
      <c r="EP28" s="59">
        <f t="shared" si="46"/>
        <v>240.01805666428365</v>
      </c>
      <c r="EQ28" s="15">
        <f>IF(ISNA(VLOOKUP(A28,'Données projet'!$A$191:$I$211,3,0)),0,VLOOKUP(A28,'Données projet'!$A$191:$I$211,3,0))</f>
        <v>2</v>
      </c>
      <c r="ER28" s="15">
        <f>IF(ISNA(VLOOKUP(A28,'Données projet'!$A$191:$I$211,4,0)),0,VLOOKUP(A28,'Données projet'!$A$191:$I$211,4,0))</f>
        <v>7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126</v>
      </c>
      <c r="FC28" s="12">
        <f>VLOOKUP(A28,'Données projet'!$A$217:$I$237,9,0)</f>
        <v>10.199999999999999</v>
      </c>
      <c r="FD28" s="12">
        <f t="array" ref="FD28">INDEX(FC:FC,MIN(IF(ISNUMBER(FC28:FC224),ROW(FC28:FC224),"")))</f>
        <v>10.199999999999999</v>
      </c>
      <c r="FE28" s="12">
        <f>IF('Données projet'!$A$218&gt;35,FE27+FD28-FM27,IF(A28&lt;'Données projet'!$A$218,$FB$205^A28,IF(A28='Données projet'!$A$218,'Données projet'!$B$218,FE27+FD28-FM27)))</f>
        <v>126</v>
      </c>
      <c r="FF28" s="17">
        <f>FE28*VLOOKUP('Données projet'!$B$16,Paramètres!$A$1:$I$89,3,0)*VLOOKUP('Données projet'!$B$16,Paramètres!$A$1:$I$89,5,0)</f>
        <v>110.07360000000001</v>
      </c>
      <c r="FG28" s="13">
        <f t="shared" si="47"/>
        <v>29.348324631518828</v>
      </c>
      <c r="FH28" s="20">
        <f t="shared" si="22"/>
        <v>242.8265187332286</v>
      </c>
      <c r="FI28" s="59">
        <f t="shared" si="23"/>
        <v>485.06856028097434</v>
      </c>
      <c r="FJ28" s="59">
        <f ca="1">AVERAGE(OFFSET($FI$3,0,0,'Données projet'!$E$16+1,1))-AVERAGE(OFFSET($H$3,0,0,'Données projet'!$E$16+1,1))</f>
        <v>377.00852312761913</v>
      </c>
      <c r="FK28" s="59">
        <f t="shared" si="48"/>
        <v>337.17207781873378</v>
      </c>
      <c r="FL28" s="15">
        <f>IF(ISNA(VLOOKUP(A28,'Données projet'!$A$217:$I$237,3,0)),0,VLOOKUP(A28,'Données projet'!$A$217:$I$237,3,0))</f>
        <v>4</v>
      </c>
      <c r="FM28" s="15">
        <f>IF(ISNA(VLOOKUP(A28,'Données projet'!$A$217:$I$237,4,0)),0,VLOOKUP(A28,'Données projet'!$A$217:$I$237,4,0))</f>
        <v>26</v>
      </c>
      <c r="FN28" s="16">
        <f>IF(ISNA(VLOOKUP(A28,'Données projet'!$A$217:$I$237,5,0)),0%,VLOOKUP(A28,'Données projet'!$A$217:$I$237,5,0)*VLOOKUP('Données projet'!$B$16,Paramètres!$A$1:$I$89,7,0))</f>
        <v>8.6000000000000007E-2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2.1593922330801276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2.1593922330801276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86</v>
      </c>
      <c r="FX28" s="12">
        <f>VLOOKUP(A28,'Données projet'!$A$243:$I$263,9,0)</f>
        <v>10</v>
      </c>
      <c r="FY28" s="12">
        <f t="array" ref="FY28">INDEX(FX:FX,MIN(IF(ISNUMBER(FX28:FX224),ROW(FX28:FX224),"")))</f>
        <v>10</v>
      </c>
      <c r="FZ28" s="12">
        <f>IF('Données projet'!$A$244&gt;35,FZ27+FY28-GH27,IF(A28&lt;'Données projet'!$A$244,$FW$205^A28,IF(A28='Données projet'!$A$244,'Données projet'!$B$244,FZ27+FY28-GH27)))</f>
        <v>86</v>
      </c>
      <c r="GA28" s="17">
        <f>FZ28*VLOOKUP('Données projet'!$B$17,Paramètres!$A$1:$I$89,3,0)*VLOOKUP('Données projet'!$B$17,Paramètres!$A$1:$I$89,5,0)</f>
        <v>75.129600000000011</v>
      </c>
      <c r="GB28" s="13">
        <f t="shared" si="49"/>
        <v>20.942027818647581</v>
      </c>
      <c r="GC28" s="20">
        <f t="shared" si="25"/>
        <v>167.32475178414452</v>
      </c>
      <c r="GD28" s="59">
        <f t="shared" si="26"/>
        <v>409.56679333189027</v>
      </c>
      <c r="GE28" s="59">
        <f ca="1">AVERAGE(OFFSET($GD$3,0,0,'Données projet'!$E$17+1,1))-AVERAGE(OFFSET($H$3,0,0,'Données projet'!$E$17+1,1))</f>
        <v>280.10635755644415</v>
      </c>
      <c r="GF28" s="59">
        <f t="shared" si="50"/>
        <v>271.43040689964266</v>
      </c>
      <c r="GG28" s="15">
        <f>IF(ISNA(VLOOKUP(A28,'Données projet'!$A$243:$I$263,3,0)),0,VLOOKUP(A28,'Données projet'!$A$243:$I$263,3,0))</f>
        <v>3</v>
      </c>
      <c r="GH28" s="15">
        <f>IF(ISNA(VLOOKUP(A28,'Données projet'!$A$243:$I$263,4,0)),0,VLOOKUP(A28,'Données projet'!$A$243:$I$263,4,0))</f>
        <v>21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>
        <f>VLOOKUP(A28,'Données projet'!$A$269:$I$289,2,0)</f>
        <v>141</v>
      </c>
      <c r="GS28" s="12">
        <f>VLOOKUP(A28,'Données projet'!$A$269:$I$289,9,0)</f>
        <v>14.8</v>
      </c>
      <c r="GT28" s="12">
        <f t="array" ref="GT28">INDEX(GS:GS,MIN(IF(ISNUMBER(GS28:GS224),ROW(GS28:GS224),"")))</f>
        <v>14.8</v>
      </c>
      <c r="GU28" s="12">
        <f>IF('Données projet'!$A$270&gt;35,GU27+GT28-HC27,IF(A28&lt;'Données projet'!$A$270,$GR$205^A28,IF(A28='Données projet'!$A$270,'Données projet'!$B$270,GU27+GT28-HC27)))</f>
        <v>140.99999999999997</v>
      </c>
      <c r="GV28" s="17">
        <f>GU28*VLOOKUP('Données projet'!$B$18,Paramètres!$A$1:$I$89,3,0)*VLOOKUP('Données projet'!$B$18,Paramètres!$A$1:$I$89,5,0)</f>
        <v>92.383199999999974</v>
      </c>
      <c r="GW28" s="13">
        <f t="shared" si="51"/>
        <v>25.13911825557507</v>
      </c>
      <c r="GX28" s="20">
        <f t="shared" si="28"/>
        <v>204.68470429512652</v>
      </c>
      <c r="GY28" s="59">
        <f t="shared" si="29"/>
        <v>446.92674584287226</v>
      </c>
      <c r="GZ28" s="59">
        <f ca="1">AVERAGE(OFFSET($GY$3,0,0,'Données projet'!$E$18+1,1))-AVERAGE(OFFSET($H$3,0,0,'Données projet'!$E$18+1,1))</f>
        <v>315.63369683775079</v>
      </c>
      <c r="HA28" s="59">
        <f t="shared" si="52"/>
        <v>306.69725573349979</v>
      </c>
      <c r="HB28" s="15">
        <f>IF(ISNA(VLOOKUP(A28,'Données projet'!$A$269:$I$289,3,0)),0,VLOOKUP(A28,'Données projet'!$A$269:$I$289,3,0))</f>
        <v>4</v>
      </c>
      <c r="HC28" s="15">
        <f>IF(ISNA(VLOOKUP(A28,'Données projet'!$A$269:$I$289,4,0)),0,VLOOKUP(A28,'Données projet'!$A$269:$I$289,4,0))</f>
        <v>35</v>
      </c>
      <c r="HD28" s="16">
        <f>IF(ISNA(VLOOKUP(A28,'Données projet'!$A$269:$I$289,5,0)),0%,VLOOKUP(A28,'Données projet'!$A$269:$I$289,5,0)*VLOOKUP('Données projet'!$B$18,Paramètres!$A$1:$I$89,7,0))</f>
        <v>8.6000000000000007E-2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2.180155619936667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2.180155619936667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3.8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13.933333333333332</v>
      </c>
      <c r="H29" s="67">
        <f t="shared" si="1"/>
        <v>200.93333333333331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9.4</v>
      </c>
      <c r="N29" s="13">
        <f>IF('Données projet'!$A$36&gt;35,N28+M29-V28,IF(A29&lt;'Données projet'!$A$36,$K$205^A29,IF(A29='Données projet'!$A$36,'Données projet'!$B$36,N28+M29-V28)))</f>
        <v>78.399999999999991</v>
      </c>
      <c r="O29" s="13">
        <f>N29*VLOOKUP('Données projet'!$B$9,Paramètres!$A$1:$I$89,3,0)*VLOOKUP('Données projet'!$B$9,Paramètres!$A$1:$I$89,5,0)</f>
        <v>67.267200000000003</v>
      </c>
      <c r="P29" s="13">
        <f t="shared" si="33"/>
        <v>18.993242158132926</v>
      </c>
      <c r="Q29" s="20">
        <f t="shared" si="2"/>
        <v>150.23693675874819</v>
      </c>
      <c r="R29" s="59">
        <f t="shared" si="0"/>
        <v>394.48150610279941</v>
      </c>
      <c r="S29" s="59">
        <f ca="1">AVERAGE(OFFSET($R$3,0,0,'Données projet'!$E$9+1,1))-AVERAGE(OFFSET($H$3,0,0,'Données projet'!$E$9+1,1))</f>
        <v>490.57700931800127</v>
      </c>
      <c r="T29" s="59">
        <f t="shared" si="34"/>
        <v>271.29582207075191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77</v>
      </c>
      <c r="AJ29" s="13">
        <f>AI29*VLOOKUP('Données projet'!$B$10,Paramètres!$A$1:$I$89,3,0)*VLOOKUP('Données projet'!$B$10,Paramètres!$A$1:$I$89,5,0)</f>
        <v>64.864800000000017</v>
      </c>
      <c r="AK29" s="13">
        <f t="shared" si="35"/>
        <v>18.392606985756636</v>
      </c>
      <c r="AL29" s="20">
        <f t="shared" si="4"/>
        <v>145.00665050019282</v>
      </c>
      <c r="AM29" s="59">
        <f t="shared" si="5"/>
        <v>389.25121984424402</v>
      </c>
      <c r="AN29" s="59">
        <f ca="1">AVERAGE(OFFSET($AM$3,0,0,'Données projet'!$E$10+1,1))-AVERAGE(OFFSET($H$3,0,0,'Données projet'!$E$10+1,1))</f>
        <v>379.55022125193182</v>
      </c>
      <c r="AO29" s="59">
        <f t="shared" si="36"/>
        <v>247.37575363353935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118.20000000000002</v>
      </c>
      <c r="BE29" s="13">
        <f>BD29*VLOOKUP('Données projet'!$B$11,Paramètres!$A$1:$I$89,3,0)*VLOOKUP('Données projet'!$B$11,Paramètres!$A$1:$I$89,5,0)</f>
        <v>106.94736000000002</v>
      </c>
      <c r="BF29" s="13">
        <f t="shared" si="37"/>
        <v>28.61058496425451</v>
      </c>
      <c r="BG29" s="20">
        <f t="shared" si="7"/>
        <v>236.09675414607662</v>
      </c>
      <c r="BH29" s="59">
        <f t="shared" si="8"/>
        <v>480.34132349012782</v>
      </c>
      <c r="BI29" s="59">
        <f ca="1">AVERAGE(OFFSET($BH$3,0,0,'Données projet'!$E$11+1,1))-AVERAGE(OFFSET($H$3,0,0,'Données projet'!$E$11+1,1))</f>
        <v>480.06550334851067</v>
      </c>
      <c r="BJ29" s="59">
        <f t="shared" si="38"/>
        <v>358.76123821338194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9.1999999999999993</v>
      </c>
      <c r="BY29" s="12">
        <f>IF('Données projet'!$A$114&gt;35,BY28+BX29-CG28,IF(A29&lt;'Données projet'!$A$114,$BV$205^A29,IF(A29='Données projet'!$A$114,'Données projet'!$B$114,BY28+BX29-CG28)))</f>
        <v>118.20000000000002</v>
      </c>
      <c r="BZ29" s="13">
        <f>BY29*VLOOKUP('Données projet'!$B$12,Paramètres!$A$1:$I$89,3,0)*VLOOKUP('Données projet'!$B$12,Paramètres!$A$1:$I$89,5,0)</f>
        <v>119.85480000000003</v>
      </c>
      <c r="CA29" s="13">
        <f t="shared" si="39"/>
        <v>31.641131392625841</v>
      </c>
      <c r="CB29" s="20">
        <f t="shared" si="10"/>
        <v>263.85541384215668</v>
      </c>
      <c r="CC29" s="59">
        <f t="shared" si="11"/>
        <v>508.09998318620791</v>
      </c>
      <c r="CD29" s="59">
        <f ca="1">AVERAGE(OFFSET($CC$3,0,0,'Données projet'!$E$12+1,1))-AVERAGE(OFFSET($H$3,0,0,'Données projet'!$E$12+1,1))</f>
        <v>529.72171777327833</v>
      </c>
      <c r="CE29" s="59">
        <f t="shared" si="40"/>
        <v>394.94722433628397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4.8</v>
      </c>
      <c r="CT29" s="12">
        <f>IF('Données projet'!$A$140&gt;35,CT28+CS29-DB28,IF(A29&lt;'Données projet'!$A$140,$CQ$205^A29,IF(A29='Données projet'!$A$140,'Données projet'!$B$140,CT28+CS29-DB28)))</f>
        <v>34.799999999999997</v>
      </c>
      <c r="CU29" s="17">
        <f>CT29*VLOOKUP('Données projet'!$B$13,Paramètres!$A$1:$I$89,3,0)*VLOOKUP('Données projet'!$B$13,Paramètres!$A$1:$I$89,5,0)</f>
        <v>33.115679999999998</v>
      </c>
      <c r="CV29" s="13">
        <f t="shared" si="41"/>
        <v>10.154389597618938</v>
      </c>
      <c r="CW29" s="20">
        <f t="shared" si="13"/>
        <v>75.36203788251963</v>
      </c>
      <c r="CX29" s="59">
        <f t="shared" si="14"/>
        <v>319.60660722657087</v>
      </c>
      <c r="CY29" s="59">
        <f ca="1">AVERAGE(OFFSET($CX$3,0,0,'Données projet'!$E$13+1,1))-AVERAGE(OFFSET($H$3,0,0,'Données projet'!$E$13+1,1))</f>
        <v>319.49771739670462</v>
      </c>
      <c r="CZ29" s="59">
        <f t="shared" si="42"/>
        <v>166.76118462633733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14.2</v>
      </c>
      <c r="DO29" s="12">
        <f>IF('Données projet'!$A$166&gt;35,DO28+DN29-DW28,IF(A29&lt;'Données projet'!$A$166,$DL$205^A29,IF(A29='Données projet'!$A$166,'Données projet'!$B$166,DO28+DN29-DW28)))</f>
        <v>120.19999999999996</v>
      </c>
      <c r="DP29" s="17">
        <f>DO29*VLOOKUP('Données projet'!$B$14,Paramètres!$A$1:$I$89,3,0)*VLOOKUP('Données projet'!$B$14,Paramètres!$A$1:$I$89,5,0)</f>
        <v>95.631119999999967</v>
      </c>
      <c r="DQ29" s="13">
        <f t="shared" si="43"/>
        <v>25.918481589892234</v>
      </c>
      <c r="DR29" s="20">
        <f t="shared" si="16"/>
        <v>211.69888943572892</v>
      </c>
      <c r="DS29" s="59">
        <f t="shared" si="17"/>
        <v>455.94345877978014</v>
      </c>
      <c r="DT29" s="59">
        <f ca="1">AVERAGE(OFFSET($DS$3,0,0,'Données projet'!$E$14+1,1))-AVERAGE(OFFSET($H$3,0,0,'Données projet'!$E$14+1,1))</f>
        <v>371.53862119592281</v>
      </c>
      <c r="DU29" s="59">
        <f t="shared" si="44"/>
        <v>359.99672429242423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3.1990051366976644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3.1990051366976644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9.4</v>
      </c>
      <c r="EJ29" s="12">
        <f>IF('Données projet'!$A$192&gt;35,EJ28+EI29-ER28,IF(A29&lt;'Données projet'!$A$192,$EG$205^A29,IF(A29='Données projet'!$A$192,'Données projet'!$B$192,EJ28+EI29-ER28)))</f>
        <v>78.399999999999991</v>
      </c>
      <c r="EK29" s="17">
        <f>EJ29*VLOOKUP('Données projet'!$B$15,Paramètres!$A$1:$I$89,3,0)*VLOOKUP('Données projet'!$B$15,Paramètres!$A$1:$I$89,5,0)</f>
        <v>57.482879999999987</v>
      </c>
      <c r="EL29" s="13">
        <f t="shared" si="45"/>
        <v>16.530283435359216</v>
      </c>
      <c r="EM29" s="20">
        <f t="shared" si="19"/>
        <v>128.90625964991725</v>
      </c>
      <c r="EN29" s="59">
        <f t="shared" si="20"/>
        <v>373.1508289939685</v>
      </c>
      <c r="EO29" s="59">
        <f ca="1">AVERAGE(OFFSET($EN$3,0,0,'Données projet'!$E$15+1,1))-AVERAGE(OFFSET($H$3,0,0,'Données projet'!$E$15+1,1))</f>
        <v>429.05782194614073</v>
      </c>
      <c r="EP29" s="59">
        <f t="shared" si="46"/>
        <v>240.01805666428365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9.8000000000000007</v>
      </c>
      <c r="FE29" s="12">
        <f>IF('Données projet'!$A$218&gt;35,FE28+FD29-FM28,IF(A29&lt;'Données projet'!$A$218,$FB$205^A29,IF(A29='Données projet'!$A$218,'Données projet'!$B$218,FE28+FD29-FM28)))</f>
        <v>109.80000000000001</v>
      </c>
      <c r="FF29" s="17">
        <f>FE29*VLOOKUP('Données projet'!$B$16,Paramètres!$A$1:$I$89,3,0)*VLOOKUP('Données projet'!$B$16,Paramètres!$A$1:$I$89,5,0)</f>
        <v>95.921280000000024</v>
      </c>
      <c r="FG29" s="13">
        <f t="shared" si="47"/>
        <v>25.98795633328076</v>
      </c>
      <c r="FH29" s="20">
        <f t="shared" si="22"/>
        <v>212.32525328046404</v>
      </c>
      <c r="FI29" s="59">
        <f t="shared" si="23"/>
        <v>456.56982262451527</v>
      </c>
      <c r="FJ29" s="59">
        <f ca="1">AVERAGE(OFFSET($FI$3,0,0,'Données projet'!$E$16+1,1))-AVERAGE(OFFSET($H$3,0,0,'Données projet'!$E$16+1,1))</f>
        <v>377.00852312761913</v>
      </c>
      <c r="FK29" s="59">
        <f t="shared" si="48"/>
        <v>337.17207781873378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2.1170478684886356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2.1170478684886356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9.8000000000000007</v>
      </c>
      <c r="FZ29" s="12">
        <f>IF('Données projet'!$A$244&gt;35,FZ28+FY29-GH28,IF(A29&lt;'Données projet'!$A$244,$FW$205^A29,IF(A29='Données projet'!$A$244,'Données projet'!$B$244,FZ28+FY29-GH28)))</f>
        <v>74.8</v>
      </c>
      <c r="GA29" s="17">
        <f>FZ29*VLOOKUP('Données projet'!$B$17,Paramètres!$A$1:$I$89,3,0)*VLOOKUP('Données projet'!$B$17,Paramètres!$A$1:$I$89,5,0)</f>
        <v>65.345280000000017</v>
      </c>
      <c r="GB29" s="13">
        <f t="shared" si="49"/>
        <v>18.512938248561991</v>
      </c>
      <c r="GC29" s="20">
        <f t="shared" si="25"/>
        <v>146.05306344957884</v>
      </c>
      <c r="GD29" s="59">
        <f t="shared" si="26"/>
        <v>390.2976327936301</v>
      </c>
      <c r="GE29" s="59">
        <f ca="1">AVERAGE(OFFSET($GD$3,0,0,'Données projet'!$E$17+1,1))-AVERAGE(OFFSET($H$3,0,0,'Données projet'!$E$17+1,1))</f>
        <v>280.10635755644415</v>
      </c>
      <c r="GF29" s="59">
        <f t="shared" si="50"/>
        <v>271.43040689964266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14.2</v>
      </c>
      <c r="GU29" s="12">
        <f>IF('Données projet'!$A$270&gt;35,GU28+GT29-HC28,IF(A29&lt;'Données projet'!$A$270,$GR$205^A29,IF(A29='Données projet'!$A$270,'Données projet'!$B$270,GU28+GT29-HC28)))</f>
        <v>120.19999999999996</v>
      </c>
      <c r="GV29" s="17">
        <f>GU29*VLOOKUP('Données projet'!$B$18,Paramètres!$A$1:$I$89,3,0)*VLOOKUP('Données projet'!$B$18,Paramètres!$A$1:$I$89,5,0)</f>
        <v>78.755039999999966</v>
      </c>
      <c r="GW29" s="13">
        <f t="shared" si="51"/>
        <v>21.832507629707017</v>
      </c>
      <c r="GX29" s="20">
        <f t="shared" si="28"/>
        <v>175.18997878840631</v>
      </c>
      <c r="GY29" s="59">
        <f t="shared" si="29"/>
        <v>419.43454813245751</v>
      </c>
      <c r="GZ29" s="59">
        <f ca="1">AVERAGE(OFFSET($GY$3,0,0,'Données projet'!$E$18+1,1))-AVERAGE(OFFSET($H$3,0,0,'Données projet'!$E$18+1,1))</f>
        <v>315.63369683775079</v>
      </c>
      <c r="HA29" s="59">
        <f t="shared" si="52"/>
        <v>306.69725573349979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2.137404097993334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2.137404097993334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3.8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13.933333333333332</v>
      </c>
      <c r="H30" s="67">
        <f t="shared" si="1"/>
        <v>200.93333333333331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58.154607431767715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9.4</v>
      </c>
      <c r="N30" s="13">
        <f>IF('Données projet'!$A$36&gt;35,N29+M30-V29,IF(A30&lt;'Données projet'!$A$36,$K$205^A30,IF(A30='Données projet'!$A$36,'Données projet'!$B$36,N29+M30-V29)))</f>
        <v>87.8</v>
      </c>
      <c r="O30" s="13">
        <f>N30*VLOOKUP('Données projet'!$B$9,Paramètres!$A$1:$I$89,3,0)*VLOOKUP('Données projet'!$B$9,Paramètres!$A$1:$I$89,5,0)</f>
        <v>75.332400000000007</v>
      </c>
      <c r="P30" s="13">
        <f t="shared" si="33"/>
        <v>20.991969498724234</v>
      </c>
      <c r="Q30" s="20">
        <f t="shared" si="2"/>
        <v>167.76494354361137</v>
      </c>
      <c r="R30" s="59">
        <f t="shared" si="0"/>
        <v>413.9985041267596</v>
      </c>
      <c r="S30" s="59">
        <f ca="1">AVERAGE(OFFSET($R$3,0,0,'Données projet'!$E$9+1,1))-AVERAGE(OFFSET($H$3,0,0,'Données projet'!$E$9+1,1))</f>
        <v>490.57700931800127</v>
      </c>
      <c r="T30" s="59">
        <f t="shared" si="34"/>
        <v>271.29582207075191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58.154607431767715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84</v>
      </c>
      <c r="AJ30" s="13">
        <f>AI30*VLOOKUP('Données projet'!$B$10,Paramètres!$A$1:$I$89,3,0)*VLOOKUP('Données projet'!$B$10,Paramètres!$A$1:$I$89,5,0)</f>
        <v>70.761600000000001</v>
      </c>
      <c r="AK30" s="13">
        <f t="shared" si="35"/>
        <v>19.862470414169767</v>
      </c>
      <c r="AL30" s="20">
        <f t="shared" si="4"/>
        <v>157.83692263801234</v>
      </c>
      <c r="AM30" s="59">
        <f t="shared" si="5"/>
        <v>404.0704832211606</v>
      </c>
      <c r="AN30" s="59">
        <f ca="1">AVERAGE(OFFSET($AM$3,0,0,'Données projet'!$E$10+1,1))-AVERAGE(OFFSET($H$3,0,0,'Données projet'!$E$10+1,1))</f>
        <v>379.55022125193182</v>
      </c>
      <c r="AO30" s="59">
        <f t="shared" si="36"/>
        <v>247.37575363353935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58.154607431767715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127.40000000000002</v>
      </c>
      <c r="BE30" s="13">
        <f>BD30*VLOOKUP('Données projet'!$B$11,Paramètres!$A$1:$I$89,3,0)*VLOOKUP('Données projet'!$B$11,Paramètres!$A$1:$I$89,5,0)</f>
        <v>115.27152000000002</v>
      </c>
      <c r="BF30" s="13">
        <f t="shared" si="37"/>
        <v>30.569591947650281</v>
      </c>
      <c r="BG30" s="20">
        <f t="shared" si="7"/>
        <v>254.00660330882422</v>
      </c>
      <c r="BH30" s="59">
        <f t="shared" si="8"/>
        <v>500.24016389197249</v>
      </c>
      <c r="BI30" s="59">
        <f ca="1">AVERAGE(OFFSET($BH$3,0,0,'Données projet'!$E$11+1,1))-AVERAGE(OFFSET($H$3,0,0,'Données projet'!$E$11+1,1))</f>
        <v>480.06550334851067</v>
      </c>
      <c r="BJ30" s="59">
        <f t="shared" si="38"/>
        <v>358.76123821338194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58.154607431767715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9.1999999999999993</v>
      </c>
      <c r="BY30" s="12">
        <f>IF('Données projet'!$A$114&gt;35,BY29+BX30-CG29,IF(A30&lt;'Données projet'!$A$114,$BV$205^A30,IF(A30='Données projet'!$A$114,'Données projet'!$B$114,BY29+BX30-CG29)))</f>
        <v>127.40000000000002</v>
      </c>
      <c r="BZ30" s="13">
        <f>BY30*VLOOKUP('Données projet'!$B$12,Paramètres!$A$1:$I$89,3,0)*VLOOKUP('Données projet'!$B$12,Paramètres!$A$1:$I$89,5,0)</f>
        <v>129.18360000000004</v>
      </c>
      <c r="CA30" s="13">
        <f t="shared" si="39"/>
        <v>33.807644151387684</v>
      </c>
      <c r="CB30" s="20">
        <f t="shared" si="10"/>
        <v>283.87641689700024</v>
      </c>
      <c r="CC30" s="59">
        <f t="shared" si="11"/>
        <v>530.10997748014847</v>
      </c>
      <c r="CD30" s="59">
        <f ca="1">AVERAGE(OFFSET($CC$3,0,0,'Données projet'!$E$12+1,1))-AVERAGE(OFFSET($H$3,0,0,'Données projet'!$E$12+1,1))</f>
        <v>529.72171777327833</v>
      </c>
      <c r="CE30" s="59">
        <f t="shared" si="40"/>
        <v>394.94722433628397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58.154607431767715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4.8</v>
      </c>
      <c r="CT30" s="12">
        <f>IF('Données projet'!$A$140&gt;35,CT29+CS30-DB29,IF(A30&lt;'Données projet'!$A$140,$CQ$205^A30,IF(A30='Données projet'!$A$140,'Données projet'!$B$140,CT29+CS30-DB29)))</f>
        <v>39.599999999999994</v>
      </c>
      <c r="CU30" s="17">
        <f>CT30*VLOOKUP('Données projet'!$B$13,Paramètres!$A$1:$I$89,3,0)*VLOOKUP('Données projet'!$B$13,Paramètres!$A$1:$I$89,5,0)</f>
        <v>37.683359999999993</v>
      </c>
      <c r="CV30" s="13">
        <f t="shared" si="41"/>
        <v>11.382505490682499</v>
      </c>
      <c r="CW30" s="20">
        <f t="shared" si="13"/>
        <v>85.456382396271991</v>
      </c>
      <c r="CX30" s="59">
        <f t="shared" si="14"/>
        <v>331.68994297942027</v>
      </c>
      <c r="CY30" s="59">
        <f ca="1">AVERAGE(OFFSET($CX$3,0,0,'Données projet'!$E$13+1,1))-AVERAGE(OFFSET($H$3,0,0,'Données projet'!$E$13+1,1))</f>
        <v>319.49771739670462</v>
      </c>
      <c r="CZ30" s="59">
        <f t="shared" si="42"/>
        <v>166.76118462633733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58.154607431767715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14.2</v>
      </c>
      <c r="DO30" s="12">
        <f>IF('Données projet'!$A$166&gt;35,DO29+DN30-DW29,IF(A30&lt;'Données projet'!$A$166,$DL$205^A30,IF(A30='Données projet'!$A$166,'Données projet'!$B$166,DO29+DN30-DW29)))</f>
        <v>134.39999999999995</v>
      </c>
      <c r="DP30" s="17">
        <f>DO30*VLOOKUP('Données projet'!$B$14,Paramètres!$A$1:$I$89,3,0)*VLOOKUP('Données projet'!$B$14,Paramètres!$A$1:$I$89,5,0)</f>
        <v>106.92863999999996</v>
      </c>
      <c r="DQ30" s="13">
        <f t="shared" si="43"/>
        <v>28.606159868782917</v>
      </c>
      <c r="DR30" s="20">
        <f t="shared" si="16"/>
        <v>236.05644310479681</v>
      </c>
      <c r="DS30" s="59">
        <f t="shared" si="17"/>
        <v>482.29000368794505</v>
      </c>
      <c r="DT30" s="59">
        <f ca="1">AVERAGE(OFFSET($DS$3,0,0,'Données projet'!$E$14+1,1))-AVERAGE(OFFSET($H$3,0,0,'Données projet'!$E$14+1,1))</f>
        <v>371.53862119592281</v>
      </c>
      <c r="DU30" s="59">
        <f t="shared" si="44"/>
        <v>359.99672429242423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3.1362745971674917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3.1362745971674917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58.154607431767715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9.4</v>
      </c>
      <c r="EJ30" s="12">
        <f>IF('Données projet'!$A$192&gt;35,EJ29+EI30-ER29,IF(A30&lt;'Données projet'!$A$192,$EG$205^A30,IF(A30='Données projet'!$A$192,'Données projet'!$B$192,EJ29+EI30-ER29)))</f>
        <v>87.8</v>
      </c>
      <c r="EK30" s="17">
        <f>EJ30*VLOOKUP('Données projet'!$B$15,Paramètres!$A$1:$I$89,3,0)*VLOOKUP('Données projet'!$B$15,Paramètres!$A$1:$I$89,5,0)</f>
        <v>64.374960000000002</v>
      </c>
      <c r="EL30" s="13">
        <f t="shared" si="45"/>
        <v>18.2698247508912</v>
      </c>
      <c r="EM30" s="20">
        <f t="shared" si="19"/>
        <v>143.93966677446883</v>
      </c>
      <c r="EN30" s="59">
        <f t="shared" si="20"/>
        <v>390.17322735761707</v>
      </c>
      <c r="EO30" s="59">
        <f ca="1">AVERAGE(OFFSET($EN$3,0,0,'Données projet'!$E$15+1,1))-AVERAGE(OFFSET($H$3,0,0,'Données projet'!$E$15+1,1))</f>
        <v>429.05782194614073</v>
      </c>
      <c r="EP30" s="59">
        <f t="shared" si="46"/>
        <v>240.01805666428365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58.154607431767715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9.8000000000000007</v>
      </c>
      <c r="FE30" s="12">
        <f>IF('Données projet'!$A$218&gt;35,FE29+FD30-FM29,IF(A30&lt;'Données projet'!$A$218,$FB$205^A30,IF(A30='Données projet'!$A$218,'Données projet'!$B$218,FE29+FD30-FM29)))</f>
        <v>119.60000000000001</v>
      </c>
      <c r="FF30" s="17">
        <f>FE30*VLOOKUP('Données projet'!$B$16,Paramètres!$A$1:$I$89,3,0)*VLOOKUP('Données projet'!$B$16,Paramètres!$A$1:$I$89,5,0)</f>
        <v>104.48256000000002</v>
      </c>
      <c r="FG30" s="13">
        <f t="shared" si="47"/>
        <v>28.02716504477474</v>
      </c>
      <c r="FH30" s="20">
        <f t="shared" si="22"/>
        <v>230.78777111964939</v>
      </c>
      <c r="FI30" s="59">
        <f t="shared" si="23"/>
        <v>477.02133170279762</v>
      </c>
      <c r="FJ30" s="59">
        <f ca="1">AVERAGE(OFFSET($FI$3,0,0,'Données projet'!$E$16+1,1))-AVERAGE(OFFSET($H$3,0,0,'Données projet'!$E$16+1,1))</f>
        <v>377.00852312761913</v>
      </c>
      <c r="FK30" s="59">
        <f t="shared" si="48"/>
        <v>337.17207781873378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2.0755338510592707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2.0755338510592707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58.154607431767715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9.8000000000000007</v>
      </c>
      <c r="FZ30" s="12">
        <f>IF('Données projet'!$A$244&gt;35,FZ29+FY30-GH29,IF(A30&lt;'Données projet'!$A$244,$FW$205^A30,IF(A30='Données projet'!$A$244,'Données projet'!$B$244,FZ29+FY30-GH29)))</f>
        <v>84.6</v>
      </c>
      <c r="GA30" s="17">
        <f>FZ30*VLOOKUP('Données projet'!$B$17,Paramètres!$A$1:$I$89,3,0)*VLOOKUP('Données projet'!$B$17,Paramètres!$A$1:$I$89,5,0)</f>
        <v>73.906560000000013</v>
      </c>
      <c r="GB30" s="13">
        <f t="shared" si="49"/>
        <v>20.640506648584481</v>
      </c>
      <c r="GC30" s="20">
        <f t="shared" si="25"/>
        <v>164.6694744129513</v>
      </c>
      <c r="GD30" s="59">
        <f t="shared" si="26"/>
        <v>410.90303499609956</v>
      </c>
      <c r="GE30" s="59">
        <f ca="1">AVERAGE(OFFSET($GD$3,0,0,'Données projet'!$E$17+1,1))-AVERAGE(OFFSET($H$3,0,0,'Données projet'!$E$17+1,1))</f>
        <v>280.10635755644415</v>
      </c>
      <c r="GF30" s="59">
        <f t="shared" si="50"/>
        <v>271.43040689964266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58.154607431767715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14.2</v>
      </c>
      <c r="GU30" s="12">
        <f>IF('Données projet'!$A$270&gt;35,GU29+GT30-HC29,IF(A30&lt;'Données projet'!$A$270,$GR$205^A30,IF(A30='Données projet'!$A$270,'Données projet'!$B$270,GU29+GT30-HC29)))</f>
        <v>134.39999999999995</v>
      </c>
      <c r="GV30" s="17">
        <f>GU30*VLOOKUP('Données projet'!$B$18,Paramètres!$A$1:$I$89,3,0)*VLOOKUP('Données projet'!$B$18,Paramètres!$A$1:$I$89,5,0)</f>
        <v>88.058879999999974</v>
      </c>
      <c r="GW30" s="13">
        <f t="shared" si="51"/>
        <v>24.096481170231179</v>
      </c>
      <c r="GX30" s="20">
        <f t="shared" si="28"/>
        <v>195.33725403815257</v>
      </c>
      <c r="GY30" s="59">
        <f t="shared" si="29"/>
        <v>441.57081462130083</v>
      </c>
      <c r="GZ30" s="59">
        <f ca="1">AVERAGE(OFFSET($GY$3,0,0,'Données projet'!$E$18+1,1))-AVERAGE(OFFSET($H$3,0,0,'Données projet'!$E$18+1,1))</f>
        <v>315.63369683775079</v>
      </c>
      <c r="HA30" s="59">
        <f t="shared" si="52"/>
        <v>306.69725573349979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2.0954909073194559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2.0954909073194559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3.8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13.933333333333332</v>
      </c>
      <c r="H31" s="67">
        <f t="shared" si="1"/>
        <v>200.93333333333331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58.360098510496101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9.4</v>
      </c>
      <c r="N31" s="13">
        <f>IF('Données projet'!$A$36&gt;35,N30+M31-V30,IF(A31&lt;'Données projet'!$A$36,$K$205^A31,IF(A31='Données projet'!$A$36,'Données projet'!$B$36,N30+M31-V30)))</f>
        <v>97.2</v>
      </c>
      <c r="O31" s="13">
        <f>N31*VLOOKUP('Données projet'!$B$9,Paramètres!$A$1:$I$89,3,0)*VLOOKUP('Données projet'!$B$9,Paramètres!$A$1:$I$89,5,0)</f>
        <v>83.397600000000011</v>
      </c>
      <c r="P31" s="13">
        <f t="shared" si="33"/>
        <v>22.965893371329315</v>
      </c>
      <c r="Q31" s="20">
        <f t="shared" si="2"/>
        <v>185.24975095506522</v>
      </c>
      <c r="R31" s="59">
        <f t="shared" si="0"/>
        <v>433.45900104910652</v>
      </c>
      <c r="S31" s="59">
        <f ca="1">AVERAGE(OFFSET($R$3,0,0,'Données projet'!$E$9+1,1))-AVERAGE(OFFSET($H$3,0,0,'Données projet'!$E$9+1,1))</f>
        <v>490.57700931800127</v>
      </c>
      <c r="T31" s="59">
        <f t="shared" si="34"/>
        <v>271.29582207075191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58.360098510496101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91</v>
      </c>
      <c r="AJ31" s="13">
        <f>AI31*VLOOKUP('Données projet'!$B$10,Paramètres!$A$1:$I$89,3,0)*VLOOKUP('Données projet'!$B$10,Paramètres!$A$1:$I$89,5,0)</f>
        <v>76.6584</v>
      </c>
      <c r="AK31" s="13">
        <f t="shared" si="35"/>
        <v>21.318127749842347</v>
      </c>
      <c r="AL31" s="20">
        <f t="shared" si="4"/>
        <v>170.6424524976421</v>
      </c>
      <c r="AM31" s="59">
        <f t="shared" si="5"/>
        <v>418.85170259168336</v>
      </c>
      <c r="AN31" s="59">
        <f ca="1">AVERAGE(OFFSET($AM$3,0,0,'Données projet'!$E$10+1,1))-AVERAGE(OFFSET($H$3,0,0,'Données projet'!$E$10+1,1))</f>
        <v>379.55022125193182</v>
      </c>
      <c r="AO31" s="59">
        <f t="shared" si="36"/>
        <v>247.37575363353935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58.360098510496101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136.60000000000002</v>
      </c>
      <c r="BE31" s="13">
        <f>BD31*VLOOKUP('Données projet'!$B$11,Paramètres!$A$1:$I$89,3,0)*VLOOKUP('Données projet'!$B$11,Paramètres!$A$1:$I$89,5,0)</f>
        <v>123.59568000000002</v>
      </c>
      <c r="BF31" s="13">
        <f t="shared" si="37"/>
        <v>32.512186163604952</v>
      </c>
      <c r="BG31" s="20">
        <f t="shared" si="7"/>
        <v>271.88786690161197</v>
      </c>
      <c r="BH31" s="59">
        <f t="shared" si="8"/>
        <v>520.09711699565321</v>
      </c>
      <c r="BI31" s="59">
        <f ca="1">AVERAGE(OFFSET($BH$3,0,0,'Données projet'!$E$11+1,1))-AVERAGE(OFFSET($H$3,0,0,'Données projet'!$E$11+1,1))</f>
        <v>480.06550334851067</v>
      </c>
      <c r="BJ31" s="59">
        <f t="shared" si="38"/>
        <v>358.76123821338194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58.360098510496101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9.1999999999999993</v>
      </c>
      <c r="BY31" s="12">
        <f>IF('Données projet'!$A$114&gt;35,BY30+BX31-CG30,IF(A31&lt;'Données projet'!$A$114,$BV$205^A31,IF(A31='Données projet'!$A$114,'Données projet'!$B$114,BY30+BX31-CG30)))</f>
        <v>136.60000000000002</v>
      </c>
      <c r="BZ31" s="13">
        <f>BY31*VLOOKUP('Données projet'!$B$12,Paramètres!$A$1:$I$89,3,0)*VLOOKUP('Données projet'!$B$12,Paramètres!$A$1:$I$89,5,0)</f>
        <v>138.51240000000004</v>
      </c>
      <c r="CA31" s="13">
        <f t="shared" si="39"/>
        <v>35.956005637403152</v>
      </c>
      <c r="CB31" s="20">
        <f t="shared" si="10"/>
        <v>303.86580648514382</v>
      </c>
      <c r="CC31" s="59">
        <f t="shared" si="11"/>
        <v>552.07505657918512</v>
      </c>
      <c r="CD31" s="59">
        <f ca="1">AVERAGE(OFFSET($CC$3,0,0,'Données projet'!$E$12+1,1))-AVERAGE(OFFSET($H$3,0,0,'Données projet'!$E$12+1,1))</f>
        <v>529.72171777327833</v>
      </c>
      <c r="CE31" s="59">
        <f t="shared" si="40"/>
        <v>394.94722433628397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58.360098510496101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4.8</v>
      </c>
      <c r="CT31" s="12">
        <f>IF('Données projet'!$A$140&gt;35,CT30+CS31-DB30,IF(A31&lt;'Données projet'!$A$140,$CQ$205^A31,IF(A31='Données projet'!$A$140,'Données projet'!$B$140,CT30+CS31-DB30)))</f>
        <v>44.399999999999991</v>
      </c>
      <c r="CU31" s="17">
        <f>CT31*VLOOKUP('Données projet'!$B$13,Paramètres!$A$1:$I$89,3,0)*VLOOKUP('Données projet'!$B$13,Paramètres!$A$1:$I$89,5,0)</f>
        <v>42.251039999999989</v>
      </c>
      <c r="CV31" s="13">
        <f t="shared" si="41"/>
        <v>12.593370905616945</v>
      </c>
      <c r="CW31" s="20">
        <f t="shared" si="13"/>
        <v>95.520682327282813</v>
      </c>
      <c r="CX31" s="59">
        <f t="shared" si="14"/>
        <v>343.72993242132407</v>
      </c>
      <c r="CY31" s="59">
        <f ca="1">AVERAGE(OFFSET($CX$3,0,0,'Données projet'!$E$13+1,1))-AVERAGE(OFFSET($H$3,0,0,'Données projet'!$E$13+1,1))</f>
        <v>319.49771739670462</v>
      </c>
      <c r="CZ31" s="59">
        <f t="shared" si="42"/>
        <v>166.76118462633733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58.360098510496101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14.2</v>
      </c>
      <c r="DO31" s="12">
        <f>IF('Données projet'!$A$166&gt;35,DO30+DN31-DW30,IF(A31&lt;'Données projet'!$A$166,$DL$205^A31,IF(A31='Données projet'!$A$166,'Données projet'!$B$166,DO30+DN31-DW30)))</f>
        <v>148.59999999999994</v>
      </c>
      <c r="DP31" s="17">
        <f>DO31*VLOOKUP('Données projet'!$B$14,Paramètres!$A$1:$I$89,3,0)*VLOOKUP('Données projet'!$B$14,Paramètres!$A$1:$I$89,5,0)</f>
        <v>118.22615999999996</v>
      </c>
      <c r="DQ31" s="13">
        <f t="shared" si="43"/>
        <v>31.260922342884676</v>
      </c>
      <c r="DR31" s="20">
        <f t="shared" si="16"/>
        <v>260.35666841385739</v>
      </c>
      <c r="DS31" s="59">
        <f t="shared" si="17"/>
        <v>508.56591850789869</v>
      </c>
      <c r="DT31" s="59">
        <f ca="1">AVERAGE(OFFSET($DS$3,0,0,'Données projet'!$E$14+1,1))-AVERAGE(OFFSET($H$3,0,0,'Données projet'!$E$14+1,1))</f>
        <v>371.53862119592281</v>
      </c>
      <c r="DU31" s="59">
        <f t="shared" si="44"/>
        <v>359.99672429242423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3.0747741652556546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3.0747741652556546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58.360098510496101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9.4</v>
      </c>
      <c r="EJ31" s="12">
        <f>IF('Données projet'!$A$192&gt;35,EJ30+EI31-ER30,IF(A31&lt;'Données projet'!$A$192,$EG$205^A31,IF(A31='Données projet'!$A$192,'Données projet'!$B$192,EJ30+EI31-ER30)))</f>
        <v>97.2</v>
      </c>
      <c r="EK31" s="17">
        <f>EJ31*VLOOKUP('Données projet'!$B$15,Paramètres!$A$1:$I$89,3,0)*VLOOKUP('Données projet'!$B$15,Paramètres!$A$1:$I$89,5,0)</f>
        <v>71.267039999999994</v>
      </c>
      <c r="EL31" s="13">
        <f t="shared" si="45"/>
        <v>19.987779001267139</v>
      </c>
      <c r="EM31" s="20">
        <f t="shared" si="19"/>
        <v>158.93547642720694</v>
      </c>
      <c r="EN31" s="59">
        <f t="shared" si="20"/>
        <v>407.14472652124823</v>
      </c>
      <c r="EO31" s="59">
        <f ca="1">AVERAGE(OFFSET($EN$3,0,0,'Données projet'!$E$15+1,1))-AVERAGE(OFFSET($H$3,0,0,'Données projet'!$E$15+1,1))</f>
        <v>429.05782194614073</v>
      </c>
      <c r="EP31" s="59">
        <f t="shared" si="46"/>
        <v>240.01805666428365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58.360098510496101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9.8000000000000007</v>
      </c>
      <c r="FE31" s="12">
        <f>IF('Données projet'!$A$218&gt;35,FE30+FD31-FM30,IF(A31&lt;'Données projet'!$A$218,$FB$205^A31,IF(A31='Données projet'!$A$218,'Données projet'!$B$218,FE30+FD31-FM30)))</f>
        <v>129.4</v>
      </c>
      <c r="FF31" s="17">
        <f>FE31*VLOOKUP('Données projet'!$B$16,Paramètres!$A$1:$I$89,3,0)*VLOOKUP('Données projet'!$B$16,Paramètres!$A$1:$I$89,5,0)</f>
        <v>113.04384000000002</v>
      </c>
      <c r="FG31" s="13">
        <f t="shared" si="47"/>
        <v>30.046993788338579</v>
      </c>
      <c r="FH31" s="20">
        <f t="shared" si="22"/>
        <v>249.2165355146897</v>
      </c>
      <c r="FI31" s="59">
        <f t="shared" si="23"/>
        <v>497.42578560873096</v>
      </c>
      <c r="FJ31" s="59">
        <f ca="1">AVERAGE(OFFSET($FI$3,0,0,'Données projet'!$E$16+1,1))-AVERAGE(OFFSET($H$3,0,0,'Données projet'!$E$16+1,1))</f>
        <v>377.00852312761913</v>
      </c>
      <c r="FK31" s="59">
        <f t="shared" si="48"/>
        <v>337.17207781873378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2.0348338981906453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2.0348338981906453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58.360098510496101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9.8000000000000007</v>
      </c>
      <c r="FZ31" s="12">
        <f>IF('Données projet'!$A$244&gt;35,FZ30+FY31-GH30,IF(A31&lt;'Données projet'!$A$244,$FW$205^A31,IF(A31='Données projet'!$A$244,'Données projet'!$B$244,FZ30+FY31-GH30)))</f>
        <v>94.399999999999991</v>
      </c>
      <c r="GA31" s="17">
        <f>FZ31*VLOOKUP('Données projet'!$B$17,Paramètres!$A$1:$I$89,3,0)*VLOOKUP('Données projet'!$B$17,Paramètres!$A$1:$I$89,5,0)</f>
        <v>82.467839999999995</v>
      </c>
      <c r="GB31" s="13">
        <f t="shared" si="49"/>
        <v>22.739512759227473</v>
      </c>
      <c r="GC31" s="20">
        <f t="shared" si="25"/>
        <v>183.23613938898782</v>
      </c>
      <c r="GD31" s="59">
        <f t="shared" si="26"/>
        <v>431.44538948302909</v>
      </c>
      <c r="GE31" s="59">
        <f ca="1">AVERAGE(OFFSET($GD$3,0,0,'Données projet'!$E$17+1,1))-AVERAGE(OFFSET($H$3,0,0,'Données projet'!$E$17+1,1))</f>
        <v>280.10635755644415</v>
      </c>
      <c r="GF31" s="59">
        <f t="shared" si="50"/>
        <v>271.43040689964266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58.360098510496101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14.2</v>
      </c>
      <c r="GU31" s="12">
        <f>IF('Données projet'!$A$270&gt;35,GU30+GT31-HC30,IF(A31&lt;'Données projet'!$A$270,$GR$205^A31,IF(A31='Données projet'!$A$270,'Données projet'!$B$270,GU30+GT31-HC30)))</f>
        <v>148.59999999999994</v>
      </c>
      <c r="GV31" s="17">
        <f>GU31*VLOOKUP('Données projet'!$B$18,Paramètres!$A$1:$I$89,3,0)*VLOOKUP('Données projet'!$B$18,Paramètres!$A$1:$I$89,5,0)</f>
        <v>97.362719999999953</v>
      </c>
      <c r="GW31" s="13">
        <f t="shared" si="51"/>
        <v>26.332727987771989</v>
      </c>
      <c r="GX31" s="20">
        <f t="shared" si="28"/>
        <v>215.43623857870276</v>
      </c>
      <c r="GY31" s="59">
        <f t="shared" si="29"/>
        <v>463.64548867274402</v>
      </c>
      <c r="GZ31" s="59">
        <f ca="1">AVERAGE(OFFSET($GY$3,0,0,'Données projet'!$E$18+1,1))-AVERAGE(OFFSET($H$3,0,0,'Données projet'!$E$18+1,1))</f>
        <v>315.63369683775079</v>
      </c>
      <c r="HA31" s="59">
        <f t="shared" si="52"/>
        <v>306.69725573349979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2.0543996087501708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2.0543996087501708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3.8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13.933333333333332</v>
      </c>
      <c r="H32" s="67">
        <f t="shared" si="1"/>
        <v>200.93333333333331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58.562024778417779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9.4</v>
      </c>
      <c r="N32" s="13">
        <f>IF('Données projet'!$A$36&gt;35,N31+M32-V31,IF(A32&lt;'Données projet'!$A$36,$K$205^A32,IF(A32='Données projet'!$A$36,'Données projet'!$B$36,N31+M32-V31)))</f>
        <v>106.60000000000001</v>
      </c>
      <c r="O32" s="13">
        <f>N32*VLOOKUP('Données projet'!$B$9,Paramètres!$A$1:$I$89,3,0)*VLOOKUP('Données projet'!$B$9,Paramètres!$A$1:$I$89,5,0)</f>
        <v>91.462800000000016</v>
      </c>
      <c r="P32" s="13">
        <f t="shared" si="33"/>
        <v>24.917685409456144</v>
      </c>
      <c r="Q32" s="20">
        <f t="shared" si="2"/>
        <v>202.69601208813614</v>
      </c>
      <c r="R32" s="59">
        <f t="shared" si="0"/>
        <v>452.86788072011245</v>
      </c>
      <c r="S32" s="59">
        <f ca="1">AVERAGE(OFFSET($R$3,0,0,'Données projet'!$E$9+1,1))-AVERAGE(OFFSET($H$3,0,0,'Données projet'!$E$9+1,1))</f>
        <v>490.57700931800127</v>
      </c>
      <c r="T32" s="59">
        <f t="shared" si="34"/>
        <v>271.29582207075191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58.562024778417779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98</v>
      </c>
      <c r="AJ32" s="13">
        <f>AI32*VLOOKUP('Données projet'!$B$10,Paramètres!$A$1:$I$89,3,0)*VLOOKUP('Données projet'!$B$10,Paramètres!$A$1:$I$89,5,0)</f>
        <v>82.555199999999999</v>
      </c>
      <c r="AK32" s="13">
        <f t="shared" si="35"/>
        <v>22.760796016854769</v>
      </c>
      <c r="AL32" s="20">
        <f t="shared" si="4"/>
        <v>183.42535972935536</v>
      </c>
      <c r="AM32" s="59">
        <f t="shared" si="5"/>
        <v>433.59722836133164</v>
      </c>
      <c r="AN32" s="59">
        <f ca="1">AVERAGE(OFFSET($AM$3,0,0,'Données projet'!$E$10+1,1))-AVERAGE(OFFSET($H$3,0,0,'Données projet'!$E$10+1,1))</f>
        <v>379.55022125193182</v>
      </c>
      <c r="AO32" s="59">
        <f t="shared" si="36"/>
        <v>247.37575363353935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58.562024778417779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145.80000000000001</v>
      </c>
      <c r="BE32" s="13">
        <f>BD32*VLOOKUP('Données projet'!$B$11,Paramètres!$A$1:$I$89,3,0)*VLOOKUP('Données projet'!$B$11,Paramètres!$A$1:$I$89,5,0)</f>
        <v>131.91984000000002</v>
      </c>
      <c r="BF32" s="13">
        <f t="shared" si="37"/>
        <v>34.439598778503417</v>
      </c>
      <c r="BG32" s="20">
        <f t="shared" si="7"/>
        <v>289.74268920589344</v>
      </c>
      <c r="BH32" s="59">
        <f t="shared" si="8"/>
        <v>539.91455783786978</v>
      </c>
      <c r="BI32" s="59">
        <f ca="1">AVERAGE(OFFSET($BH$3,0,0,'Données projet'!$E$11+1,1))-AVERAGE(OFFSET($H$3,0,0,'Données projet'!$E$11+1,1))</f>
        <v>480.06550334851067</v>
      </c>
      <c r="BJ32" s="59">
        <f t="shared" si="38"/>
        <v>358.76123821338194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58.562024778417779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9.1999999999999993</v>
      </c>
      <c r="BY32" s="12">
        <f>IF('Données projet'!$A$114&gt;35,BY31+BX32-CG31,IF(A32&lt;'Données projet'!$A$114,$BV$205^A32,IF(A32='Données projet'!$A$114,'Données projet'!$B$114,BY31+BX32-CG31)))</f>
        <v>145.80000000000001</v>
      </c>
      <c r="BZ32" s="13">
        <f>BY32*VLOOKUP('Données projet'!$B$12,Paramètres!$A$1:$I$89,3,0)*VLOOKUP('Données projet'!$B$12,Paramètres!$A$1:$I$89,5,0)</f>
        <v>147.84120000000001</v>
      </c>
      <c r="CA32" s="13">
        <f t="shared" si="39"/>
        <v>38.087577427074699</v>
      </c>
      <c r="CB32" s="20">
        <f t="shared" si="10"/>
        <v>323.82595401882173</v>
      </c>
      <c r="CC32" s="59">
        <f t="shared" si="11"/>
        <v>573.99782265079807</v>
      </c>
      <c r="CD32" s="59">
        <f ca="1">AVERAGE(OFFSET($CC$3,0,0,'Données projet'!$E$12+1,1))-AVERAGE(OFFSET($H$3,0,0,'Données projet'!$E$12+1,1))</f>
        <v>529.72171777327833</v>
      </c>
      <c r="CE32" s="59">
        <f t="shared" si="40"/>
        <v>394.94722433628397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58.562024778417779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4.8</v>
      </c>
      <c r="CT32" s="12">
        <f>IF('Données projet'!$A$140&gt;35,CT31+CS32-DB31,IF(A32&lt;'Données projet'!$A$140,$CQ$205^A32,IF(A32='Données projet'!$A$140,'Données projet'!$B$140,CT31+CS32-DB31)))</f>
        <v>49.199999999999989</v>
      </c>
      <c r="CU32" s="17">
        <f>CT32*VLOOKUP('Données projet'!$B$13,Paramètres!$A$1:$I$89,3,0)*VLOOKUP('Données projet'!$B$13,Paramètres!$A$1:$I$89,5,0)</f>
        <v>46.818719999999992</v>
      </c>
      <c r="CV32" s="13">
        <f t="shared" si="41"/>
        <v>13.789063354733791</v>
      </c>
      <c r="CW32" s="20">
        <f t="shared" si="13"/>
        <v>105.55855600949467</v>
      </c>
      <c r="CX32" s="59">
        <f t="shared" si="14"/>
        <v>355.73042464147096</v>
      </c>
      <c r="CY32" s="59">
        <f ca="1">AVERAGE(OFFSET($CX$3,0,0,'Données projet'!$E$13+1,1))-AVERAGE(OFFSET($H$3,0,0,'Données projet'!$E$13+1,1))</f>
        <v>319.49771739670462</v>
      </c>
      <c r="CZ32" s="59">
        <f t="shared" si="42"/>
        <v>166.76118462633733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58.562024778417779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14.2</v>
      </c>
      <c r="DO32" s="12">
        <f>IF('Données projet'!$A$166&gt;35,DO31+DN32-DW31,IF(A32&lt;'Données projet'!$A$166,$DL$205^A32,IF(A32='Données projet'!$A$166,'Données projet'!$B$166,DO31+DN32-DW31)))</f>
        <v>162.79999999999993</v>
      </c>
      <c r="DP32" s="17">
        <f>DO32*VLOOKUP('Données projet'!$B$14,Paramètres!$A$1:$I$89,3,0)*VLOOKUP('Données projet'!$B$14,Paramètres!$A$1:$I$89,5,0)</f>
        <v>129.52367999999996</v>
      </c>
      <c r="DQ32" s="13">
        <f t="shared" si="43"/>
        <v>33.886272262901727</v>
      </c>
      <c r="DR32" s="20">
        <f t="shared" si="16"/>
        <v>284.60566685788712</v>
      </c>
      <c r="DS32" s="59">
        <f t="shared" si="17"/>
        <v>534.77753548986345</v>
      </c>
      <c r="DT32" s="59">
        <f ca="1">AVERAGE(OFFSET($DS$3,0,0,'Données projet'!$E$14+1,1))-AVERAGE(OFFSET($H$3,0,0,'Données projet'!$E$14+1,1))</f>
        <v>371.53862119592281</v>
      </c>
      <c r="DU32" s="59">
        <f t="shared" si="44"/>
        <v>359.99672429242423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3.0144797193020492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3.0144797193020492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58.562024778417779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9.4</v>
      </c>
      <c r="EJ32" s="12">
        <f>IF('Données projet'!$A$192&gt;35,EJ31+EI32-ER31,IF(A32&lt;'Données projet'!$A$192,$EG$205^A32,IF(A32='Données projet'!$A$192,'Données projet'!$B$192,EJ31+EI32-ER31)))</f>
        <v>106.60000000000001</v>
      </c>
      <c r="EK32" s="17">
        <f>EJ32*VLOOKUP('Données projet'!$B$15,Paramètres!$A$1:$I$89,3,0)*VLOOKUP('Données projet'!$B$15,Paramètres!$A$1:$I$89,5,0)</f>
        <v>78.159120000000016</v>
      </c>
      <c r="EL32" s="13">
        <f t="shared" si="45"/>
        <v>21.686471374506795</v>
      </c>
      <c r="EM32" s="20">
        <f t="shared" si="19"/>
        <v>173.89773831059935</v>
      </c>
      <c r="EN32" s="59">
        <f t="shared" si="20"/>
        <v>424.06960694257566</v>
      </c>
      <c r="EO32" s="59">
        <f ca="1">AVERAGE(OFFSET($EN$3,0,0,'Données projet'!$E$15+1,1))-AVERAGE(OFFSET($H$3,0,0,'Données projet'!$E$15+1,1))</f>
        <v>429.05782194614073</v>
      </c>
      <c r="EP32" s="59">
        <f t="shared" si="46"/>
        <v>240.01805666428365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58.562024778417779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9.8000000000000007</v>
      </c>
      <c r="FE32" s="12">
        <f>IF('Données projet'!$A$218&gt;35,FE31+FD32-FM31,IF(A32&lt;'Données projet'!$A$218,$FB$205^A32,IF(A32='Données projet'!$A$218,'Données projet'!$B$218,FE31+FD32-FM31)))</f>
        <v>139.20000000000002</v>
      </c>
      <c r="FF32" s="17">
        <f>FE32*VLOOKUP('Données projet'!$B$16,Paramètres!$A$1:$I$89,3,0)*VLOOKUP('Données projet'!$B$16,Paramètres!$A$1:$I$89,5,0)</f>
        <v>121.60512000000003</v>
      </c>
      <c r="FG32" s="13">
        <f t="shared" si="47"/>
        <v>32.049077176455789</v>
      </c>
      <c r="FH32" s="20">
        <f t="shared" si="22"/>
        <v>267.61439341566057</v>
      </c>
      <c r="FI32" s="59">
        <f t="shared" si="23"/>
        <v>517.78626204763691</v>
      </c>
      <c r="FJ32" s="59">
        <f ca="1">AVERAGE(OFFSET($FI$3,0,0,'Données projet'!$E$16+1,1))-AVERAGE(OFFSET($H$3,0,0,'Données projet'!$E$16+1,1))</f>
        <v>377.00852312761913</v>
      </c>
      <c r="FK32" s="59">
        <f t="shared" si="48"/>
        <v>337.17207781873378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1.9949320465732536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1.9949320465732536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58.562024778417779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9.8000000000000007</v>
      </c>
      <c r="FZ32" s="12">
        <f>IF('Données projet'!$A$244&gt;35,FZ31+FY32-GH31,IF(A32&lt;'Données projet'!$A$244,$FW$205^A32,IF(A32='Données projet'!$A$244,'Données projet'!$B$244,FZ31+FY32-GH31)))</f>
        <v>104.19999999999999</v>
      </c>
      <c r="GA32" s="17">
        <f>FZ32*VLOOKUP('Données projet'!$B$17,Paramètres!$A$1:$I$89,3,0)*VLOOKUP('Données projet'!$B$17,Paramètres!$A$1:$I$89,5,0)</f>
        <v>91.029119999999992</v>
      </c>
      <c r="GB32" s="13">
        <f t="shared" si="49"/>
        <v>24.813259479575809</v>
      </c>
      <c r="GC32" s="20">
        <f t="shared" si="25"/>
        <v>201.75881092692782</v>
      </c>
      <c r="GD32" s="59">
        <f t="shared" si="26"/>
        <v>451.9306795589041</v>
      </c>
      <c r="GE32" s="59">
        <f ca="1">AVERAGE(OFFSET($GD$3,0,0,'Données projet'!$E$17+1,1))-AVERAGE(OFFSET($H$3,0,0,'Données projet'!$E$17+1,1))</f>
        <v>280.10635755644415</v>
      </c>
      <c r="GF32" s="59">
        <f t="shared" si="50"/>
        <v>271.43040689964266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58.562024778417779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14.2</v>
      </c>
      <c r="GU32" s="12">
        <f>IF('Données projet'!$A$270&gt;35,GU31+GT32-HC31,IF(A32&lt;'Données projet'!$A$270,$GR$205^A32,IF(A32='Données projet'!$A$270,'Données projet'!$B$270,GU31+GT32-HC31)))</f>
        <v>162.79999999999993</v>
      </c>
      <c r="GV32" s="17">
        <f>GU32*VLOOKUP('Données projet'!$B$18,Paramètres!$A$1:$I$89,3,0)*VLOOKUP('Données projet'!$B$18,Paramètres!$A$1:$I$89,5,0)</f>
        <v>106.66655999999995</v>
      </c>
      <c r="GW32" s="13">
        <f t="shared" si="51"/>
        <v>28.544199055651799</v>
      </c>
      <c r="GX32" s="20">
        <f t="shared" si="28"/>
        <v>235.49207202192679</v>
      </c>
      <c r="GY32" s="59">
        <f t="shared" si="29"/>
        <v>485.66394065390307</v>
      </c>
      <c r="GZ32" s="59">
        <f ca="1">AVERAGE(OFFSET($GY$3,0,0,'Données projet'!$E$18+1,1))-AVERAGE(OFFSET($H$3,0,0,'Données projet'!$E$18+1,1))</f>
        <v>315.63369683775079</v>
      </c>
      <c r="HA32" s="59">
        <f t="shared" si="52"/>
        <v>306.69725573349979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2.0141140854826118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2.0141140854826118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3.8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13.933333333333332</v>
      </c>
      <c r="H33" s="67">
        <f t="shared" si="1"/>
        <v>200.93333333333331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116</v>
      </c>
      <c r="L33" s="12">
        <f>VLOOKUP(A33,'Données projet'!$A$35:$I$55,9,0)</f>
        <v>9.4</v>
      </c>
      <c r="M33" s="12">
        <f t="array" ref="M33">INDEX(L:L,MIN(IF(ISNUMBER(L33:L229),ROW(L33:L229),"")))</f>
        <v>9.4</v>
      </c>
      <c r="N33" s="13">
        <f>IF('Données projet'!$A$36&gt;35,N32+M33-V32,IF(A33&lt;'Données projet'!$A$36,$K$205^A33,IF(A33='Données projet'!$A$36,'Données projet'!$B$36,N32+M33-V32)))</f>
        <v>116.00000000000001</v>
      </c>
      <c r="O33" s="13">
        <f>N33*VLOOKUP('Données projet'!$B$9,Paramètres!$A$1:$I$89,3,0)*VLOOKUP('Données projet'!$B$9,Paramètres!$A$1:$I$89,5,0)</f>
        <v>99.52800000000002</v>
      </c>
      <c r="P33" s="13">
        <f t="shared" si="33"/>
        <v>26.849519112903323</v>
      </c>
      <c r="Q33" s="20">
        <f t="shared" si="2"/>
        <v>220.10751245497332</v>
      </c>
      <c r="R33" s="59">
        <f t="shared" si="0"/>
        <v>472.22915540408519</v>
      </c>
      <c r="S33" s="59">
        <f ca="1">AVERAGE(OFFSET($R$3,0,0,'Données projet'!$E$9+1,1))-AVERAGE(OFFSET($H$3,0,0,'Données projet'!$E$9+1,1))</f>
        <v>490.57700931800127</v>
      </c>
      <c r="T33" s="59">
        <f t="shared" si="34"/>
        <v>271.29582207075191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105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105</v>
      </c>
      <c r="AJ33" s="13">
        <f>AI33*VLOOKUP('Données projet'!$B$10,Paramètres!$A$1:$I$89,3,0)*VLOOKUP('Données projet'!$B$10,Paramètres!$A$1:$I$89,5,0)</f>
        <v>88.452000000000012</v>
      </c>
      <c r="AK33" s="13">
        <f t="shared" si="35"/>
        <v>24.191508526943956</v>
      </c>
      <c r="AL33" s="20">
        <f t="shared" si="4"/>
        <v>196.18744401776075</v>
      </c>
      <c r="AM33" s="59">
        <f t="shared" si="5"/>
        <v>448.30908696687266</v>
      </c>
      <c r="AN33" s="59">
        <f ca="1">AVERAGE(OFFSET($AM$3,0,0,'Données projet'!$E$10+1,1))-AVERAGE(OFFSET($H$3,0,0,'Données projet'!$E$10+1,1))</f>
        <v>379.55022125193182</v>
      </c>
      <c r="AO33" s="59">
        <f t="shared" si="36"/>
        <v>247.37575363353935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155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155</v>
      </c>
      <c r="BE33" s="13">
        <f>BD33*VLOOKUP('Données projet'!$B$11,Paramètres!$A$1:$I$89,3,0)*VLOOKUP('Données projet'!$B$11,Paramètres!$A$1:$I$89,5,0)</f>
        <v>140.244</v>
      </c>
      <c r="BF33" s="13">
        <f t="shared" si="37"/>
        <v>36.352896802451752</v>
      </c>
      <c r="BG33" s="20">
        <f t="shared" si="7"/>
        <v>307.57292859760338</v>
      </c>
      <c r="BH33" s="59">
        <f t="shared" si="8"/>
        <v>559.69457154671522</v>
      </c>
      <c r="BI33" s="59">
        <f ca="1">AVERAGE(OFFSET($BH$3,0,0,'Données projet'!$E$11+1,1))-AVERAGE(OFFSET($H$3,0,0,'Données projet'!$E$11+1,1))</f>
        <v>480.06550334851067</v>
      </c>
      <c r="BJ33" s="59">
        <f t="shared" si="38"/>
        <v>358.76123821338194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62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155</v>
      </c>
      <c r="BW33" s="12">
        <f>VLOOKUP(A33,'Données projet'!$A$113:$I$133,9,0)</f>
        <v>9.1999999999999993</v>
      </c>
      <c r="BX33" s="12">
        <f t="array" ref="BX33">INDEX(BW:BW,MIN(IF(ISNUMBER(BW33:BW229),ROW(BW33:BW229),"")))</f>
        <v>9.1999999999999993</v>
      </c>
      <c r="BY33" s="12">
        <f>IF('Données projet'!$A$114&gt;35,BY32+BX33-CG32,IF(A33&lt;'Données projet'!$A$114,$BV$205^A33,IF(A33='Données projet'!$A$114,'Données projet'!$B$114,BY32+BX33-CG32)))</f>
        <v>155</v>
      </c>
      <c r="BZ33" s="13">
        <f>BY33*VLOOKUP('Données projet'!$B$12,Paramètres!$A$1:$I$89,3,0)*VLOOKUP('Données projet'!$B$12,Paramètres!$A$1:$I$89,5,0)</f>
        <v>157.17000000000002</v>
      </c>
      <c r="CA33" s="13">
        <f t="shared" si="39"/>
        <v>40.203539552443232</v>
      </c>
      <c r="CB33" s="20">
        <f t="shared" si="10"/>
        <v>343.75891472050535</v>
      </c>
      <c r="CC33" s="59">
        <f t="shared" si="11"/>
        <v>595.88055766961725</v>
      </c>
      <c r="CD33" s="59">
        <f ca="1">AVERAGE(OFFSET($CC$3,0,0,'Données projet'!$E$12+1,1))-AVERAGE(OFFSET($H$3,0,0,'Données projet'!$E$12+1,1))</f>
        <v>529.72171777327833</v>
      </c>
      <c r="CE33" s="59">
        <f t="shared" si="40"/>
        <v>394.94722433628397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62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54</v>
      </c>
      <c r="CR33" s="12">
        <f>VLOOKUP(A33,'Données projet'!$A$139:$I$159,9,0)</f>
        <v>4.8</v>
      </c>
      <c r="CS33" s="12">
        <f t="array" ref="CS33">INDEX(CR:CR,MIN(IF(ISNUMBER(CR33:CR229),ROW(CR33:CR229),"")))</f>
        <v>4.8</v>
      </c>
      <c r="CT33" s="12">
        <f>IF('Données projet'!$A$140&gt;35,CT32+CS33-DB32,IF(A33&lt;'Données projet'!$A$140,$CQ$205^A33,IF(A33='Données projet'!$A$140,'Données projet'!$B$140,CT32+CS33-DB32)))</f>
        <v>53.999999999999986</v>
      </c>
      <c r="CU33" s="17">
        <f>CT33*VLOOKUP('Données projet'!$B$13,Paramètres!$A$1:$I$89,3,0)*VLOOKUP('Données projet'!$B$13,Paramètres!$A$1:$I$89,5,0)</f>
        <v>51.386399999999988</v>
      </c>
      <c r="CV33" s="13">
        <f t="shared" si="41"/>
        <v>14.971231585009825</v>
      </c>
      <c r="CW33" s="20">
        <f t="shared" si="13"/>
        <v>115.57287501055875</v>
      </c>
      <c r="CX33" s="59">
        <f t="shared" si="14"/>
        <v>367.69451795967063</v>
      </c>
      <c r="CY33" s="59">
        <f ca="1">AVERAGE(OFFSET($CX$3,0,0,'Données projet'!$E$13+1,1))-AVERAGE(OFFSET($H$3,0,0,'Données projet'!$E$13+1,1))</f>
        <v>319.49771739670462</v>
      </c>
      <c r="CZ33" s="59">
        <f t="shared" si="42"/>
        <v>166.76118462633733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177</v>
      </c>
      <c r="DM33" s="12">
        <f>VLOOKUP(A33,'Données projet'!$A$165:$I$185,9,0)</f>
        <v>14.2</v>
      </c>
      <c r="DN33" s="12">
        <f t="array" ref="DN33">INDEX(DM:DM,MIN(IF(ISNUMBER(DM33:DM229),ROW(DM33:DM229),"")))</f>
        <v>14.2</v>
      </c>
      <c r="DO33" s="12">
        <f>IF('Données projet'!$A$166&gt;35,DO32+DN33-DW32,IF(A33&lt;'Données projet'!$A$166,$DL$205^A33,IF(A33='Données projet'!$A$166,'Données projet'!$B$166,DO32+DN33-DW32)))</f>
        <v>176.99999999999991</v>
      </c>
      <c r="DP33" s="17">
        <f>DO33*VLOOKUP('Données projet'!$B$14,Paramètres!$A$1:$I$89,3,0)*VLOOKUP('Données projet'!$B$14,Paramètres!$A$1:$I$89,5,0)</f>
        <v>140.82119999999992</v>
      </c>
      <c r="DQ33" s="13">
        <f t="shared" si="43"/>
        <v>36.485066799987997</v>
      </c>
      <c r="DR33" s="20">
        <f t="shared" si="16"/>
        <v>308.80841467664561</v>
      </c>
      <c r="DS33" s="59">
        <f t="shared" si="17"/>
        <v>560.93005762575751</v>
      </c>
      <c r="DT33" s="59">
        <f ca="1">AVERAGE(OFFSET($DS$3,0,0,'Données projet'!$E$14+1,1))-AVERAGE(OFFSET($H$3,0,0,'Données projet'!$E$14+1,1))</f>
        <v>371.53862119592281</v>
      </c>
      <c r="DU33" s="59">
        <f t="shared" si="44"/>
        <v>359.99672429242423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35</v>
      </c>
      <c r="DX33" s="16">
        <f>IF(ISNA(VLOOKUP(A33,'Données projet'!$A$165:$I$185,5,0)),0%,VLOOKUP(A33,'Données projet'!$A$165:$I$185,5,0)*VLOOKUP('Données projet'!$B$14,Paramètres!$A$1:$I$89,7,0))</f>
        <v>0.10600000000000001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6.2183579986359145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6.2183579986359145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116</v>
      </c>
      <c r="EH33" s="12">
        <f>VLOOKUP(A33,'Données projet'!$A$191:$I$211,9,0)</f>
        <v>9.4</v>
      </c>
      <c r="EI33" s="12">
        <f t="array" ref="EI33">INDEX(EH:EH,MIN(IF(ISNUMBER(EH33:EH229),ROW(EH33:EH229),"")))</f>
        <v>9.4</v>
      </c>
      <c r="EJ33" s="12">
        <f>IF('Données projet'!$A$192&gt;35,EJ32+EI33-ER32,IF(A33&lt;'Données projet'!$A$192,$EG$205^A33,IF(A33='Données projet'!$A$192,'Données projet'!$B$192,EJ32+EI33-ER32)))</f>
        <v>116.00000000000001</v>
      </c>
      <c r="EK33" s="17">
        <f>EJ33*VLOOKUP('Données projet'!$B$15,Paramètres!$A$1:$I$89,3,0)*VLOOKUP('Données projet'!$B$15,Paramètres!$A$1:$I$89,5,0)</f>
        <v>85.051200000000009</v>
      </c>
      <c r="EL33" s="13">
        <f t="shared" si="45"/>
        <v>23.367793520672731</v>
      </c>
      <c r="EM33" s="20">
        <f t="shared" si="19"/>
        <v>188.82974704850503</v>
      </c>
      <c r="EN33" s="59">
        <f t="shared" si="20"/>
        <v>440.95138999761696</v>
      </c>
      <c r="EO33" s="59">
        <f ca="1">AVERAGE(OFFSET($EN$3,0,0,'Données projet'!$E$15+1,1))-AVERAGE(OFFSET($H$3,0,0,'Données projet'!$E$15+1,1))</f>
        <v>429.05782194614073</v>
      </c>
      <c r="EP33" s="59">
        <f t="shared" si="46"/>
        <v>240.01805666428365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28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149</v>
      </c>
      <c r="FC33" s="12">
        <f>VLOOKUP(A33,'Données projet'!$A$217:$I$237,9,0)</f>
        <v>9.8000000000000007</v>
      </c>
      <c r="FD33" s="12">
        <f t="array" ref="FD33">INDEX(FC:FC,MIN(IF(ISNUMBER(FC33:FC229),ROW(FC33:FC229),"")))</f>
        <v>9.8000000000000007</v>
      </c>
      <c r="FE33" s="12">
        <f>IF('Données projet'!$A$218&gt;35,FE32+FD33-FM32,IF(A33&lt;'Données projet'!$A$218,$FB$205^A33,IF(A33='Données projet'!$A$218,'Données projet'!$B$218,FE32+FD33-FM32)))</f>
        <v>149.00000000000003</v>
      </c>
      <c r="FF33" s="17">
        <f>FE33*VLOOKUP('Données projet'!$B$16,Paramètres!$A$1:$I$89,3,0)*VLOOKUP('Données projet'!$B$16,Paramètres!$A$1:$I$89,5,0)</f>
        <v>130.16640000000004</v>
      </c>
      <c r="FG33" s="13">
        <f t="shared" si="47"/>
        <v>34.034806623706302</v>
      </c>
      <c r="FH33" s="20">
        <f t="shared" si="22"/>
        <v>285.98376820295522</v>
      </c>
      <c r="FI33" s="59">
        <f t="shared" si="23"/>
        <v>538.10541115206706</v>
      </c>
      <c r="FJ33" s="59">
        <f ca="1">AVERAGE(OFFSET($FI$3,0,0,'Données projet'!$E$16+1,1))-AVERAGE(OFFSET($H$3,0,0,'Données projet'!$E$16+1,1))</f>
        <v>377.00852312761913</v>
      </c>
      <c r="FK33" s="59">
        <f t="shared" si="48"/>
        <v>337.17207781873378</v>
      </c>
      <c r="FL33" s="15">
        <f>IF(ISNA(VLOOKUP(A33,'Données projet'!$A$217:$I$237,3,0)),0,VLOOKUP(A33,'Données projet'!$A$217:$I$237,3,0))</f>
        <v>5</v>
      </c>
      <c r="FM33" s="15">
        <f>IF(ISNA(VLOOKUP(A33,'Données projet'!$A$217:$I$237,4,0)),0,VLOOKUP(A33,'Données projet'!$A$217:$I$237,4,0))</f>
        <v>27</v>
      </c>
      <c r="FN33" s="16">
        <f>IF(ISNA(VLOOKUP(A33,'Données projet'!$A$217:$I$237,5,0)),0%,VLOOKUP(A33,'Données projet'!$A$217:$I$237,5,0)*VLOOKUP('Données projet'!$B$16,Paramètres!$A$1:$I$89,7,0))</f>
        <v>8.6000000000000007E-2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4.1982584264346388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4.1982584264346388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114</v>
      </c>
      <c r="FX33" s="12">
        <f>VLOOKUP(A33,'Données projet'!$A$243:$I$263,9,0)</f>
        <v>9.8000000000000007</v>
      </c>
      <c r="FY33" s="12">
        <f t="array" ref="FY33">INDEX(FX:FX,MIN(IF(ISNUMBER(FX33:FX229),ROW(FX33:FX229),"")))</f>
        <v>9.8000000000000007</v>
      </c>
      <c r="FZ33" s="12">
        <f>IF('Données projet'!$A$244&gt;35,FZ32+FY33-GH32,IF(A33&lt;'Données projet'!$A$244,$FW$205^A33,IF(A33='Données projet'!$A$244,'Données projet'!$B$244,FZ32+FY33-GH32)))</f>
        <v>113.99999999999999</v>
      </c>
      <c r="GA33" s="17">
        <f>FZ33*VLOOKUP('Données projet'!$B$17,Paramètres!$A$1:$I$89,3,0)*VLOOKUP('Données projet'!$B$17,Paramètres!$A$1:$I$89,5,0)</f>
        <v>99.590400000000002</v>
      </c>
      <c r="GB33" s="13">
        <f t="shared" si="49"/>
        <v>26.864392698869324</v>
      </c>
      <c r="GC33" s="20">
        <f t="shared" si="25"/>
        <v>220.24209728386407</v>
      </c>
      <c r="GD33" s="59">
        <f t="shared" si="26"/>
        <v>472.36374023297594</v>
      </c>
      <c r="GE33" s="59">
        <f ca="1">AVERAGE(OFFSET($GD$3,0,0,'Données projet'!$E$17+1,1))-AVERAGE(OFFSET($H$3,0,0,'Données projet'!$E$17+1,1))</f>
        <v>280.10635755644415</v>
      </c>
      <c r="GF33" s="59">
        <f t="shared" si="50"/>
        <v>271.43040689964266</v>
      </c>
      <c r="GG33" s="15">
        <f>IF(ISNA(VLOOKUP(A33,'Données projet'!$A$243:$I$263,3,0)),0,VLOOKUP(A33,'Données projet'!$A$243:$I$263,3,0))</f>
        <v>4</v>
      </c>
      <c r="GH33" s="15">
        <f>IF(ISNA(VLOOKUP(A33,'Données projet'!$A$243:$I$263,4,0)),0,VLOOKUP(A33,'Données projet'!$A$243:$I$263,4,0))</f>
        <v>21</v>
      </c>
      <c r="GI33" s="16">
        <f>IF(ISNA(VLOOKUP(A33,'Données projet'!$A$243:$I$263,5,0)),0%,VLOOKUP(A33,'Données projet'!$A$243:$I$263,5,0)*VLOOKUP('Données projet'!$B$17,Paramètres!$A$1:$I$89,7,0))</f>
        <v>0.10600000000000001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2.1497348438445276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2.1497348438445276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177</v>
      </c>
      <c r="GS33" s="12">
        <f>VLOOKUP(A33,'Données projet'!$A$269:$I$289,9,0)</f>
        <v>14.2</v>
      </c>
      <c r="GT33" s="12">
        <f t="array" ref="GT33">INDEX(GS:GS,MIN(IF(ISNUMBER(GS33:GS229),ROW(GS33:GS229),"")))</f>
        <v>14.2</v>
      </c>
      <c r="GU33" s="12">
        <f>IF('Données projet'!$A$270&gt;35,GU32+GT33-HC32,IF(A33&lt;'Données projet'!$A$270,$GR$205^A33,IF(A33='Données projet'!$A$270,'Données projet'!$B$270,GU32+GT33-HC32)))</f>
        <v>176.99999999999991</v>
      </c>
      <c r="GV33" s="17">
        <f>GU33*VLOOKUP('Données projet'!$B$18,Paramètres!$A$1:$I$89,3,0)*VLOOKUP('Données projet'!$B$18,Paramètres!$A$1:$I$89,5,0)</f>
        <v>115.97039999999994</v>
      </c>
      <c r="GW33" s="13">
        <f t="shared" si="51"/>
        <v>30.733301120222766</v>
      </c>
      <c r="GX33" s="20">
        <f t="shared" si="28"/>
        <v>255.50894611772119</v>
      </c>
      <c r="GY33" s="59">
        <f t="shared" si="29"/>
        <v>507.63058906683307</v>
      </c>
      <c r="GZ33" s="59">
        <f ca="1">AVERAGE(OFFSET($GY$3,0,0,'Données projet'!$E$18+1,1))-AVERAGE(OFFSET($H$3,0,0,'Données projet'!$E$18+1,1))</f>
        <v>315.63369683775079</v>
      </c>
      <c r="HA33" s="59">
        <f t="shared" si="52"/>
        <v>306.69725573349979</v>
      </c>
      <c r="HB33" s="15">
        <f>IF(ISNA(VLOOKUP(A33,'Données projet'!$A$269:$I$289,3,0)),0,VLOOKUP(A33,'Données projet'!$A$269:$I$289,3,0))</f>
        <v>5</v>
      </c>
      <c r="HC33" s="15">
        <f>IF(ISNA(VLOOKUP(A33,'Données projet'!$A$269:$I$289,4,0)),0,VLOOKUP(A33,'Données projet'!$A$269:$I$289,4,0))</f>
        <v>35</v>
      </c>
      <c r="HD33" s="16">
        <f>IF(ISNA(VLOOKUP(A33,'Données projet'!$A$269:$I$289,5,0)),0%,VLOOKUP(A33,'Données projet'!$A$269:$I$289,5,0)*VLOOKUP('Données projet'!$B$18,Paramètres!$A$1:$I$89,7,0))</f>
        <v>8.6000000000000007E-2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4.1547741566912535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4.1547741566912535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3.8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13.933333333333332</v>
      </c>
      <c r="H34" s="67">
        <f t="shared" si="1"/>
        <v>200.93333333333331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58.955429175020356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10.199999999999999</v>
      </c>
      <c r="N34" s="13">
        <f>IF('Données projet'!$A$36&gt;35,N33+M34-V33,IF(A34&lt;'Données projet'!$A$36,$K$205^A34,IF(A34='Données projet'!$A$36,'Données projet'!$B$36,N33+M34-V33)))</f>
        <v>98.200000000000017</v>
      </c>
      <c r="O34" s="13">
        <f>N34*VLOOKUP('Données projet'!$B$9,Paramètres!$A$1:$I$89,3,0)*VLOOKUP('Données projet'!$B$9,Paramètres!$A$1:$I$89,5,0)</f>
        <v>84.255600000000015</v>
      </c>
      <c r="P34" s="13">
        <f t="shared" si="33"/>
        <v>23.174541098743855</v>
      </c>
      <c r="Q34" s="20">
        <f t="shared" si="2"/>
        <v>187.10749574697891</v>
      </c>
      <c r="R34" s="59">
        <f t="shared" si="0"/>
        <v>439.94406938872021</v>
      </c>
      <c r="S34" s="59">
        <f ca="1">AVERAGE(OFFSET($R$3,0,0,'Données projet'!$E$9+1,1))-AVERAGE(OFFSET($H$3,0,0,'Données projet'!$E$9+1,1))</f>
        <v>490.57700931800127</v>
      </c>
      <c r="T34" s="59">
        <f t="shared" si="34"/>
        <v>271.29582207075191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58.955429175020356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</v>
      </c>
      <c r="AJ34" s="13">
        <f>AI34*VLOOKUP('Données projet'!$B$10,Paramètres!$A$1:$I$89,3,0)*VLOOKUP('Données projet'!$B$10,Paramètres!$A$1:$I$89,5,0)</f>
        <v>70.761600000000001</v>
      </c>
      <c r="AK34" s="13">
        <f t="shared" si="35"/>
        <v>19.862470414169767</v>
      </c>
      <c r="AL34" s="20">
        <f t="shared" si="4"/>
        <v>157.83692263801234</v>
      </c>
      <c r="AM34" s="59">
        <f t="shared" si="5"/>
        <v>410.67349627975364</v>
      </c>
      <c r="AN34" s="59">
        <f ca="1">AVERAGE(OFFSET($AM$3,0,0,'Données projet'!$E$10+1,1))-AVERAGE(OFFSET($H$3,0,0,'Données projet'!$E$10+1,1))</f>
        <v>379.55022125193182</v>
      </c>
      <c r="AO34" s="59">
        <f t="shared" si="36"/>
        <v>247.37575363353935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58.955429175020356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103.80000000000001</v>
      </c>
      <c r="BE34" s="13">
        <f>BD34*VLOOKUP('Données projet'!$B$11,Paramètres!$A$1:$I$89,3,0)*VLOOKUP('Données projet'!$B$11,Paramètres!$A$1:$I$89,5,0)</f>
        <v>93.918239999999997</v>
      </c>
      <c r="BF34" s="13">
        <f t="shared" si="37"/>
        <v>25.507853654186022</v>
      </c>
      <c r="BG34" s="20">
        <f t="shared" si="7"/>
        <v>208.0004464477073</v>
      </c>
      <c r="BH34" s="59">
        <f t="shared" si="8"/>
        <v>460.83702008944863</v>
      </c>
      <c r="BI34" s="59">
        <f ca="1">AVERAGE(OFFSET($BH$3,0,0,'Données projet'!$E$11+1,1))-AVERAGE(OFFSET($H$3,0,0,'Données projet'!$E$11+1,1))</f>
        <v>480.06550334851067</v>
      </c>
      <c r="BJ34" s="59">
        <f t="shared" si="38"/>
        <v>358.76123821338194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58.955429175020356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103.80000000000001</v>
      </c>
      <c r="BZ34" s="13">
        <f>BY34*VLOOKUP('Données projet'!$B$12,Paramètres!$A$1:$I$89,3,0)*VLOOKUP('Données projet'!$B$12,Paramètres!$A$1:$I$89,5,0)</f>
        <v>105.25320000000002</v>
      </c>
      <c r="CA34" s="13">
        <f t="shared" si="39"/>
        <v>28.209746498519422</v>
      </c>
      <c r="CB34" s="20">
        <f t="shared" si="10"/>
        <v>232.44796515158802</v>
      </c>
      <c r="CC34" s="59">
        <f t="shared" si="11"/>
        <v>485.28453879332938</v>
      </c>
      <c r="CD34" s="59">
        <f ca="1">AVERAGE(OFFSET($CC$3,0,0,'Données projet'!$E$12+1,1))-AVERAGE(OFFSET($H$3,0,0,'Données projet'!$E$12+1,1))</f>
        <v>529.72171777327833</v>
      </c>
      <c r="CE34" s="59">
        <f t="shared" si="40"/>
        <v>394.94722433628397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58.955429175020356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</v>
      </c>
      <c r="CT34" s="12">
        <f>IF('Données projet'!$A$140&gt;35,CT33+CS34-DB33,IF(A34&lt;'Données projet'!$A$140,$CQ$205^A34,IF(A34='Données projet'!$A$140,'Données projet'!$B$140,CT33+CS34-DB33)))</f>
        <v>58.999999999999986</v>
      </c>
      <c r="CU34" s="17">
        <f>CT34*VLOOKUP('Données projet'!$B$13,Paramètres!$A$1:$I$89,3,0)*VLOOKUP('Données projet'!$B$13,Paramètres!$A$1:$I$89,5,0)</f>
        <v>56.144399999999983</v>
      </c>
      <c r="CV34" s="13">
        <f t="shared" si="41"/>
        <v>16.189716344887636</v>
      </c>
      <c r="CW34" s="20">
        <f t="shared" si="13"/>
        <v>125.98191930067928</v>
      </c>
      <c r="CX34" s="59">
        <f t="shared" si="14"/>
        <v>378.81849294242062</v>
      </c>
      <c r="CY34" s="59">
        <f ca="1">AVERAGE(OFFSET($CX$3,0,0,'Données projet'!$E$13+1,1))-AVERAGE(OFFSET($H$3,0,0,'Données projet'!$E$13+1,1))</f>
        <v>319.49771739670462</v>
      </c>
      <c r="CZ34" s="59">
        <f t="shared" si="42"/>
        <v>166.76118462633733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58.955429175020356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12.8</v>
      </c>
      <c r="DO34" s="12">
        <f>IF('Données projet'!$A$166&gt;35,DO33+DN34-DW33,IF(A34&lt;'Données projet'!$A$166,$DL$205^A34,IF(A34='Données projet'!$A$166,'Données projet'!$B$166,DO33+DN34-DW33)))</f>
        <v>154.79999999999993</v>
      </c>
      <c r="DP34" s="17">
        <f>DO34*VLOOKUP('Données projet'!$B$14,Paramètres!$A$1:$I$89,3,0)*VLOOKUP('Données projet'!$B$14,Paramètres!$A$1:$I$89,5,0)</f>
        <v>123.15887999999995</v>
      </c>
      <c r="DQ34" s="13">
        <f t="shared" si="43"/>
        <v>32.410638331814873</v>
      </c>
      <c r="DR34" s="20">
        <f t="shared" si="16"/>
        <v>270.95024442791083</v>
      </c>
      <c r="DS34" s="59">
        <f t="shared" si="17"/>
        <v>523.7868180696521</v>
      </c>
      <c r="DT34" s="59">
        <f ca="1">AVERAGE(OFFSET($DS$3,0,0,'Données projet'!$E$14+1,1))-AVERAGE(OFFSET($H$3,0,0,'Données projet'!$E$14+1,1))</f>
        <v>371.53862119592281</v>
      </c>
      <c r="DU34" s="59">
        <f t="shared" si="44"/>
        <v>359.99672429242423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6.0964197911065332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6.0964197911065332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58.955429175020356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10.199999999999999</v>
      </c>
      <c r="EJ34" s="12">
        <f>IF('Données projet'!$A$192&gt;35,EJ33+EI34-ER33,IF(A34&lt;'Données projet'!$A$192,$EG$205^A34,IF(A34='Données projet'!$A$192,'Données projet'!$B$192,EJ33+EI34-ER33)))</f>
        <v>98.200000000000017</v>
      </c>
      <c r="EK34" s="17">
        <f>EJ34*VLOOKUP('Données projet'!$B$15,Paramètres!$A$1:$I$89,3,0)*VLOOKUP('Données projet'!$B$15,Paramètres!$A$1:$I$89,5,0)</f>
        <v>72.000240000000005</v>
      </c>
      <c r="EL34" s="13">
        <f t="shared" si="45"/>
        <v>20.169370224271123</v>
      </c>
      <c r="EM34" s="20">
        <f t="shared" si="19"/>
        <v>160.52873780727222</v>
      </c>
      <c r="EN34" s="59">
        <f t="shared" si="20"/>
        <v>413.36531144901357</v>
      </c>
      <c r="EO34" s="59">
        <f ca="1">AVERAGE(OFFSET($EN$3,0,0,'Données projet'!$E$15+1,1))-AVERAGE(OFFSET($H$3,0,0,'Données projet'!$E$15+1,1))</f>
        <v>429.05782194614073</v>
      </c>
      <c r="EP34" s="59">
        <f t="shared" si="46"/>
        <v>240.01805666428365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58.955429175020356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9.1999999999999993</v>
      </c>
      <c r="FE34" s="12">
        <f>IF('Données projet'!$A$218&gt;35,FE33+FD34-FM33,IF(A34&lt;'Données projet'!$A$218,$FB$205^A34,IF(A34='Données projet'!$A$218,'Données projet'!$B$218,FE33+FD34-FM33)))</f>
        <v>131.20000000000002</v>
      </c>
      <c r="FF34" s="17">
        <f>FE34*VLOOKUP('Données projet'!$B$16,Paramètres!$A$1:$I$89,3,0)*VLOOKUP('Données projet'!$B$16,Paramètres!$A$1:$I$89,5,0)</f>
        <v>114.61632000000004</v>
      </c>
      <c r="FG34" s="13">
        <f t="shared" si="47"/>
        <v>30.416009647934409</v>
      </c>
      <c r="FH34" s="20">
        <f t="shared" si="22"/>
        <v>252.59797413681915</v>
      </c>
      <c r="FI34" s="59">
        <f t="shared" si="23"/>
        <v>505.4345477785605</v>
      </c>
      <c r="FJ34" s="59">
        <f ca="1">AVERAGE(OFFSET($FI$3,0,0,'Données projet'!$E$16+1,1))-AVERAGE(OFFSET($H$3,0,0,'Données projet'!$E$16+1,1))</f>
        <v>377.00852312761913</v>
      </c>
      <c r="FK34" s="59">
        <f t="shared" si="48"/>
        <v>337.17207781873378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4.1159331393770486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4.1159331393770486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58.955429175020356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8.6</v>
      </c>
      <c r="FZ34" s="12">
        <f>IF('Données projet'!$A$244&gt;35,FZ33+FY34-GH33,IF(A34&lt;'Données projet'!$A$244,$FW$205^A34,IF(A34='Données projet'!$A$244,'Données projet'!$B$244,FZ33+FY34-GH33)))</f>
        <v>101.59999999999998</v>
      </c>
      <c r="GA34" s="17">
        <f>FZ34*VLOOKUP('Données projet'!$B$17,Paramètres!$A$1:$I$89,3,0)*VLOOKUP('Données projet'!$B$17,Paramètres!$A$1:$I$89,5,0)</f>
        <v>88.75775999999999</v>
      </c>
      <c r="GB34" s="13">
        <f t="shared" si="49"/>
        <v>24.265384701755004</v>
      </c>
      <c r="GC34" s="20">
        <f t="shared" si="25"/>
        <v>196.84864368888995</v>
      </c>
      <c r="GD34" s="59">
        <f t="shared" si="26"/>
        <v>449.6852173306313</v>
      </c>
      <c r="GE34" s="59">
        <f ca="1">AVERAGE(OFFSET($GD$3,0,0,'Données projet'!$E$17+1,1))-AVERAGE(OFFSET($H$3,0,0,'Données projet'!$E$17+1,1))</f>
        <v>280.10635755644415</v>
      </c>
      <c r="GF34" s="59">
        <f t="shared" si="50"/>
        <v>271.43040689964266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2.10757985476552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2.10757985476552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58.955429175020356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12.8</v>
      </c>
      <c r="GU34" s="12">
        <f>IF('Données projet'!$A$270&gt;35,GU33+GT34-HC33,IF(A34&lt;'Données projet'!$A$270,$GR$205^A34,IF(A34='Données projet'!$A$270,'Données projet'!$B$270,GU33+GT34-HC33)))</f>
        <v>154.79999999999993</v>
      </c>
      <c r="GV34" s="17">
        <f>GU34*VLOOKUP('Données projet'!$B$18,Paramètres!$A$1:$I$89,3,0)*VLOOKUP('Données projet'!$B$18,Paramètres!$A$1:$I$89,5,0)</f>
        <v>101.42495999999994</v>
      </c>
      <c r="GW34" s="13">
        <f t="shared" si="51"/>
        <v>27.301194562993881</v>
      </c>
      <c r="GX34" s="20">
        <f t="shared" si="28"/>
        <v>224.19805253054756</v>
      </c>
      <c r="GY34" s="59">
        <f t="shared" si="29"/>
        <v>477.03462617228888</v>
      </c>
      <c r="GZ34" s="59">
        <f ca="1">AVERAGE(OFFSET($GY$3,0,0,'Données projet'!$E$18+1,1))-AVERAGE(OFFSET($H$3,0,0,'Données projet'!$E$18+1,1))</f>
        <v>315.63369683775079</v>
      </c>
      <c r="HA34" s="59">
        <f t="shared" si="52"/>
        <v>306.69725573349979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4.0733015696405461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4.0733015696405461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3.8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13.933333333333332</v>
      </c>
      <c r="H35" s="67">
        <f t="shared" si="1"/>
        <v>200.93333333333331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10.199999999999999</v>
      </c>
      <c r="N35" s="13">
        <f>IF('Données projet'!$A$36&gt;35,N34+M35-V34,IF(A35&lt;'Données projet'!$A$36,$K$205^A35,IF(A35='Données projet'!$A$36,'Données projet'!$B$36,N34+M35-V34)))</f>
        <v>108.40000000000002</v>
      </c>
      <c r="O35" s="13">
        <f>N35*VLOOKUP('Données projet'!$B$9,Paramètres!$A$1:$I$89,3,0)*VLOOKUP('Données projet'!$B$9,Paramètres!$A$1:$I$89,5,0)</f>
        <v>93.007200000000026</v>
      </c>
      <c r="P35" s="13">
        <f t="shared" si="33"/>
        <v>25.289096064617418</v>
      </c>
      <c r="Q35" s="20">
        <f t="shared" ref="Q35:Q66" si="53">(O35+P35)*0.475*44/12</f>
        <v>206.03271564587536</v>
      </c>
      <c r="R35" s="59">
        <f t="shared" si="0"/>
        <v>459.57181753107454</v>
      </c>
      <c r="S35" s="59">
        <f ca="1">AVERAGE(OFFSET($R$3,0,0,'Données projet'!$E$9+1,1))-AVERAGE(OFFSET($H$3,0,0,'Données projet'!$E$9+1,1))</f>
        <v>490.57700931800127</v>
      </c>
      <c r="T35" s="59">
        <f t="shared" si="34"/>
        <v>271.29582207075191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</v>
      </c>
      <c r="AJ35" s="13">
        <f>AI35*VLOOKUP('Données projet'!$B$10,Paramètres!$A$1:$I$89,3,0)*VLOOKUP('Données projet'!$B$10,Paramètres!$A$1:$I$89,5,0)</f>
        <v>77.500800000000012</v>
      </c>
      <c r="AK35" s="13">
        <f t="shared" si="35"/>
        <v>21.524992579009275</v>
      </c>
      <c r="AL35" s="20">
        <f t="shared" si="4"/>
        <v>172.46992207510786</v>
      </c>
      <c r="AM35" s="59">
        <f t="shared" si="5"/>
        <v>426.0090239603071</v>
      </c>
      <c r="AN35" s="59">
        <f ca="1">AVERAGE(OFFSET($AM$3,0,0,'Données projet'!$E$10+1,1))-AVERAGE(OFFSET($H$3,0,0,'Données projet'!$E$10+1,1))</f>
        <v>379.55022125193182</v>
      </c>
      <c r="AO35" s="59">
        <f t="shared" si="36"/>
        <v>247.37575363353935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114.60000000000001</v>
      </c>
      <c r="BE35" s="13">
        <f>BD35*VLOOKUP('Données projet'!$B$11,Paramètres!$A$1:$I$89,3,0)*VLOOKUP('Données projet'!$B$11,Paramètres!$A$1:$I$89,5,0)</f>
        <v>103.69008000000001</v>
      </c>
      <c r="BF35" s="13">
        <f t="shared" si="37"/>
        <v>27.83924565319537</v>
      </c>
      <c r="BG35" s="20">
        <f t="shared" si="7"/>
        <v>229.08024217931526</v>
      </c>
      <c r="BH35" s="59">
        <f t="shared" si="8"/>
        <v>482.61934406451451</v>
      </c>
      <c r="BI35" s="59">
        <f ca="1">AVERAGE(OFFSET($BH$3,0,0,'Données projet'!$E$11+1,1))-AVERAGE(OFFSET($H$3,0,0,'Données projet'!$E$11+1,1))</f>
        <v>480.06550334851067</v>
      </c>
      <c r="BJ35" s="59">
        <f t="shared" si="38"/>
        <v>358.76123821338194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114.60000000000001</v>
      </c>
      <c r="BZ35" s="13">
        <f>BY35*VLOOKUP('Données projet'!$B$12,Paramètres!$A$1:$I$89,3,0)*VLOOKUP('Données projet'!$B$12,Paramètres!$A$1:$I$89,5,0)</f>
        <v>116.20440000000002</v>
      </c>
      <c r="CA35" s="13">
        <f t="shared" si="39"/>
        <v>30.788088768016376</v>
      </c>
      <c r="CB35" s="20">
        <f t="shared" si="10"/>
        <v>256.01191793762854</v>
      </c>
      <c r="CC35" s="59">
        <f t="shared" si="11"/>
        <v>509.55101982282775</v>
      </c>
      <c r="CD35" s="59">
        <f ca="1">AVERAGE(OFFSET($CC$3,0,0,'Données projet'!$E$12+1,1))-AVERAGE(OFFSET($H$3,0,0,'Données projet'!$E$12+1,1))</f>
        <v>529.72171777327833</v>
      </c>
      <c r="CE35" s="59">
        <f t="shared" si="40"/>
        <v>394.94722433628397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</v>
      </c>
      <c r="CT35" s="12">
        <f>IF('Données projet'!$A$140&gt;35,CT34+CS35-DB34,IF(A35&lt;'Données projet'!$A$140,$CQ$205^A35,IF(A35='Données projet'!$A$140,'Données projet'!$B$140,CT34+CS35-DB34)))</f>
        <v>63.999999999999986</v>
      </c>
      <c r="CU35" s="17">
        <f>CT35*VLOOKUP('Données projet'!$B$13,Paramètres!$A$1:$I$89,3,0)*VLOOKUP('Données projet'!$B$13,Paramètres!$A$1:$I$89,5,0)</f>
        <v>60.902399999999993</v>
      </c>
      <c r="CV35" s="13">
        <f t="shared" si="41"/>
        <v>17.396225443744882</v>
      </c>
      <c r="CW35" s="20">
        <f t="shared" si="13"/>
        <v>136.37010598118897</v>
      </c>
      <c r="CX35" s="59">
        <f t="shared" si="14"/>
        <v>389.90920786638821</v>
      </c>
      <c r="CY35" s="59">
        <f ca="1">AVERAGE(OFFSET($CX$3,0,0,'Données projet'!$E$13+1,1))-AVERAGE(OFFSET($H$3,0,0,'Données projet'!$E$13+1,1))</f>
        <v>319.49771739670462</v>
      </c>
      <c r="CZ35" s="59">
        <f t="shared" si="42"/>
        <v>166.76118462633733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12.8</v>
      </c>
      <c r="DO35" s="12">
        <f>IF('Données projet'!$A$166&gt;35,DO34+DN35-DW34,IF(A35&lt;'Données projet'!$A$166,$DL$205^A35,IF(A35='Données projet'!$A$166,'Données projet'!$B$166,DO34+DN35-DW34)))</f>
        <v>167.59999999999994</v>
      </c>
      <c r="DP35" s="17">
        <f>DO35*VLOOKUP('Données projet'!$B$14,Paramètres!$A$1:$I$89,3,0)*VLOOKUP('Données projet'!$B$14,Paramètres!$A$1:$I$89,5,0)</f>
        <v>133.34255999999996</v>
      </c>
      <c r="DQ35" s="13">
        <f t="shared" si="43"/>
        <v>34.767581918978188</v>
      </c>
      <c r="DR35" s="20">
        <f t="shared" si="16"/>
        <v>292.7918305088869</v>
      </c>
      <c r="DS35" s="59">
        <f t="shared" si="17"/>
        <v>546.33093239408618</v>
      </c>
      <c r="DT35" s="59">
        <f ca="1">AVERAGE(OFFSET($DS$3,0,0,'Données projet'!$E$14+1,1))-AVERAGE(OFFSET($H$3,0,0,'Données projet'!$E$14+1,1))</f>
        <v>371.53862119592281</v>
      </c>
      <c r="DU35" s="59">
        <f t="shared" si="44"/>
        <v>359.99672429242423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5.9768727174518403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5.9768727174518403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10.199999999999999</v>
      </c>
      <c r="EJ35" s="12">
        <f>IF('Données projet'!$A$192&gt;35,EJ34+EI35-ER34,IF(A35&lt;'Données projet'!$A$192,$EG$205^A35,IF(A35='Données projet'!$A$192,'Données projet'!$B$192,EJ34+EI35-ER34)))</f>
        <v>108.40000000000002</v>
      </c>
      <c r="EK35" s="17">
        <f>EJ35*VLOOKUP('Données projet'!$B$15,Paramètres!$A$1:$I$89,3,0)*VLOOKUP('Données projet'!$B$15,Paramètres!$A$1:$I$89,5,0)</f>
        <v>79.478880000000018</v>
      </c>
      <c r="EL35" s="13">
        <f t="shared" si="45"/>
        <v>22.009719156513249</v>
      </c>
      <c r="EM35" s="20">
        <f t="shared" si="19"/>
        <v>176.75931019759392</v>
      </c>
      <c r="EN35" s="59">
        <f t="shared" si="20"/>
        <v>430.29841208279311</v>
      </c>
      <c r="EO35" s="59">
        <f ca="1">AVERAGE(OFFSET($EN$3,0,0,'Données projet'!$E$15+1,1))-AVERAGE(OFFSET($H$3,0,0,'Données projet'!$E$15+1,1))</f>
        <v>429.05782194614073</v>
      </c>
      <c r="EP35" s="59">
        <f t="shared" si="46"/>
        <v>240.01805666428365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9.1999999999999993</v>
      </c>
      <c r="FE35" s="12">
        <f>IF('Données projet'!$A$218&gt;35,FE34+FD35-FM34,IF(A35&lt;'Données projet'!$A$218,$FB$205^A35,IF(A35='Données projet'!$A$218,'Données projet'!$B$218,FE34+FD35-FM34)))</f>
        <v>140.4</v>
      </c>
      <c r="FF35" s="17">
        <f>FE35*VLOOKUP('Données projet'!$B$16,Paramètres!$A$1:$I$89,3,0)*VLOOKUP('Données projet'!$B$16,Paramètres!$A$1:$I$89,5,0)</f>
        <v>122.65344000000002</v>
      </c>
      <c r="FG35" s="13">
        <f t="shared" si="47"/>
        <v>32.293080640759037</v>
      </c>
      <c r="FH35" s="20">
        <f t="shared" si="22"/>
        <v>269.8651901159887</v>
      </c>
      <c r="FI35" s="59">
        <f t="shared" si="23"/>
        <v>523.40429200118797</v>
      </c>
      <c r="FJ35" s="59">
        <f ca="1">AVERAGE(OFFSET($FI$3,0,0,'Données projet'!$E$16+1,1))-AVERAGE(OFFSET($H$3,0,0,'Données projet'!$E$16+1,1))</f>
        <v>377.00852312761913</v>
      </c>
      <c r="FK35" s="59">
        <f t="shared" si="48"/>
        <v>337.17207781873378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4.0352222009851912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4.0352222009851912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8.6</v>
      </c>
      <c r="FZ35" s="12">
        <f>IF('Données projet'!$A$244&gt;35,FZ34+FY35-GH34,IF(A35&lt;'Données projet'!$A$244,$FW$205^A35,IF(A35='Données projet'!$A$244,'Données projet'!$B$244,FZ34+FY35-GH34)))</f>
        <v>110.19999999999997</v>
      </c>
      <c r="GA35" s="17">
        <f>FZ35*VLOOKUP('Données projet'!$B$17,Paramètres!$A$1:$I$89,3,0)*VLOOKUP('Données projet'!$B$17,Paramètres!$A$1:$I$89,5,0)</f>
        <v>96.270719999999983</v>
      </c>
      <c r="GB35" s="13">
        <f t="shared" si="49"/>
        <v>26.071592384845928</v>
      </c>
      <c r="GC35" s="20">
        <f t="shared" si="25"/>
        <v>213.07952740360665</v>
      </c>
      <c r="GD35" s="59">
        <f t="shared" si="26"/>
        <v>466.61862928880589</v>
      </c>
      <c r="GE35" s="59">
        <f ca="1">AVERAGE(OFFSET($GD$3,0,0,'Données projet'!$E$17+1,1))-AVERAGE(OFFSET($H$3,0,0,'Données projet'!$E$17+1,1))</f>
        <v>280.10635755644415</v>
      </c>
      <c r="GF35" s="59">
        <f t="shared" si="50"/>
        <v>271.43040689964266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2.0662514993103471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2.0662514993103471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12.8</v>
      </c>
      <c r="GU35" s="12">
        <f>IF('Données projet'!$A$270&gt;35,GU34+GT35-HC34,IF(A35&lt;'Données projet'!$A$270,$GR$205^A35,IF(A35='Données projet'!$A$270,'Données projet'!$B$270,GU34+GT35-HC34)))</f>
        <v>167.59999999999994</v>
      </c>
      <c r="GV35" s="17">
        <f>GU35*VLOOKUP('Données projet'!$B$18,Paramètres!$A$1:$I$89,3,0)*VLOOKUP('Données projet'!$B$18,Paramètres!$A$1:$I$89,5,0)</f>
        <v>109.81151999999996</v>
      </c>
      <c r="GW35" s="13">
        <f t="shared" si="51"/>
        <v>29.286572783205639</v>
      </c>
      <c r="GX35" s="20">
        <f t="shared" si="28"/>
        <v>242.26251159741642</v>
      </c>
      <c r="GY35" s="59">
        <f t="shared" si="29"/>
        <v>495.80161348261561</v>
      </c>
      <c r="GZ35" s="59">
        <f ca="1">AVERAGE(OFFSET($GY$3,0,0,'Données projet'!$E$18+1,1))-AVERAGE(OFFSET($H$3,0,0,'Données projet'!$E$18+1,1))</f>
        <v>315.63369683775079</v>
      </c>
      <c r="HA35" s="59">
        <f t="shared" si="52"/>
        <v>306.69725573349979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3.9934266103285316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3.9934266103285316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3.8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13.933333333333332</v>
      </c>
      <c r="H36" s="67">
        <f t="shared" si="1"/>
        <v>200.93333333333331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10.199999999999999</v>
      </c>
      <c r="N36" s="13">
        <f>IF('Données projet'!$A$36&gt;35,N35+M36-V35,IF(A36&lt;'Données projet'!$A$36,$K$205^A36,IF(A36='Données projet'!$A$36,'Données projet'!$B$36,N35+M36-V35)))</f>
        <v>118.60000000000002</v>
      </c>
      <c r="O36" s="13">
        <f>N36*VLOOKUP('Données projet'!$B$9,Paramètres!$A$1:$I$89,3,0)*VLOOKUP('Données projet'!$B$9,Paramètres!$A$1:$I$89,5,0)</f>
        <v>101.75880000000004</v>
      </c>
      <c r="P36" s="13">
        <f t="shared" si="33"/>
        <v>27.380581268956313</v>
      </c>
      <c r="Q36" s="20">
        <f t="shared" si="53"/>
        <v>224.91775571009896</v>
      </c>
      <c r="R36" s="59">
        <f t="shared" si="0"/>
        <v>479.14719854434998</v>
      </c>
      <c r="S36" s="59">
        <f ca="1">AVERAGE(OFFSET($R$3,0,0,'Données projet'!$E$9+1,1))-AVERAGE(OFFSET($H$3,0,0,'Données projet'!$E$9+1,1))</f>
        <v>490.57700931800127</v>
      </c>
      <c r="T36" s="59">
        <f t="shared" si="34"/>
        <v>271.29582207075191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</v>
      </c>
      <c r="AJ36" s="13">
        <f>AI36*VLOOKUP('Données projet'!$B$10,Paramètres!$A$1:$I$89,3,0)*VLOOKUP('Données projet'!$B$10,Paramètres!$A$1:$I$89,5,0)</f>
        <v>84.240000000000009</v>
      </c>
      <c r="AK36" s="13">
        <f t="shared" si="35"/>
        <v>23.170749718409468</v>
      </c>
      <c r="AL36" s="20">
        <f t="shared" si="4"/>
        <v>187.07372242622981</v>
      </c>
      <c r="AM36" s="59">
        <f t="shared" si="5"/>
        <v>441.3031652604808</v>
      </c>
      <c r="AN36" s="59">
        <f ca="1">AVERAGE(OFFSET($AM$3,0,0,'Données projet'!$E$10+1,1))-AVERAGE(OFFSET($H$3,0,0,'Données projet'!$E$10+1,1))</f>
        <v>379.55022125193182</v>
      </c>
      <c r="AO36" s="59">
        <f t="shared" si="36"/>
        <v>247.37575363353935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125.4</v>
      </c>
      <c r="BE36" s="13">
        <f>BD36*VLOOKUP('Données projet'!$B$11,Paramètres!$A$1:$I$89,3,0)*VLOOKUP('Données projet'!$B$11,Paramètres!$A$1:$I$89,5,0)</f>
        <v>113.46192000000001</v>
      </c>
      <c r="BF36" s="13">
        <f t="shared" si="37"/>
        <v>30.145163126535493</v>
      </c>
      <c r="BG36" s="20">
        <f t="shared" si="7"/>
        <v>250.11566977871595</v>
      </c>
      <c r="BH36" s="59">
        <f t="shared" si="8"/>
        <v>504.34511261296694</v>
      </c>
      <c r="BI36" s="59">
        <f ca="1">AVERAGE(OFFSET($BH$3,0,0,'Données projet'!$E$11+1,1))-AVERAGE(OFFSET($H$3,0,0,'Données projet'!$E$11+1,1))</f>
        <v>480.06550334851067</v>
      </c>
      <c r="BJ36" s="59">
        <f t="shared" si="38"/>
        <v>358.76123821338194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125.4</v>
      </c>
      <c r="BZ36" s="13">
        <f>BY36*VLOOKUP('Données projet'!$B$12,Paramètres!$A$1:$I$89,3,0)*VLOOKUP('Données projet'!$B$12,Paramètres!$A$1:$I$89,5,0)</f>
        <v>127.15560000000001</v>
      </c>
      <c r="CA36" s="13">
        <f t="shared" si="39"/>
        <v>33.338258149231912</v>
      </c>
      <c r="CB36" s="20">
        <f t="shared" si="10"/>
        <v>279.52680294324563</v>
      </c>
      <c r="CC36" s="59">
        <f t="shared" si="11"/>
        <v>533.75624577749659</v>
      </c>
      <c r="CD36" s="59">
        <f ca="1">AVERAGE(OFFSET($CC$3,0,0,'Données projet'!$E$12+1,1))-AVERAGE(OFFSET($H$3,0,0,'Données projet'!$E$12+1,1))</f>
        <v>529.72171777327833</v>
      </c>
      <c r="CE36" s="59">
        <f t="shared" si="40"/>
        <v>394.94722433628397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</v>
      </c>
      <c r="CT36" s="12">
        <f>IF('Données projet'!$A$140&gt;35,CT35+CS36-DB35,IF(A36&lt;'Données projet'!$A$140,$CQ$205^A36,IF(A36='Données projet'!$A$140,'Données projet'!$B$140,CT35+CS36-DB35)))</f>
        <v>68.999999999999986</v>
      </c>
      <c r="CU36" s="17">
        <f>CT36*VLOOKUP('Données projet'!$B$13,Paramètres!$A$1:$I$89,3,0)*VLOOKUP('Données projet'!$B$13,Paramètres!$A$1:$I$89,5,0)</f>
        <v>65.660399999999981</v>
      </c>
      <c r="CV36" s="13">
        <f t="shared" si="41"/>
        <v>18.591800852927584</v>
      </c>
      <c r="CW36" s="20">
        <f t="shared" si="13"/>
        <v>146.73924981884883</v>
      </c>
      <c r="CX36" s="59">
        <f t="shared" si="14"/>
        <v>400.96869265309982</v>
      </c>
      <c r="CY36" s="59">
        <f ca="1">AVERAGE(OFFSET($CX$3,0,0,'Données projet'!$E$13+1,1))-AVERAGE(OFFSET($H$3,0,0,'Données projet'!$E$13+1,1))</f>
        <v>319.49771739670462</v>
      </c>
      <c r="CZ36" s="59">
        <f t="shared" si="42"/>
        <v>166.76118462633733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12.8</v>
      </c>
      <c r="DO36" s="12">
        <f>IF('Données projet'!$A$166&gt;35,DO35+DN36-DW35,IF(A36&lt;'Données projet'!$A$166,$DL$205^A36,IF(A36='Données projet'!$A$166,'Données projet'!$B$166,DO35+DN36-DW35)))</f>
        <v>180.39999999999995</v>
      </c>
      <c r="DP36" s="17">
        <f>DO36*VLOOKUP('Données projet'!$B$14,Paramètres!$A$1:$I$89,3,0)*VLOOKUP('Données projet'!$B$14,Paramètres!$A$1:$I$89,5,0)</f>
        <v>143.52623999999997</v>
      </c>
      <c r="DQ36" s="13">
        <f t="shared" si="43"/>
        <v>37.103644337236275</v>
      </c>
      <c r="DR36" s="20">
        <f t="shared" si="16"/>
        <v>314.59704855401981</v>
      </c>
      <c r="DS36" s="59">
        <f t="shared" si="17"/>
        <v>568.82649138827082</v>
      </c>
      <c r="DT36" s="59">
        <f ca="1">AVERAGE(OFFSET($DS$3,0,0,'Données projet'!$E$14+1,1))-AVERAGE(OFFSET($H$3,0,0,'Données projet'!$E$14+1,1))</f>
        <v>371.53862119592281</v>
      </c>
      <c r="DU36" s="59">
        <f t="shared" si="44"/>
        <v>359.99672429242423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5.8596698889950014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5.8596698889950014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10.199999999999999</v>
      </c>
      <c r="EJ36" s="12">
        <f>IF('Données projet'!$A$192&gt;35,EJ35+EI36-ER35,IF(A36&lt;'Données projet'!$A$192,$EG$205^A36,IF(A36='Données projet'!$A$192,'Données projet'!$B$192,EJ35+EI36-ER35)))</f>
        <v>118.60000000000002</v>
      </c>
      <c r="EK36" s="17">
        <f>EJ36*VLOOKUP('Données projet'!$B$15,Paramètres!$A$1:$I$89,3,0)*VLOOKUP('Données projet'!$B$15,Paramètres!$A$1:$I$89,5,0)</f>
        <v>86.957520000000017</v>
      </c>
      <c r="EL36" s="13">
        <f t="shared" si="45"/>
        <v>23.829989910749791</v>
      </c>
      <c r="EM36" s="20">
        <f t="shared" si="19"/>
        <v>192.95491309455588</v>
      </c>
      <c r="EN36" s="59">
        <f t="shared" si="20"/>
        <v>447.18435592880689</v>
      </c>
      <c r="EO36" s="59">
        <f ca="1">AVERAGE(OFFSET($EN$3,0,0,'Données projet'!$E$15+1,1))-AVERAGE(OFFSET($H$3,0,0,'Données projet'!$E$15+1,1))</f>
        <v>429.05782194614073</v>
      </c>
      <c r="EP36" s="59">
        <f t="shared" si="46"/>
        <v>240.01805666428365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9.1999999999999993</v>
      </c>
      <c r="FE36" s="12">
        <f>IF('Données projet'!$A$218&gt;35,FE35+FD36-FM35,IF(A36&lt;'Données projet'!$A$218,$FB$205^A36,IF(A36='Données projet'!$A$218,'Données projet'!$B$218,FE35+FD36-FM35)))</f>
        <v>149.6</v>
      </c>
      <c r="FF36" s="17">
        <f>FE36*VLOOKUP('Données projet'!$B$16,Paramètres!$A$1:$I$89,3,0)*VLOOKUP('Données projet'!$B$16,Paramètres!$A$1:$I$89,5,0)</f>
        <v>130.69056000000003</v>
      </c>
      <c r="FG36" s="13">
        <f t="shared" si="47"/>
        <v>34.155878238422723</v>
      </c>
      <c r="FH36" s="20">
        <f t="shared" si="22"/>
        <v>287.10754659858628</v>
      </c>
      <c r="FI36" s="59">
        <f t="shared" si="23"/>
        <v>541.3369894328373</v>
      </c>
      <c r="FJ36" s="59">
        <f ca="1">AVERAGE(OFFSET($FI$3,0,0,'Données projet'!$E$16+1,1))-AVERAGE(OFFSET($H$3,0,0,'Données projet'!$E$16+1,1))</f>
        <v>377.00852312761913</v>
      </c>
      <c r="FK36" s="59">
        <f t="shared" si="48"/>
        <v>337.17207781873378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3.9560939548663869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3.9560939548663869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8.6</v>
      </c>
      <c r="FZ36" s="12">
        <f>IF('Données projet'!$A$244&gt;35,FZ35+FY36-GH35,IF(A36&lt;'Données projet'!$A$244,$FW$205^A36,IF(A36='Données projet'!$A$244,'Données projet'!$B$244,FZ35+FY36-GH35)))</f>
        <v>118.79999999999997</v>
      </c>
      <c r="GA36" s="17">
        <f>FZ36*VLOOKUP('Données projet'!$B$17,Paramètres!$A$1:$I$89,3,0)*VLOOKUP('Données projet'!$B$17,Paramètres!$A$1:$I$89,5,0)</f>
        <v>103.78367999999999</v>
      </c>
      <c r="GB36" s="13">
        <f t="shared" si="49"/>
        <v>27.861449539780477</v>
      </c>
      <c r="GC36" s="20">
        <f t="shared" si="25"/>
        <v>229.28193394845096</v>
      </c>
      <c r="GD36" s="59">
        <f t="shared" si="26"/>
        <v>483.51137678270197</v>
      </c>
      <c r="GE36" s="59">
        <f ca="1">AVERAGE(OFFSET($GD$3,0,0,'Données projet'!$E$17+1,1))-AVERAGE(OFFSET($H$3,0,0,'Données projet'!$E$17+1,1))</f>
        <v>280.10635755644415</v>
      </c>
      <c r="GF36" s="59">
        <f t="shared" si="50"/>
        <v>271.43040689964266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2.0257335676978427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2.0257335676978427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12.8</v>
      </c>
      <c r="GU36" s="12">
        <f>IF('Données projet'!$A$270&gt;35,GU35+GT36-HC35,IF(A36&lt;'Données projet'!$A$270,$GR$205^A36,IF(A36='Données projet'!$A$270,'Données projet'!$B$270,GU35+GT36-HC35)))</f>
        <v>180.39999999999995</v>
      </c>
      <c r="GV36" s="17">
        <f>GU36*VLOOKUP('Données projet'!$B$18,Paramètres!$A$1:$I$89,3,0)*VLOOKUP('Données projet'!$B$18,Paramètres!$A$1:$I$89,5,0)</f>
        <v>118.19807999999996</v>
      </c>
      <c r="GW36" s="13">
        <f t="shared" si="51"/>
        <v>31.254361690638479</v>
      </c>
      <c r="GX36" s="20">
        <f t="shared" si="28"/>
        <v>260.29633594452861</v>
      </c>
      <c r="GY36" s="59">
        <f t="shared" si="29"/>
        <v>514.52577877877957</v>
      </c>
      <c r="GZ36" s="59">
        <f ca="1">AVERAGE(OFFSET($GY$3,0,0,'Données projet'!$E$18+1,1))-AVERAGE(OFFSET($H$3,0,0,'Données projet'!$E$18+1,1))</f>
        <v>315.63369683775079</v>
      </c>
      <c r="HA36" s="59">
        <f t="shared" si="52"/>
        <v>306.69725573349979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3.9151179502497113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3.9151179502497113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3.8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13.933333333333332</v>
      </c>
      <c r="H37" s="67">
        <f t="shared" si="1"/>
        <v>200.93333333333331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10.199999999999999</v>
      </c>
      <c r="N37" s="13">
        <f>IF('Données projet'!$A$36&gt;35,N36+M37-V36,IF(A37&lt;'Données projet'!$A$36,$K$205^A37,IF(A37='Données projet'!$A$36,'Données projet'!$B$36,N36+M37-V36)))</f>
        <v>128.80000000000001</v>
      </c>
      <c r="O37" s="13">
        <f>N37*VLOOKUP('Données projet'!$B$9,Paramètres!$A$1:$I$89,3,0)*VLOOKUP('Données projet'!$B$9,Paramètres!$A$1:$I$89,5,0)</f>
        <v>110.51040000000003</v>
      </c>
      <c r="P37" s="13">
        <f t="shared" si="33"/>
        <v>29.451206375056412</v>
      </c>
      <c r="Q37" s="20">
        <f t="shared" si="53"/>
        <v>243.76646443655662</v>
      </c>
      <c r="R37" s="59">
        <f t="shared" si="0"/>
        <v>498.67427234776449</v>
      </c>
      <c r="S37" s="59">
        <f ca="1">AVERAGE(OFFSET($R$3,0,0,'Données projet'!$E$9+1,1))-AVERAGE(OFFSET($H$3,0,0,'Données projet'!$E$9+1,1))</f>
        <v>490.57700931800127</v>
      </c>
      <c r="T37" s="59">
        <f t="shared" si="34"/>
        <v>271.29582207075191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</v>
      </c>
      <c r="AJ37" s="13">
        <f>AI37*VLOOKUP('Données projet'!$B$10,Paramètres!$A$1:$I$89,3,0)*VLOOKUP('Données projet'!$B$10,Paramètres!$A$1:$I$89,5,0)</f>
        <v>90.97920000000002</v>
      </c>
      <c r="AK37" s="13">
        <f t="shared" si="35"/>
        <v>24.801235516871511</v>
      </c>
      <c r="AL37" s="20">
        <f t="shared" si="4"/>
        <v>201.65092519188457</v>
      </c>
      <c r="AM37" s="59">
        <f t="shared" si="5"/>
        <v>456.55873310309244</v>
      </c>
      <c r="AN37" s="59">
        <f ca="1">AVERAGE(OFFSET($AM$3,0,0,'Données projet'!$E$10+1,1))-AVERAGE(OFFSET($H$3,0,0,'Données projet'!$E$10+1,1))</f>
        <v>379.55022125193182</v>
      </c>
      <c r="AO37" s="59">
        <f t="shared" si="36"/>
        <v>247.37575363353935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136.20000000000002</v>
      </c>
      <c r="BE37" s="13">
        <f>BD37*VLOOKUP('Données projet'!$B$11,Paramètres!$A$1:$I$89,3,0)*VLOOKUP('Données projet'!$B$11,Paramètres!$A$1:$I$89,5,0)</f>
        <v>123.23376000000002</v>
      </c>
      <c r="BF37" s="13">
        <f t="shared" si="37"/>
        <v>32.428049504876491</v>
      </c>
      <c r="BG37" s="20">
        <f t="shared" si="7"/>
        <v>271.11098488765992</v>
      </c>
      <c r="BH37" s="59">
        <f t="shared" si="8"/>
        <v>526.01879279886782</v>
      </c>
      <c r="BI37" s="59">
        <f ca="1">AVERAGE(OFFSET($BH$3,0,0,'Données projet'!$E$11+1,1))-AVERAGE(OFFSET($H$3,0,0,'Données projet'!$E$11+1,1))</f>
        <v>480.06550334851067</v>
      </c>
      <c r="BJ37" s="59">
        <f t="shared" si="38"/>
        <v>358.76123821338194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136.20000000000002</v>
      </c>
      <c r="BZ37" s="13">
        <f>BY37*VLOOKUP('Données projet'!$B$12,Paramètres!$A$1:$I$89,3,0)*VLOOKUP('Données projet'!$B$12,Paramètres!$A$1:$I$89,5,0)</f>
        <v>138.10680000000002</v>
      </c>
      <c r="CA37" s="13">
        <f t="shared" si="39"/>
        <v>35.862956890686135</v>
      </c>
      <c r="CB37" s="20">
        <f t="shared" si="10"/>
        <v>302.9973265846117</v>
      </c>
      <c r="CC37" s="59">
        <f t="shared" si="11"/>
        <v>557.90513449581954</v>
      </c>
      <c r="CD37" s="59">
        <f ca="1">AVERAGE(OFFSET($CC$3,0,0,'Données projet'!$E$12+1,1))-AVERAGE(OFFSET($H$3,0,0,'Données projet'!$E$12+1,1))</f>
        <v>529.72171777327833</v>
      </c>
      <c r="CE37" s="59">
        <f t="shared" si="40"/>
        <v>394.94722433628397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</v>
      </c>
      <c r="CT37" s="12">
        <f>IF('Données projet'!$A$140&gt;35,CT36+CS37-DB36,IF(A37&lt;'Données projet'!$A$140,$CQ$205^A37,IF(A37='Données projet'!$A$140,'Données projet'!$B$140,CT36+CS37-DB36)))</f>
        <v>73.999999999999986</v>
      </c>
      <c r="CU37" s="17">
        <f>CT37*VLOOKUP('Données projet'!$B$13,Paramètres!$A$1:$I$89,3,0)*VLOOKUP('Données projet'!$B$13,Paramètres!$A$1:$I$89,5,0)</f>
        <v>70.418399999999991</v>
      </c>
      <c r="CV37" s="13">
        <f t="shared" si="41"/>
        <v>19.777324972922738</v>
      </c>
      <c r="CW37" s="20">
        <f t="shared" si="13"/>
        <v>157.09088766117375</v>
      </c>
      <c r="CX37" s="59">
        <f t="shared" si="14"/>
        <v>411.99869557238162</v>
      </c>
      <c r="CY37" s="59">
        <f ca="1">AVERAGE(OFFSET($CX$3,0,0,'Données projet'!$E$13+1,1))-AVERAGE(OFFSET($H$3,0,0,'Données projet'!$E$13+1,1))</f>
        <v>319.49771739670462</v>
      </c>
      <c r="CZ37" s="59">
        <f t="shared" si="42"/>
        <v>166.76118462633733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12.8</v>
      </c>
      <c r="DO37" s="12">
        <f>IF('Données projet'!$A$166&gt;35,DO36+DN37-DW36,IF(A37&lt;'Données projet'!$A$166,$DL$205^A37,IF(A37='Données projet'!$A$166,'Données projet'!$B$166,DO36+DN37-DW36)))</f>
        <v>193.19999999999996</v>
      </c>
      <c r="DP37" s="17">
        <f>DO37*VLOOKUP('Données projet'!$B$14,Paramètres!$A$1:$I$89,3,0)*VLOOKUP('Données projet'!$B$14,Paramètres!$A$1:$I$89,5,0)</f>
        <v>153.70991999999998</v>
      </c>
      <c r="DQ37" s="13">
        <f t="shared" si="43"/>
        <v>39.420475690379831</v>
      </c>
      <c r="DR37" s="20">
        <f t="shared" si="16"/>
        <v>336.3687724940782</v>
      </c>
      <c r="DS37" s="59">
        <f t="shared" si="17"/>
        <v>591.27658040528604</v>
      </c>
      <c r="DT37" s="59">
        <f ca="1">AVERAGE(OFFSET($DS$3,0,0,'Données projet'!$E$14+1,1))-AVERAGE(OFFSET($H$3,0,0,'Données projet'!$E$14+1,1))</f>
        <v>371.53862119592281</v>
      </c>
      <c r="DU37" s="59">
        <f t="shared" si="44"/>
        <v>359.99672429242423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5.744765336517534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5.744765336517534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10.199999999999999</v>
      </c>
      <c r="EJ37" s="12">
        <f>IF('Données projet'!$A$192&gt;35,EJ36+EI37-ER36,IF(A37&lt;'Données projet'!$A$192,$EG$205^A37,IF(A37='Données projet'!$A$192,'Données projet'!$B$192,EJ36+EI37-ER36)))</f>
        <v>128.80000000000001</v>
      </c>
      <c r="EK37" s="17">
        <f>EJ37*VLOOKUP('Données projet'!$B$15,Paramètres!$A$1:$I$89,3,0)*VLOOKUP('Données projet'!$B$15,Paramètres!$A$1:$I$89,5,0)</f>
        <v>94.436160000000001</v>
      </c>
      <c r="EL37" s="13">
        <f t="shared" si="45"/>
        <v>25.632105611020013</v>
      </c>
      <c r="EM37" s="20">
        <f t="shared" si="19"/>
        <v>209.11889593919318</v>
      </c>
      <c r="EN37" s="59">
        <f t="shared" si="20"/>
        <v>464.02670385040108</v>
      </c>
      <c r="EO37" s="59">
        <f ca="1">AVERAGE(OFFSET($EN$3,0,0,'Données projet'!$E$15+1,1))-AVERAGE(OFFSET($H$3,0,0,'Données projet'!$E$15+1,1))</f>
        <v>429.05782194614073</v>
      </c>
      <c r="EP37" s="59">
        <f t="shared" si="46"/>
        <v>240.01805666428365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9.1999999999999993</v>
      </c>
      <c r="FE37" s="12">
        <f>IF('Données projet'!$A$218&gt;35,FE36+FD37-FM36,IF(A37&lt;'Données projet'!$A$218,$FB$205^A37,IF(A37='Données projet'!$A$218,'Données projet'!$B$218,FE36+FD37-FM36)))</f>
        <v>158.79999999999998</v>
      </c>
      <c r="FF37" s="17">
        <f>FE37*VLOOKUP('Données projet'!$B$16,Paramètres!$A$1:$I$89,3,0)*VLOOKUP('Données projet'!$B$16,Paramètres!$A$1:$I$89,5,0)</f>
        <v>138.72767999999999</v>
      </c>
      <c r="FG37" s="13">
        <f t="shared" si="47"/>
        <v>36.005380160492741</v>
      </c>
      <c r="FH37" s="20">
        <f t="shared" si="22"/>
        <v>304.32674644619152</v>
      </c>
      <c r="FI37" s="59">
        <f t="shared" si="23"/>
        <v>559.23455435739936</v>
      </c>
      <c r="FJ37" s="59">
        <f ca="1">AVERAGE(OFFSET($FI$3,0,0,'Données projet'!$E$16+1,1))-AVERAGE(OFFSET($H$3,0,0,'Données projet'!$E$16+1,1))</f>
        <v>377.00852312761913</v>
      </c>
      <c r="FK37" s="59">
        <f t="shared" si="48"/>
        <v>337.17207781873378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3.8785173653905076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3.8785173653905076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8.6</v>
      </c>
      <c r="FZ37" s="12">
        <f>IF('Données projet'!$A$244&gt;35,FZ36+FY37-GH36,IF(A37&lt;'Données projet'!$A$244,$FW$205^A37,IF(A37='Données projet'!$A$244,'Données projet'!$B$244,FZ36+FY37-GH36)))</f>
        <v>127.39999999999996</v>
      </c>
      <c r="GA37" s="17">
        <f>FZ37*VLOOKUP('Données projet'!$B$17,Paramètres!$A$1:$I$89,3,0)*VLOOKUP('Données projet'!$B$17,Paramètres!$A$1:$I$89,5,0)</f>
        <v>111.29663999999997</v>
      </c>
      <c r="GB37" s="13">
        <f t="shared" si="49"/>
        <v>29.636274399319749</v>
      </c>
      <c r="GC37" s="20">
        <f t="shared" si="25"/>
        <v>245.45815924548182</v>
      </c>
      <c r="GD37" s="59">
        <f t="shared" si="26"/>
        <v>500.36596715668969</v>
      </c>
      <c r="GE37" s="59">
        <f ca="1">AVERAGE(OFFSET($GD$3,0,0,'Données projet'!$E$17+1,1))-AVERAGE(OFFSET($H$3,0,0,'Données projet'!$E$17+1,1))</f>
        <v>280.10635755644415</v>
      </c>
      <c r="GF37" s="59">
        <f t="shared" si="50"/>
        <v>271.43040689964266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1.9860101680107614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1.9860101680107614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12.8</v>
      </c>
      <c r="GU37" s="12">
        <f>IF('Données projet'!$A$270&gt;35,GU36+GT37-HC36,IF(A37&lt;'Données projet'!$A$270,$GR$205^A37,IF(A37='Données projet'!$A$270,'Données projet'!$B$270,GU36+GT37-HC36)))</f>
        <v>193.19999999999996</v>
      </c>
      <c r="GV37" s="17">
        <f>GU37*VLOOKUP('Données projet'!$B$18,Paramètres!$A$1:$I$89,3,0)*VLOOKUP('Données projet'!$B$18,Paramètres!$A$1:$I$89,5,0)</f>
        <v>126.58463999999996</v>
      </c>
      <c r="GW37" s="13">
        <f t="shared" si="51"/>
        <v>33.205951254973805</v>
      </c>
      <c r="GX37" s="20">
        <f t="shared" si="28"/>
        <v>278.301946435746</v>
      </c>
      <c r="GY37" s="59">
        <f t="shared" si="29"/>
        <v>533.2097543469539</v>
      </c>
      <c r="GZ37" s="59">
        <f ca="1">AVERAGE(OFFSET($GY$3,0,0,'Données projet'!$E$18+1,1))-AVERAGE(OFFSET($H$3,0,0,'Données projet'!$E$18+1,1))</f>
        <v>315.63369683775079</v>
      </c>
      <c r="HA37" s="59">
        <f t="shared" si="52"/>
        <v>306.69725573349979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3.8383448752314702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3.8383448752314702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3.8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13.933333333333332</v>
      </c>
      <c r="H38" s="67">
        <f t="shared" si="1"/>
        <v>200.93333333333331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139</v>
      </c>
      <c r="L38" s="12">
        <f>VLOOKUP(A38,'Données projet'!$A$35:$I$55,9,0)</f>
        <v>10.199999999999999</v>
      </c>
      <c r="M38" s="12">
        <f t="array" ref="M38">INDEX(L:L,MIN(IF(ISNUMBER(L38:L234),ROW(L38:L234),"")))</f>
        <v>10.199999999999999</v>
      </c>
      <c r="N38" s="13">
        <f>IF('Données projet'!$A$36&gt;35,N37+M38-V37,IF(A38&lt;'Données projet'!$A$36,$K$205^A38,IF(A38='Données projet'!$A$36,'Données projet'!$B$36,N37+M38-V37)))</f>
        <v>139</v>
      </c>
      <c r="O38" s="13">
        <f>N38*VLOOKUP('Données projet'!$B$9,Paramètres!$A$1:$I$89,3,0)*VLOOKUP('Données projet'!$B$9,Paramètres!$A$1:$I$89,5,0)</f>
        <v>119.26200000000001</v>
      </c>
      <c r="P38" s="13">
        <f t="shared" si="33"/>
        <v>31.502811162802828</v>
      </c>
      <c r="Q38" s="20">
        <f t="shared" si="53"/>
        <v>262.58204610854824</v>
      </c>
      <c r="R38" s="59">
        <f t="shared" si="0"/>
        <v>518.15645097922493</v>
      </c>
      <c r="S38" s="59">
        <f ca="1">AVERAGE(OFFSET($R$3,0,0,'Données projet'!$E$9+1,1))-AVERAGE(OFFSET($H$3,0,0,'Données projet'!$E$9+1,1))</f>
        <v>490.57700931800127</v>
      </c>
      <c r="T38" s="59">
        <f t="shared" si="34"/>
        <v>271.29582207075191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0.10600000000000001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2.8151289621773565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2.8151289621773565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</v>
      </c>
      <c r="AJ38" s="13">
        <f>AI38*VLOOKUP('Données projet'!$B$10,Paramètres!$A$1:$I$89,3,0)*VLOOKUP('Données projet'!$B$10,Paramètres!$A$1:$I$89,5,0)</f>
        <v>97.718400000000003</v>
      </c>
      <c r="AK38" s="13">
        <f t="shared" si="35"/>
        <v>26.417709819192194</v>
      </c>
      <c r="AL38" s="20">
        <f t="shared" si="4"/>
        <v>216.20372460175975</v>
      </c>
      <c r="AM38" s="59">
        <f t="shared" si="5"/>
        <v>471.77812947243638</v>
      </c>
      <c r="AN38" s="59">
        <f ca="1">AVERAGE(OFFSET($AM$3,0,0,'Données projet'!$E$10+1,1))-AVERAGE(OFFSET($H$3,0,0,'Données projet'!$E$10+1,1))</f>
        <v>379.55022125193182</v>
      </c>
      <c r="AO38" s="59">
        <f t="shared" si="36"/>
        <v>247.37575363353935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147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147.00000000000003</v>
      </c>
      <c r="BE38" s="13">
        <f>BD38*VLOOKUP('Données projet'!$B$11,Paramètres!$A$1:$I$89,3,0)*VLOOKUP('Données projet'!$B$11,Paramètres!$A$1:$I$89,5,0)</f>
        <v>133.00560000000002</v>
      </c>
      <c r="BF38" s="13">
        <f t="shared" si="37"/>
        <v>34.689938673073549</v>
      </c>
      <c r="BG38" s="20">
        <f t="shared" si="7"/>
        <v>292.06972985560316</v>
      </c>
      <c r="BH38" s="59">
        <f t="shared" si="8"/>
        <v>547.64413472627984</v>
      </c>
      <c r="BI38" s="59">
        <f ca="1">AVERAGE(OFFSET($BH$3,0,0,'Données projet'!$E$11+1,1))-AVERAGE(OFFSET($H$3,0,0,'Données projet'!$E$11+1,1))</f>
        <v>480.06550334851067</v>
      </c>
      <c r="BJ38" s="59">
        <f t="shared" si="38"/>
        <v>358.76123821338194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147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147.00000000000003</v>
      </c>
      <c r="BZ38" s="13">
        <f>BY38*VLOOKUP('Données projet'!$B$12,Paramètres!$A$1:$I$89,3,0)*VLOOKUP('Données projet'!$B$12,Paramètres!$A$1:$I$89,5,0)</f>
        <v>149.05800000000005</v>
      </c>
      <c r="CA38" s="13">
        <f t="shared" si="39"/>
        <v>38.364434314370335</v>
      </c>
      <c r="CB38" s="20">
        <f t="shared" si="10"/>
        <v>326.42740643086177</v>
      </c>
      <c r="CC38" s="59">
        <f t="shared" si="11"/>
        <v>582.0018113015384</v>
      </c>
      <c r="CD38" s="59">
        <f ca="1">AVERAGE(OFFSET($CC$3,0,0,'Données projet'!$E$12+1,1))-AVERAGE(OFFSET($H$3,0,0,'Données projet'!$E$12+1,1))</f>
        <v>529.72171777327833</v>
      </c>
      <c r="CE38" s="59">
        <f t="shared" si="40"/>
        <v>394.94722433628397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79</v>
      </c>
      <c r="CR38" s="12">
        <f>VLOOKUP(A38,'Données projet'!$A$139:$I$159,9,0)</f>
        <v>5</v>
      </c>
      <c r="CS38" s="12">
        <f t="array" ref="CS38">INDEX(CR:CR,MIN(IF(ISNUMBER(CR38:CR234),ROW(CR38:CR234),"")))</f>
        <v>5</v>
      </c>
      <c r="CT38" s="12">
        <f>IF('Données projet'!$A$140&gt;35,CT37+CS38-DB37,IF(A38&lt;'Données projet'!$A$140,$CQ$205^A38,IF(A38='Données projet'!$A$140,'Données projet'!$B$140,CT37+CS38-DB37)))</f>
        <v>78.999999999999986</v>
      </c>
      <c r="CU38" s="17">
        <f>CT38*VLOOKUP('Données projet'!$B$13,Paramètres!$A$1:$I$89,3,0)*VLOOKUP('Données projet'!$B$13,Paramètres!$A$1:$I$89,5,0)</f>
        <v>75.176399999999987</v>
      </c>
      <c r="CV38" s="13">
        <f t="shared" si="41"/>
        <v>20.95355421300528</v>
      </c>
      <c r="CW38" s="20">
        <f t="shared" si="13"/>
        <v>167.42633692098417</v>
      </c>
      <c r="CX38" s="59">
        <f t="shared" si="14"/>
        <v>423.0007417916608</v>
      </c>
      <c r="CY38" s="59">
        <f ca="1">AVERAGE(OFFSET($CX$3,0,0,'Données projet'!$E$13+1,1))-AVERAGE(OFFSET($H$3,0,0,'Données projet'!$E$13+1,1))</f>
        <v>319.49771739670462</v>
      </c>
      <c r="CZ38" s="59">
        <f t="shared" si="42"/>
        <v>166.76118462633733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13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206</v>
      </c>
      <c r="DM38" s="12">
        <f>VLOOKUP(A38,'Données projet'!$A$165:$I$185,9,0)</f>
        <v>12.8</v>
      </c>
      <c r="DN38" s="12">
        <f t="array" ref="DN38">INDEX(DM:DM,MIN(IF(ISNUMBER(DM38:DM234),ROW(DM38:DM234),"")))</f>
        <v>12.8</v>
      </c>
      <c r="DO38" s="12">
        <f>IF('Données projet'!$A$166&gt;35,DO37+DN38-DW37,IF(A38&lt;'Données projet'!$A$166,$DL$205^A38,IF(A38='Données projet'!$A$166,'Données projet'!$B$166,DO37+DN38-DW37)))</f>
        <v>205.99999999999997</v>
      </c>
      <c r="DP38" s="17">
        <f>DO38*VLOOKUP('Données projet'!$B$14,Paramètres!$A$1:$I$89,3,0)*VLOOKUP('Données projet'!$B$14,Paramètres!$A$1:$I$89,5,0)</f>
        <v>163.89359999999999</v>
      </c>
      <c r="DQ38" s="13">
        <f t="shared" si="43"/>
        <v>41.71949506642347</v>
      </c>
      <c r="DR38" s="20">
        <f t="shared" si="16"/>
        <v>358.10947390735419</v>
      </c>
      <c r="DS38" s="59">
        <f t="shared" si="17"/>
        <v>613.68387877803082</v>
      </c>
      <c r="DT38" s="59">
        <f ca="1">AVERAGE(OFFSET($DS$3,0,0,'Données projet'!$E$14+1,1))-AVERAGE(OFFSET($H$3,0,0,'Données projet'!$E$14+1,1))</f>
        <v>371.53862119592281</v>
      </c>
      <c r="DU38" s="59">
        <f t="shared" si="44"/>
        <v>359.99672429242423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35</v>
      </c>
      <c r="DX38" s="16">
        <f>IF(ISNA(VLOOKUP(A38,'Données projet'!$A$165:$I$185,5,0)),0%,VLOOKUP(A38,'Données projet'!$A$165:$I$185,5,0)*VLOOKUP('Données projet'!$B$14,Paramètres!$A$1:$I$89,7,0))</f>
        <v>0.10600000000000001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8.8951043802075933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8.8951043802075933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139</v>
      </c>
      <c r="EH38" s="12">
        <f>VLOOKUP(A38,'Données projet'!$A$191:$I$211,9,0)</f>
        <v>10.199999999999999</v>
      </c>
      <c r="EI38" s="12">
        <f t="array" ref="EI38">INDEX(EH:EH,MIN(IF(ISNUMBER(EH38:EH234),ROW(EH38:EH234),"")))</f>
        <v>10.199999999999999</v>
      </c>
      <c r="EJ38" s="12">
        <f>IF('Données projet'!$A$192&gt;35,EJ37+EI38-ER37,IF(A38&lt;'Données projet'!$A$192,$EG$205^A38,IF(A38='Données projet'!$A$192,'Données projet'!$B$192,EJ37+EI38-ER37)))</f>
        <v>139</v>
      </c>
      <c r="EK38" s="17">
        <f>EJ38*VLOOKUP('Données projet'!$B$15,Paramètres!$A$1:$I$89,3,0)*VLOOKUP('Données projet'!$B$15,Paramètres!$A$1:$I$89,5,0)</f>
        <v>101.9148</v>
      </c>
      <c r="EL38" s="13">
        <f t="shared" si="45"/>
        <v>27.417667462779292</v>
      </c>
      <c r="EM38" s="20">
        <f t="shared" si="19"/>
        <v>225.25404749767389</v>
      </c>
      <c r="EN38" s="59">
        <f t="shared" si="20"/>
        <v>480.82845236835055</v>
      </c>
      <c r="EO38" s="59">
        <f ca="1">AVERAGE(OFFSET($EN$3,0,0,'Données projet'!$E$15+1,1))-AVERAGE(OFFSET($H$3,0,0,'Données projet'!$E$15+1,1))</f>
        <v>429.05782194614073</v>
      </c>
      <c r="EP38" s="59">
        <f t="shared" si="46"/>
        <v>240.01805666428365</v>
      </c>
      <c r="EQ38" s="15">
        <f>IF(ISNA(VLOOKUP(A38,'Données projet'!$A$191:$I$211,3,0)),0,VLOOKUP(A38,'Données projet'!$A$191:$I$211,3,0))</f>
        <v>4</v>
      </c>
      <c r="ER38" s="15">
        <f>IF(ISNA(VLOOKUP(A38,'Données projet'!$A$191:$I$211,4,0)),0,VLOOKUP(A38,'Données projet'!$A$191:$I$211,4,0))</f>
        <v>28</v>
      </c>
      <c r="ES38" s="16">
        <f>IF(ISNA(VLOOKUP(A38,'Données projet'!$A$191:$I$211,5,0)),0%,VLOOKUP(A38,'Données projet'!$A$191:$I$211,5,0)*VLOOKUP('Données projet'!$B$15,Paramètres!$A$1:$I$89,7,0))</f>
        <v>8.6000000000000007E-2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1.9517583645147305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1.9517583645147305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168</v>
      </c>
      <c r="FC38" s="12">
        <f>VLOOKUP(A38,'Données projet'!$A$217:$I$237,9,0)</f>
        <v>9.1999999999999993</v>
      </c>
      <c r="FD38" s="12">
        <f t="array" ref="FD38">INDEX(FC:FC,MIN(IF(ISNUMBER(FC38:FC234),ROW(FC38:FC234),"")))</f>
        <v>9.1999999999999993</v>
      </c>
      <c r="FE38" s="12">
        <f>IF('Données projet'!$A$218&gt;35,FE37+FD38-FM37,IF(A38&lt;'Données projet'!$A$218,$FB$205^A38,IF(A38='Données projet'!$A$218,'Données projet'!$B$218,FE37+FD38-FM37)))</f>
        <v>167.99999999999997</v>
      </c>
      <c r="FF38" s="17">
        <f>FE38*VLOOKUP('Données projet'!$B$16,Paramètres!$A$1:$I$89,3,0)*VLOOKUP('Données projet'!$B$16,Paramètres!$A$1:$I$89,5,0)</f>
        <v>146.76480000000001</v>
      </c>
      <c r="FG38" s="13">
        <f t="shared" si="47"/>
        <v>37.842444439956665</v>
      </c>
      <c r="FH38" s="20">
        <f t="shared" si="22"/>
        <v>321.52428406625785</v>
      </c>
      <c r="FI38" s="59">
        <f t="shared" si="23"/>
        <v>577.09868893693442</v>
      </c>
      <c r="FJ38" s="59">
        <f ca="1">AVERAGE(OFFSET($FI$3,0,0,'Données projet'!$E$16+1,1))-AVERAGE(OFFSET($H$3,0,0,'Données projet'!$E$16+1,1))</f>
        <v>377.00852312761913</v>
      </c>
      <c r="FK38" s="59">
        <f t="shared" si="48"/>
        <v>337.17207781873378</v>
      </c>
      <c r="FL38" s="15">
        <f>IF(ISNA(VLOOKUP(A38,'Données projet'!$A$217:$I$237,3,0)),0,VLOOKUP(A38,'Données projet'!$A$217:$I$237,3,0))</f>
        <v>6</v>
      </c>
      <c r="FM38" s="15">
        <f>IF(ISNA(VLOOKUP(A38,'Données projet'!$A$217:$I$237,4,0)),0,VLOOKUP(A38,'Données projet'!$A$217:$I$237,4,0))</f>
        <v>27</v>
      </c>
      <c r="FN38" s="16">
        <f>IF(ISNA(VLOOKUP(A38,'Données projet'!$A$217:$I$237,5,0)),0%,VLOOKUP(A38,'Données projet'!$A$217:$I$237,5,0)*VLOOKUP('Données projet'!$B$16,Paramètres!$A$1:$I$89,7,0))</f>
        <v>8.6000000000000007E-2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6.0449077860234892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6.0449077860234892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136</v>
      </c>
      <c r="FX38" s="12">
        <f>VLOOKUP(A38,'Données projet'!$A$243:$I$263,9,0)</f>
        <v>8.6</v>
      </c>
      <c r="FY38" s="12">
        <f t="array" ref="FY38">INDEX(FX:FX,MIN(IF(ISNUMBER(FX38:FX234),ROW(FX38:FX234),"")))</f>
        <v>8.6</v>
      </c>
      <c r="FZ38" s="12">
        <f>IF('Données projet'!$A$244&gt;35,FZ37+FY38-GH37,IF(A38&lt;'Données projet'!$A$244,$FW$205^A38,IF(A38='Données projet'!$A$244,'Données projet'!$B$244,FZ37+FY38-GH37)))</f>
        <v>135.99999999999997</v>
      </c>
      <c r="GA38" s="17">
        <f>FZ38*VLOOKUP('Données projet'!$B$17,Paramètres!$A$1:$I$89,3,0)*VLOOKUP('Données projet'!$B$17,Paramètres!$A$1:$I$89,5,0)</f>
        <v>118.8096</v>
      </c>
      <c r="GB38" s="13">
        <f t="shared" si="49"/>
        <v>31.39719715333722</v>
      </c>
      <c r="GC38" s="20">
        <f t="shared" si="25"/>
        <v>261.61017170872896</v>
      </c>
      <c r="GD38" s="59">
        <f t="shared" si="26"/>
        <v>517.18457657940553</v>
      </c>
      <c r="GE38" s="59">
        <f ca="1">AVERAGE(OFFSET($GD$3,0,0,'Données projet'!$E$17+1,1))-AVERAGE(OFFSET($H$3,0,0,'Données projet'!$E$17+1,1))</f>
        <v>280.10635755644415</v>
      </c>
      <c r="GF38" s="59">
        <f t="shared" si="50"/>
        <v>271.43040689964266</v>
      </c>
      <c r="GG38" s="15">
        <f>IF(ISNA(VLOOKUP(A38,'Données projet'!$A$243:$I$263,3,0)),0,VLOOKUP(A38,'Données projet'!$A$243:$I$263,3,0))</f>
        <v>5</v>
      </c>
      <c r="GH38" s="15">
        <f>IF(ISNA(VLOOKUP(A38,'Données projet'!$A$243:$I$263,4,0)),0,VLOOKUP(A38,'Données projet'!$A$243:$I$263,4,0))</f>
        <v>21</v>
      </c>
      <c r="GI38" s="16">
        <f>IF(ISNA(VLOOKUP(A38,'Données projet'!$A$243:$I$263,5,0)),0%,VLOOKUP(A38,'Données projet'!$A$243:$I$263,5,0)*VLOOKUP('Données projet'!$B$17,Paramètres!$A$1:$I$89,7,0))</f>
        <v>0.10600000000000001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4.0968005638071894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4.0968005638071894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206</v>
      </c>
      <c r="GS38" s="12">
        <f>VLOOKUP(A38,'Données projet'!$A$269:$I$289,9,0)</f>
        <v>12.8</v>
      </c>
      <c r="GT38" s="12">
        <f t="array" ref="GT38">INDEX(GS:GS,MIN(IF(ISNUMBER(GS38:GS234),ROW(GS38:GS234),"")))</f>
        <v>12.8</v>
      </c>
      <c r="GU38" s="12">
        <f>IF('Données projet'!$A$270&gt;35,GU37+GT38-HC37,IF(A38&lt;'Données projet'!$A$270,$GR$205^A38,IF(A38='Données projet'!$A$270,'Données projet'!$B$270,GU37+GT38-HC37)))</f>
        <v>205.99999999999997</v>
      </c>
      <c r="GV38" s="17">
        <f>GU38*VLOOKUP('Données projet'!$B$18,Paramètres!$A$1:$I$89,3,0)*VLOOKUP('Données projet'!$B$18,Paramètres!$A$1:$I$89,5,0)</f>
        <v>134.97119999999998</v>
      </c>
      <c r="GW38" s="13">
        <f t="shared" si="51"/>
        <v>35.142536849088657</v>
      </c>
      <c r="GX38" s="20">
        <f t="shared" si="28"/>
        <v>296.28142501216269</v>
      </c>
      <c r="GY38" s="59">
        <f t="shared" si="29"/>
        <v>551.85582988283932</v>
      </c>
      <c r="GZ38" s="59">
        <f ca="1">AVERAGE(OFFSET($GY$3,0,0,'Données projet'!$E$18+1,1))-AVERAGE(OFFSET($H$3,0,0,'Données projet'!$E$18+1,1))</f>
        <v>315.63369683775079</v>
      </c>
      <c r="HA38" s="59">
        <f t="shared" si="52"/>
        <v>306.69725573349979</v>
      </c>
      <c r="HB38" s="15">
        <f>IF(ISNA(VLOOKUP(A38,'Données projet'!$A$269:$I$289,3,0)),0,VLOOKUP(A38,'Données projet'!$A$269:$I$289,3,0))</f>
        <v>6</v>
      </c>
      <c r="HC38" s="15">
        <f>IF(ISNA(VLOOKUP(A38,'Données projet'!$A$269:$I$289,4,0)),0,VLOOKUP(A38,'Données projet'!$A$269:$I$289,4,0))</f>
        <v>35</v>
      </c>
      <c r="HD38" s="16">
        <f>IF(ISNA(VLOOKUP(A38,'Données projet'!$A$269:$I$289,5,0)),0%,VLOOKUP(A38,'Données projet'!$A$269:$I$289,5,0)*VLOOKUP('Données projet'!$B$18,Paramètres!$A$1:$I$89,7,0))</f>
        <v>8.6000000000000007E-2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5.9432328933240512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5.9432328933240512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3.8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13.933333333333332</v>
      </c>
      <c r="H39" s="67">
        <f t="shared" si="1"/>
        <v>200.93333333333331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10.4</v>
      </c>
      <c r="N39" s="13">
        <f>IF('Données projet'!$A$36&gt;35,N38+M39-V38,IF(A39&lt;'Données projet'!$A$36,$K$205^A39,IF(A39='Données projet'!$A$36,'Données projet'!$B$36,N38+M39-V38)))</f>
        <v>121.4</v>
      </c>
      <c r="O39" s="13">
        <f>N39*VLOOKUP('Données projet'!$B$9,Paramètres!$A$1:$I$89,3,0)*VLOOKUP('Données projet'!$B$9,Paramètres!$A$1:$I$89,5,0)</f>
        <v>104.16120000000002</v>
      </c>
      <c r="P39" s="13">
        <f t="shared" si="33"/>
        <v>27.95098158074293</v>
      </c>
      <c r="Q39" s="20">
        <f t="shared" si="53"/>
        <v>230.09538291979393</v>
      </c>
      <c r="R39" s="59">
        <f t="shared" si="0"/>
        <v>486.32482078298005</v>
      </c>
      <c r="S39" s="59">
        <f ca="1">AVERAGE(OFFSET($R$3,0,0,'Données projet'!$E$9+1,1))-AVERAGE(OFFSET($H$3,0,0,'Données projet'!$E$9+1,1))</f>
        <v>490.57700931800127</v>
      </c>
      <c r="T39" s="59">
        <f t="shared" si="34"/>
        <v>271.29582207075191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2.7599260002881798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2.7599260002881798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</v>
      </c>
      <c r="AJ39" s="13">
        <f>AI39*VLOOKUP('Données projet'!$B$10,Paramètres!$A$1:$I$89,3,0)*VLOOKUP('Données projet'!$B$10,Paramètres!$A$1:$I$89,5,0)</f>
        <v>87.104160000000007</v>
      </c>
      <c r="AK39" s="13">
        <f t="shared" si="35"/>
        <v>23.865494318543401</v>
      </c>
      <c r="AL39" s="20">
        <f t="shared" si="4"/>
        <v>193.27214793812973</v>
      </c>
      <c r="AM39" s="59">
        <f t="shared" si="5"/>
        <v>449.50158580131585</v>
      </c>
      <c r="AN39" s="59">
        <f ca="1">AVERAGE(OFFSET($AM$3,0,0,'Données projet'!$E$10+1,1))-AVERAGE(OFFSET($H$3,0,0,'Données projet'!$E$10+1,1))</f>
        <v>379.55022125193182</v>
      </c>
      <c r="AO39" s="59">
        <f t="shared" si="36"/>
        <v>247.37575363353935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11.2</v>
      </c>
      <c r="BD39" s="12">
        <f>IF('Données projet'!$A$88&gt;35,BD38+BC39-BL38,IF(A39&lt;'Données projet'!$A$88,$BA$205^A39,IF(A39='Données projet'!$A$88,'Données projet'!$B$88,BD38+BC39-BL38)))</f>
        <v>130.20000000000002</v>
      </c>
      <c r="BE39" s="13">
        <f>BD39*VLOOKUP('Données projet'!$B$11,Paramètres!$A$1:$I$89,3,0)*VLOOKUP('Données projet'!$B$11,Paramètres!$A$1:$I$89,5,0)</f>
        <v>117.80496000000001</v>
      </c>
      <c r="BF39" s="13">
        <f t="shared" si="37"/>
        <v>31.162493487829593</v>
      </c>
      <c r="BG39" s="20">
        <f t="shared" si="7"/>
        <v>259.45164815796988</v>
      </c>
      <c r="BH39" s="59">
        <f t="shared" si="8"/>
        <v>515.68108602115603</v>
      </c>
      <c r="BI39" s="59">
        <f ca="1">AVERAGE(OFFSET($BH$3,0,0,'Données projet'!$E$11+1,1))-AVERAGE(OFFSET($H$3,0,0,'Données projet'!$E$11+1,1))</f>
        <v>480.06550334851067</v>
      </c>
      <c r="BJ39" s="59">
        <f t="shared" si="38"/>
        <v>358.76123821338194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11.2</v>
      </c>
      <c r="BY39" s="12">
        <f>IF('Données projet'!$A$114&gt;35,BY38+BX39-CG38,IF(A39&lt;'Données projet'!$A$114,$BV$205^A39,IF(A39='Données projet'!$A$114,'Données projet'!$B$114,BY38+BX39-CG38)))</f>
        <v>130.20000000000002</v>
      </c>
      <c r="BZ39" s="13">
        <f>BY39*VLOOKUP('Données projet'!$B$12,Paramètres!$A$1:$I$89,3,0)*VLOOKUP('Données projet'!$B$12,Paramètres!$A$1:$I$89,5,0)</f>
        <v>132.02280000000002</v>
      </c>
      <c r="CA39" s="13">
        <f t="shared" si="39"/>
        <v>34.463348169992798</v>
      </c>
      <c r="CB39" s="20">
        <f t="shared" si="10"/>
        <v>289.96337472940417</v>
      </c>
      <c r="CC39" s="59">
        <f t="shared" si="11"/>
        <v>546.19281259259037</v>
      </c>
      <c r="CD39" s="59">
        <f ca="1">AVERAGE(OFFSET($CC$3,0,0,'Données projet'!$E$12+1,1))-AVERAGE(OFFSET($H$3,0,0,'Données projet'!$E$12+1,1))</f>
        <v>529.72171777327833</v>
      </c>
      <c r="CE39" s="59">
        <f t="shared" si="40"/>
        <v>394.94722433628397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5.4</v>
      </c>
      <c r="CT39" s="12">
        <f>IF('Données projet'!$A$140&gt;35,CT38+CS39-DB38,IF(A39&lt;'Données projet'!$A$140,$CQ$205^A39,IF(A39='Données projet'!$A$140,'Données projet'!$B$140,CT38+CS39-DB38)))</f>
        <v>71.399999999999991</v>
      </c>
      <c r="CU39" s="17">
        <f>CT39*VLOOKUP('Données projet'!$B$13,Paramètres!$A$1:$I$89,3,0)*VLOOKUP('Données projet'!$B$13,Paramètres!$A$1:$I$89,5,0)</f>
        <v>67.944239999999994</v>
      </c>
      <c r="CV39" s="13">
        <f t="shared" si="41"/>
        <v>19.162057636242221</v>
      </c>
      <c r="CW39" s="20">
        <f t="shared" si="13"/>
        <v>151.71013504978851</v>
      </c>
      <c r="CX39" s="59">
        <f t="shared" si="14"/>
        <v>407.93957291297465</v>
      </c>
      <c r="CY39" s="59">
        <f ca="1">AVERAGE(OFFSET($CX$3,0,0,'Données projet'!$E$13+1,1))-AVERAGE(OFFSET($H$3,0,0,'Données projet'!$E$13+1,1))</f>
        <v>319.49771739670462</v>
      </c>
      <c r="CZ39" s="59">
        <f t="shared" si="42"/>
        <v>166.76118462633733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11.4</v>
      </c>
      <c r="DO39" s="12">
        <f>IF('Données projet'!$A$166&gt;35,DO38+DN39-DW38,IF(A39&lt;'Données projet'!$A$166,$DL$205^A39,IF(A39='Données projet'!$A$166,'Données projet'!$B$166,DO38+DN39-DW38)))</f>
        <v>182.39999999999998</v>
      </c>
      <c r="DP39" s="17">
        <f>DO39*VLOOKUP('Données projet'!$B$14,Paramètres!$A$1:$I$89,3,0)*VLOOKUP('Données projet'!$B$14,Paramètres!$A$1:$I$89,5,0)</f>
        <v>145.11743999999999</v>
      </c>
      <c r="DQ39" s="13">
        <f t="shared" si="43"/>
        <v>37.466878406916173</v>
      </c>
      <c r="DR39" s="20">
        <f t="shared" si="16"/>
        <v>318.00102122537896</v>
      </c>
      <c r="DS39" s="59">
        <f t="shared" si="17"/>
        <v>574.23045908856511</v>
      </c>
      <c r="DT39" s="59">
        <f ca="1">AVERAGE(OFFSET($DS$3,0,0,'Données projet'!$E$14+1,1))-AVERAGE(OFFSET($H$3,0,0,'Données projet'!$E$14+1,1))</f>
        <v>371.53862119592281</v>
      </c>
      <c r="DU39" s="59">
        <f t="shared" si="44"/>
        <v>359.99672429242423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8.7206768087896727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8.7206768087896727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10.4</v>
      </c>
      <c r="EJ39" s="12">
        <f>IF('Données projet'!$A$192&gt;35,EJ38+EI39-ER38,IF(A39&lt;'Données projet'!$A$192,$EG$205^A39,IF(A39='Données projet'!$A$192,'Données projet'!$B$192,EJ38+EI39-ER38)))</f>
        <v>121.4</v>
      </c>
      <c r="EK39" s="17">
        <f>EJ39*VLOOKUP('Données projet'!$B$15,Paramètres!$A$1:$I$89,3,0)*VLOOKUP('Données projet'!$B$15,Paramètres!$A$1:$I$89,5,0)</f>
        <v>89.010480000000001</v>
      </c>
      <c r="EL39" s="13">
        <f t="shared" si="45"/>
        <v>24.326423260408991</v>
      </c>
      <c r="EM39" s="20">
        <f t="shared" si="19"/>
        <v>197.39510651187899</v>
      </c>
      <c r="EN39" s="59">
        <f t="shared" si="20"/>
        <v>453.62454437506517</v>
      </c>
      <c r="EO39" s="59">
        <f ca="1">AVERAGE(OFFSET($EN$3,0,0,'Données projet'!$E$15+1,1))-AVERAGE(OFFSET($H$3,0,0,'Données projet'!$E$15+1,1))</f>
        <v>429.05782194614073</v>
      </c>
      <c r="EP39" s="59">
        <f t="shared" si="46"/>
        <v>240.01805666428365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1.9134855734416514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1.9134855734416514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8.8000000000000007</v>
      </c>
      <c r="FE39" s="12">
        <f>IF('Données projet'!$A$218&gt;35,FE38+FD39-FM38,IF(A39&lt;'Données projet'!$A$218,$FB$205^A39,IF(A39='Données projet'!$A$218,'Données projet'!$B$218,FE38+FD39-FM38)))</f>
        <v>149.79999999999998</v>
      </c>
      <c r="FF39" s="17">
        <f>FE39*VLOOKUP('Données projet'!$B$16,Paramètres!$A$1:$I$89,3,0)*VLOOKUP('Données projet'!$B$16,Paramètres!$A$1:$I$89,5,0)</f>
        <v>130.86528000000001</v>
      </c>
      <c r="FG39" s="13">
        <f t="shared" si="47"/>
        <v>34.19622287336729</v>
      </c>
      <c r="FH39" s="20">
        <f t="shared" si="22"/>
        <v>287.48211750444801</v>
      </c>
      <c r="FI39" s="59">
        <f t="shared" si="23"/>
        <v>543.71155536763422</v>
      </c>
      <c r="FJ39" s="59">
        <f ca="1">AVERAGE(OFFSET($FI$3,0,0,'Données projet'!$E$16+1,1))-AVERAGE(OFFSET($H$3,0,0,'Données projet'!$E$16+1,1))</f>
        <v>377.00852312761913</v>
      </c>
      <c r="FK39" s="59">
        <f t="shared" si="48"/>
        <v>337.17207781873378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5.9263708313692538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5.9263708313692538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7.6</v>
      </c>
      <c r="FZ39" s="12">
        <f>IF('Données projet'!$A$244&gt;35,FZ38+FY39-GH38,IF(A39&lt;'Données projet'!$A$244,$FW$205^A39,IF(A39='Données projet'!$A$244,'Données projet'!$B$244,FZ38+FY39-GH38)))</f>
        <v>122.59999999999997</v>
      </c>
      <c r="GA39" s="17">
        <f>FZ39*VLOOKUP('Données projet'!$B$17,Paramètres!$A$1:$I$89,3,0)*VLOOKUP('Données projet'!$B$17,Paramètres!$A$1:$I$89,5,0)</f>
        <v>107.10336</v>
      </c>
      <c r="GB39" s="13">
        <f t="shared" si="49"/>
        <v>28.647457255358184</v>
      </c>
      <c r="GC39" s="20">
        <f t="shared" si="25"/>
        <v>236.43267338641553</v>
      </c>
      <c r="GD39" s="59">
        <f t="shared" si="26"/>
        <v>492.66211124960171</v>
      </c>
      <c r="GE39" s="59">
        <f ca="1">AVERAGE(OFFSET($GD$3,0,0,'Données projet'!$E$17+1,1))-AVERAGE(OFFSET($H$3,0,0,'Données projet'!$E$17+1,1))</f>
        <v>280.10635755644415</v>
      </c>
      <c r="GF39" s="59">
        <f t="shared" si="50"/>
        <v>271.43040689964266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4.0164648035525383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4.0164648035525383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11.4</v>
      </c>
      <c r="GU39" s="12">
        <f>IF('Données projet'!$A$270&gt;35,GU38+GT39-HC38,IF(A39&lt;'Données projet'!$A$270,$GR$205^A39,IF(A39='Données projet'!$A$270,'Données projet'!$B$270,GU38+GT39-HC38)))</f>
        <v>182.39999999999998</v>
      </c>
      <c r="GV39" s="17">
        <f>GU39*VLOOKUP('Données projet'!$B$18,Paramètres!$A$1:$I$89,3,0)*VLOOKUP('Données projet'!$B$18,Paramètres!$A$1:$I$89,5,0)</f>
        <v>119.50847999999999</v>
      </c>
      <c r="GW39" s="13">
        <f t="shared" si="51"/>
        <v>31.560332955588962</v>
      </c>
      <c r="GX39" s="20">
        <f t="shared" si="28"/>
        <v>263.11151589765069</v>
      </c>
      <c r="GY39" s="59">
        <f t="shared" si="29"/>
        <v>519.34095376083678</v>
      </c>
      <c r="GZ39" s="59">
        <f ca="1">AVERAGE(OFFSET($GY$3,0,0,'Données projet'!$E$18+1,1))-AVERAGE(OFFSET($H$3,0,0,'Données projet'!$E$18+1,1))</f>
        <v>315.63369683775079</v>
      </c>
      <c r="HA39" s="59">
        <f t="shared" si="52"/>
        <v>306.69725573349979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5.8266897213000908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5.8266897213000908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3.8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13.933333333333332</v>
      </c>
      <c r="H40" s="67">
        <f t="shared" si="1"/>
        <v>200.93333333333331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60.056302044830005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10.4</v>
      </c>
      <c r="N40" s="13">
        <f>IF('Données projet'!$A$36&gt;35,N39+M40-V39,IF(A40&lt;'Données projet'!$A$36,$K$205^A40,IF(A40='Données projet'!$A$36,'Données projet'!$B$36,N39+M40-V39)))</f>
        <v>131.80000000000001</v>
      </c>
      <c r="O40" s="13">
        <f>N40*VLOOKUP('Données projet'!$B$9,Paramètres!$A$1:$I$89,3,0)*VLOOKUP('Données projet'!$B$9,Paramètres!$A$1:$I$89,5,0)</f>
        <v>113.08440000000002</v>
      </c>
      <c r="P40" s="13">
        <f t="shared" si="33"/>
        <v>30.05651952806824</v>
      </c>
      <c r="Q40" s="20">
        <f t="shared" si="53"/>
        <v>249.3037681780522</v>
      </c>
      <c r="R40" s="59">
        <f t="shared" si="0"/>
        <v>506.17687567576218</v>
      </c>
      <c r="S40" s="59">
        <f ca="1">AVERAGE(OFFSET($R$3,0,0,'Données projet'!$E$9+1,1))-AVERAGE(OFFSET($H$3,0,0,'Données projet'!$E$9+1,1))</f>
        <v>490.57700931800127</v>
      </c>
      <c r="T40" s="59">
        <f t="shared" si="34"/>
        <v>271.29582207075191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2.705805534811168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2.705805534811168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60.056302044830005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111.80000000000001</v>
      </c>
      <c r="AJ40" s="13">
        <f>AI40*VLOOKUP('Données projet'!$B$10,Paramètres!$A$1:$I$89,3,0)*VLOOKUP('Données projet'!$B$10,Paramètres!$A$1:$I$89,5,0)</f>
        <v>94.180320000000009</v>
      </c>
      <c r="AK40" s="13">
        <f t="shared" si="35"/>
        <v>25.570738079029208</v>
      </c>
      <c r="AL40" s="20">
        <f t="shared" si="4"/>
        <v>208.5664261543092</v>
      </c>
      <c r="AM40" s="59">
        <f t="shared" si="5"/>
        <v>465.43953365201924</v>
      </c>
      <c r="AN40" s="59">
        <f ca="1">AVERAGE(OFFSET($AM$3,0,0,'Données projet'!$E$10+1,1))-AVERAGE(OFFSET($H$3,0,0,'Données projet'!$E$10+1,1))</f>
        <v>379.55022125193182</v>
      </c>
      <c r="AO40" s="59">
        <f t="shared" si="36"/>
        <v>247.37575363353935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60.056302044830005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11.2</v>
      </c>
      <c r="BD40" s="12">
        <f>IF('Données projet'!$A$88&gt;35,BD39+BC40-BL39,IF(A40&lt;'Données projet'!$A$88,$BA$205^A40,IF(A40='Données projet'!$A$88,'Données projet'!$B$88,BD39+BC40-BL39)))</f>
        <v>141.4</v>
      </c>
      <c r="BE40" s="13">
        <f>BD40*VLOOKUP('Données projet'!$B$11,Paramètres!$A$1:$I$89,3,0)*VLOOKUP('Données projet'!$B$11,Paramètres!$A$1:$I$89,5,0)</f>
        <v>127.93872</v>
      </c>
      <c r="BF40" s="13">
        <f t="shared" si="37"/>
        <v>33.519615889545641</v>
      </c>
      <c r="BG40" s="20">
        <f t="shared" si="7"/>
        <v>281.20660167429202</v>
      </c>
      <c r="BH40" s="59">
        <f t="shared" si="8"/>
        <v>538.07970917200203</v>
      </c>
      <c r="BI40" s="59">
        <f ca="1">AVERAGE(OFFSET($BH$3,0,0,'Données projet'!$E$11+1,1))-AVERAGE(OFFSET($H$3,0,0,'Données projet'!$E$11+1,1))</f>
        <v>480.06550334851067</v>
      </c>
      <c r="BJ40" s="59">
        <f t="shared" si="38"/>
        <v>358.76123821338194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60.056302044830005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11.2</v>
      </c>
      <c r="BY40" s="12">
        <f>IF('Données projet'!$A$114&gt;35,BY39+BX40-CG39,IF(A40&lt;'Données projet'!$A$114,$BV$205^A40,IF(A40='Données projet'!$A$114,'Données projet'!$B$114,BY39+BX40-CG39)))</f>
        <v>141.4</v>
      </c>
      <c r="BZ40" s="13">
        <f>BY40*VLOOKUP('Données projet'!$B$12,Paramètres!$A$1:$I$89,3,0)*VLOOKUP('Données projet'!$B$12,Paramètres!$A$1:$I$89,5,0)</f>
        <v>143.37960000000001</v>
      </c>
      <c r="CA40" s="13">
        <f t="shared" si="39"/>
        <v>37.070146308317469</v>
      </c>
      <c r="CB40" s="20">
        <f t="shared" si="10"/>
        <v>314.28330815365297</v>
      </c>
      <c r="CC40" s="59">
        <f t="shared" si="11"/>
        <v>571.15641565136298</v>
      </c>
      <c r="CD40" s="59">
        <f ca="1">AVERAGE(OFFSET($CC$3,0,0,'Données projet'!$E$12+1,1))-AVERAGE(OFFSET($H$3,0,0,'Données projet'!$E$12+1,1))</f>
        <v>529.72171777327833</v>
      </c>
      <c r="CE40" s="59">
        <f t="shared" si="40"/>
        <v>394.94722433628397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60.056302044830005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5.4</v>
      </c>
      <c r="CT40" s="12">
        <f>IF('Données projet'!$A$140&gt;35,CT39+CS40-DB39,IF(A40&lt;'Données projet'!$A$140,$CQ$205^A40,IF(A40='Données projet'!$A$140,'Données projet'!$B$140,CT39+CS40-DB39)))</f>
        <v>76.8</v>
      </c>
      <c r="CU40" s="17">
        <f>CT40*VLOOKUP('Données projet'!$B$13,Paramètres!$A$1:$I$89,3,0)*VLOOKUP('Données projet'!$B$13,Paramètres!$A$1:$I$89,5,0)</f>
        <v>73.082880000000003</v>
      </c>
      <c r="CV40" s="13">
        <f t="shared" si="41"/>
        <v>20.437114411232702</v>
      </c>
      <c r="CW40" s="20">
        <f t="shared" si="13"/>
        <v>162.88065693289695</v>
      </c>
      <c r="CX40" s="59">
        <f t="shared" si="14"/>
        <v>419.75376443060696</v>
      </c>
      <c r="CY40" s="59">
        <f ca="1">AVERAGE(OFFSET($CX$3,0,0,'Données projet'!$E$13+1,1))-AVERAGE(OFFSET($H$3,0,0,'Données projet'!$E$13+1,1))</f>
        <v>319.49771739670462</v>
      </c>
      <c r="CZ40" s="59">
        <f t="shared" si="42"/>
        <v>166.76118462633733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60.056302044830005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11.4</v>
      </c>
      <c r="DO40" s="12">
        <f>IF('Données projet'!$A$166&gt;35,DO39+DN40-DW39,IF(A40&lt;'Données projet'!$A$166,$DL$205^A40,IF(A40='Données projet'!$A$166,'Données projet'!$B$166,DO39+DN40-DW39)))</f>
        <v>193.79999999999998</v>
      </c>
      <c r="DP40" s="17">
        <f>DO40*VLOOKUP('Données projet'!$B$14,Paramètres!$A$1:$I$89,3,0)*VLOOKUP('Données projet'!$B$14,Paramètres!$A$1:$I$89,5,0)</f>
        <v>154.18727999999999</v>
      </c>
      <c r="DQ40" s="13">
        <f t="shared" si="43"/>
        <v>39.528629863903078</v>
      </c>
      <c r="DR40" s="20">
        <f t="shared" si="16"/>
        <v>337.38854301296448</v>
      </c>
      <c r="DS40" s="59">
        <f t="shared" si="17"/>
        <v>594.26165051067449</v>
      </c>
      <c r="DT40" s="59">
        <f ca="1">AVERAGE(OFFSET($DS$3,0,0,'Données projet'!$E$14+1,1))-AVERAGE(OFFSET($H$3,0,0,'Données projet'!$E$14+1,1))</f>
        <v>371.53862119592281</v>
      </c>
      <c r="DU40" s="59">
        <f t="shared" si="44"/>
        <v>359.99672429242423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8.5496696556569436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8.5496696556569436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60.056302044830005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10.4</v>
      </c>
      <c r="EJ40" s="12">
        <f>IF('Données projet'!$A$192&gt;35,EJ39+EI40-ER39,IF(A40&lt;'Données projet'!$A$192,$EG$205^A40,IF(A40='Données projet'!$A$192,'Données projet'!$B$192,EJ39+EI40-ER39)))</f>
        <v>131.80000000000001</v>
      </c>
      <c r="EK40" s="17">
        <f>EJ40*VLOOKUP('Données projet'!$B$15,Paramètres!$A$1:$I$89,3,0)*VLOOKUP('Données projet'!$B$15,Paramètres!$A$1:$I$89,5,0)</f>
        <v>96.635760000000005</v>
      </c>
      <c r="EL40" s="13">
        <f t="shared" si="45"/>
        <v>26.158924460752409</v>
      </c>
      <c r="EM40" s="20">
        <f t="shared" si="19"/>
        <v>213.86740876914379</v>
      </c>
      <c r="EN40" s="59">
        <f t="shared" si="20"/>
        <v>470.74051626685377</v>
      </c>
      <c r="EO40" s="59">
        <f ca="1">AVERAGE(OFFSET($EN$3,0,0,'Données projet'!$E$15+1,1))-AVERAGE(OFFSET($H$3,0,0,'Données projet'!$E$15+1,1))</f>
        <v>429.05782194614073</v>
      </c>
      <c r="EP40" s="59">
        <f t="shared" si="46"/>
        <v>240.01805666428365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1.8759632884574178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1.8759632884574178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60.056302044830005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8.8000000000000007</v>
      </c>
      <c r="FE40" s="12">
        <f>IF('Données projet'!$A$218&gt;35,FE39+FD40-FM39,IF(A40&lt;'Données projet'!$A$218,$FB$205^A40,IF(A40='Données projet'!$A$218,'Données projet'!$B$218,FE39+FD40-FM39)))</f>
        <v>158.6</v>
      </c>
      <c r="FF40" s="17">
        <f>FE40*VLOOKUP('Données projet'!$B$16,Paramètres!$A$1:$I$89,3,0)*VLOOKUP('Données projet'!$B$16,Paramètres!$A$1:$I$89,5,0)</f>
        <v>138.55296000000001</v>
      </c>
      <c r="FG40" s="13">
        <f t="shared" si="47"/>
        <v>35.965308766301796</v>
      </c>
      <c r="FH40" s="20">
        <f t="shared" si="22"/>
        <v>303.95265143464229</v>
      </c>
      <c r="FI40" s="59">
        <f t="shared" si="23"/>
        <v>560.8257589323523</v>
      </c>
      <c r="FJ40" s="59">
        <f ca="1">AVERAGE(OFFSET($FI$3,0,0,'Données projet'!$E$16+1,1))-AVERAGE(OFFSET($H$3,0,0,'Données projet'!$E$16+1,1))</f>
        <v>377.00852312761913</v>
      </c>
      <c r="FK40" s="59">
        <f t="shared" si="48"/>
        <v>337.17207781873378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5.8101583140953847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5.8101583140953847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60.056302044830005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7.6</v>
      </c>
      <c r="FZ40" s="12">
        <f>IF('Données projet'!$A$244&gt;35,FZ39+FY40-GH39,IF(A40&lt;'Données projet'!$A$244,$FW$205^A40,IF(A40='Données projet'!$A$244,'Données projet'!$B$244,FZ39+FY40-GH39)))</f>
        <v>130.19999999999996</v>
      </c>
      <c r="GA40" s="17">
        <f>FZ40*VLOOKUP('Données projet'!$B$17,Paramètres!$A$1:$I$89,3,0)*VLOOKUP('Données projet'!$B$17,Paramètres!$A$1:$I$89,5,0)</f>
        <v>113.74271999999996</v>
      </c>
      <c r="GB40" s="13">
        <f t="shared" si="49"/>
        <v>30.211074114233345</v>
      </c>
      <c r="GC40" s="20">
        <f t="shared" si="25"/>
        <v>250.71952474895636</v>
      </c>
      <c r="GD40" s="59">
        <f t="shared" si="26"/>
        <v>507.59263224666637</v>
      </c>
      <c r="GE40" s="59">
        <f ca="1">AVERAGE(OFFSET($GD$3,0,0,'Données projet'!$E$17+1,1))-AVERAGE(OFFSET($H$3,0,0,'Données projet'!$E$17+1,1))</f>
        <v>280.10635755644415</v>
      </c>
      <c r="GF40" s="59">
        <f t="shared" si="50"/>
        <v>271.43040689964266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3.9377043785565053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3.9377043785565053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60.056302044830005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11.4</v>
      </c>
      <c r="GU40" s="12">
        <f>IF('Données projet'!$A$270&gt;35,GU39+GT40-HC39,IF(A40&lt;'Données projet'!$A$270,$GR$205^A40,IF(A40='Données projet'!$A$270,'Données projet'!$B$270,GU39+GT40-HC39)))</f>
        <v>193.79999999999998</v>
      </c>
      <c r="GV40" s="17">
        <f>GU40*VLOOKUP('Données projet'!$B$18,Paramètres!$A$1:$I$89,3,0)*VLOOKUP('Données projet'!$B$18,Paramètres!$A$1:$I$89,5,0)</f>
        <v>126.97775999999999</v>
      </c>
      <c r="GW40" s="13">
        <f t="shared" si="51"/>
        <v>33.297055234597053</v>
      </c>
      <c r="GX40" s="20">
        <f t="shared" si="28"/>
        <v>279.14530320025654</v>
      </c>
      <c r="GY40" s="59">
        <f t="shared" si="29"/>
        <v>536.0184106979666</v>
      </c>
      <c r="GZ40" s="59">
        <f ca="1">AVERAGE(OFFSET($GY$3,0,0,'Données projet'!$E$18+1,1))-AVERAGE(OFFSET($H$3,0,0,'Données projet'!$E$18+1,1))</f>
        <v>315.63369683775079</v>
      </c>
      <c r="HA40" s="59">
        <f t="shared" si="52"/>
        <v>306.69725573349979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5.7124318897952042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5.7124318897952042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3.8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13.933333333333332</v>
      </c>
      <c r="H41" s="67">
        <f t="shared" si="1"/>
        <v>200.93333333333331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10.4</v>
      </c>
      <c r="N41" s="13">
        <f>IF('Données projet'!$A$36&gt;35,N40+M41-V40,IF(A41&lt;'Données projet'!$A$36,$K$205^A41,IF(A41='Données projet'!$A$36,'Données projet'!$B$36,N40+M41-V40)))</f>
        <v>142.20000000000002</v>
      </c>
      <c r="O41" s="13">
        <f>N41*VLOOKUP('Données projet'!$B$9,Paramètres!$A$1:$I$89,3,0)*VLOOKUP('Données projet'!$B$9,Paramètres!$A$1:$I$89,5,0)</f>
        <v>122.00760000000004</v>
      </c>
      <c r="P41" s="13">
        <f t="shared" si="33"/>
        <v>32.142785920703616</v>
      </c>
      <c r="Q41" s="20">
        <f t="shared" si="53"/>
        <v>268.47858881189217</v>
      </c>
      <c r="R41" s="59">
        <f t="shared" si="0"/>
        <v>525.98419971499675</v>
      </c>
      <c r="S41" s="59">
        <f ca="1">AVERAGE(OFFSET($R$3,0,0,'Données projet'!$E$9+1,1))-AVERAGE(OFFSET($H$3,0,0,'Données projet'!$E$9+1,1))</f>
        <v>490.57700931800127</v>
      </c>
      <c r="T41" s="59">
        <f t="shared" si="34"/>
        <v>271.29582207075191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2.6527463386519359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2.6527463386519359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120.20000000000002</v>
      </c>
      <c r="AJ41" s="13">
        <f>AI41*VLOOKUP('Données projet'!$B$10,Paramètres!$A$1:$I$89,3,0)*VLOOKUP('Données projet'!$B$10,Paramètres!$A$1:$I$89,5,0)</f>
        <v>101.25648000000002</v>
      </c>
      <c r="AK41" s="13">
        <f t="shared" si="35"/>
        <v>27.261118700621143</v>
      </c>
      <c r="AL41" s="20">
        <f t="shared" si="4"/>
        <v>223.83481773691517</v>
      </c>
      <c r="AM41" s="59">
        <f t="shared" si="5"/>
        <v>481.34042864001981</v>
      </c>
      <c r="AN41" s="59">
        <f ca="1">AVERAGE(OFFSET($AM$3,0,0,'Données projet'!$E$10+1,1))-AVERAGE(OFFSET($H$3,0,0,'Données projet'!$E$10+1,1))</f>
        <v>379.55022125193182</v>
      </c>
      <c r="AO41" s="59">
        <f t="shared" si="36"/>
        <v>247.37575363353935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11.2</v>
      </c>
      <c r="BD41" s="12">
        <f>IF('Données projet'!$A$88&gt;35,BD40+BC41-BL40,IF(A41&lt;'Données projet'!$A$88,$BA$205^A41,IF(A41='Données projet'!$A$88,'Données projet'!$B$88,BD40+BC41-BL40)))</f>
        <v>152.6</v>
      </c>
      <c r="BE41" s="13">
        <f>BD41*VLOOKUP('Données projet'!$B$11,Paramètres!$A$1:$I$89,3,0)*VLOOKUP('Données projet'!$B$11,Paramètres!$A$1:$I$89,5,0)</f>
        <v>138.07247999999998</v>
      </c>
      <c r="BF41" s="13">
        <f t="shared" si="37"/>
        <v>35.855082076777961</v>
      </c>
      <c r="BG41" s="20">
        <f t="shared" si="7"/>
        <v>302.92383728372158</v>
      </c>
      <c r="BH41" s="59">
        <f t="shared" si="8"/>
        <v>560.42944818682622</v>
      </c>
      <c r="BI41" s="59">
        <f ca="1">AVERAGE(OFFSET($BH$3,0,0,'Données projet'!$E$11+1,1))-AVERAGE(OFFSET($H$3,0,0,'Données projet'!$E$11+1,1))</f>
        <v>480.06550334851067</v>
      </c>
      <c r="BJ41" s="59">
        <f t="shared" si="38"/>
        <v>358.76123821338194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11.2</v>
      </c>
      <c r="BY41" s="12">
        <f>IF('Données projet'!$A$114&gt;35,BY40+BX41-CG40,IF(A41&lt;'Données projet'!$A$114,$BV$205^A41,IF(A41='Données projet'!$A$114,'Données projet'!$B$114,BY40+BX41-CG40)))</f>
        <v>152.6</v>
      </c>
      <c r="BZ41" s="13">
        <f>BY41*VLOOKUP('Données projet'!$B$12,Paramètres!$A$1:$I$89,3,0)*VLOOKUP('Données projet'!$B$12,Paramètres!$A$1:$I$89,5,0)</f>
        <v>154.7364</v>
      </c>
      <c r="CA41" s="13">
        <f t="shared" si="39"/>
        <v>39.652994320183701</v>
      </c>
      <c r="CB41" s="20">
        <f t="shared" si="10"/>
        <v>338.56152844098659</v>
      </c>
      <c r="CC41" s="59">
        <f t="shared" si="11"/>
        <v>596.06713934409117</v>
      </c>
      <c r="CD41" s="59">
        <f ca="1">AVERAGE(OFFSET($CC$3,0,0,'Données projet'!$E$12+1,1))-AVERAGE(OFFSET($H$3,0,0,'Données projet'!$E$12+1,1))</f>
        <v>529.72171777327833</v>
      </c>
      <c r="CE41" s="59">
        <f t="shared" si="40"/>
        <v>394.94722433628397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5.4</v>
      </c>
      <c r="CT41" s="12">
        <f>IF('Données projet'!$A$140&gt;35,CT40+CS41-DB40,IF(A41&lt;'Données projet'!$A$140,$CQ$205^A41,IF(A41='Données projet'!$A$140,'Données projet'!$B$140,CT40+CS41-DB40)))</f>
        <v>82.2</v>
      </c>
      <c r="CU41" s="17">
        <f>CT41*VLOOKUP('Données projet'!$B$13,Paramètres!$A$1:$I$89,3,0)*VLOOKUP('Données projet'!$B$13,Paramètres!$A$1:$I$89,5,0)</f>
        <v>78.221520000000012</v>
      </c>
      <c r="CV41" s="13">
        <f t="shared" si="41"/>
        <v>21.701769187765223</v>
      </c>
      <c r="CW41" s="20">
        <f t="shared" si="13"/>
        <v>174.03306200202442</v>
      </c>
      <c r="CX41" s="59">
        <f t="shared" si="14"/>
        <v>431.53867290512903</v>
      </c>
      <c r="CY41" s="59">
        <f ca="1">AVERAGE(OFFSET($CX$3,0,0,'Données projet'!$E$13+1,1))-AVERAGE(OFFSET($H$3,0,0,'Données projet'!$E$13+1,1))</f>
        <v>319.49771739670462</v>
      </c>
      <c r="CZ41" s="59">
        <f t="shared" si="42"/>
        <v>166.76118462633733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11.4</v>
      </c>
      <c r="DO41" s="12">
        <f>IF('Données projet'!$A$166&gt;35,DO40+DN41-DW40,IF(A41&lt;'Données projet'!$A$166,$DL$205^A41,IF(A41='Données projet'!$A$166,'Données projet'!$B$166,DO40+DN41-DW40)))</f>
        <v>205.2</v>
      </c>
      <c r="DP41" s="17">
        <f>DO41*VLOOKUP('Données projet'!$B$14,Paramètres!$A$1:$I$89,3,0)*VLOOKUP('Données projet'!$B$14,Paramètres!$A$1:$I$89,5,0)</f>
        <v>163.25712000000001</v>
      </c>
      <c r="DQ41" s="13">
        <f t="shared" si="43"/>
        <v>41.576304038313076</v>
      </c>
      <c r="DR41" s="20">
        <f t="shared" si="16"/>
        <v>356.75154686672863</v>
      </c>
      <c r="DS41" s="59">
        <f t="shared" si="17"/>
        <v>614.25715776983327</v>
      </c>
      <c r="DT41" s="59">
        <f ca="1">AVERAGE(OFFSET($DS$3,0,0,'Données projet'!$E$14+1,1))-AVERAGE(OFFSET($H$3,0,0,'Données projet'!$E$14+1,1))</f>
        <v>371.53862119592281</v>
      </c>
      <c r="DU41" s="59">
        <f t="shared" si="44"/>
        <v>359.99672429242423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8.3820158484930829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8.3820158484930829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10.4</v>
      </c>
      <c r="EJ41" s="12">
        <f>IF('Données projet'!$A$192&gt;35,EJ40+EI41-ER40,IF(A41&lt;'Données projet'!$A$192,$EG$205^A41,IF(A41='Données projet'!$A$192,'Données projet'!$B$192,EJ40+EI41-ER40)))</f>
        <v>142.20000000000002</v>
      </c>
      <c r="EK41" s="17">
        <f>EJ41*VLOOKUP('Données projet'!$B$15,Paramètres!$A$1:$I$89,3,0)*VLOOKUP('Données projet'!$B$15,Paramètres!$A$1:$I$89,5,0)</f>
        <v>104.26104000000001</v>
      </c>
      <c r="EL41" s="13">
        <f t="shared" si="45"/>
        <v>27.974653155453439</v>
      </c>
      <c r="EM41" s="20">
        <f t="shared" si="19"/>
        <v>230.31049891241477</v>
      </c>
      <c r="EN41" s="59">
        <f t="shared" si="20"/>
        <v>487.81610981551944</v>
      </c>
      <c r="EO41" s="59">
        <f ca="1">AVERAGE(OFFSET($EN$3,0,0,'Données projet'!$E$15+1,1))-AVERAGE(OFFSET($H$3,0,0,'Données projet'!$E$15+1,1))</f>
        <v>429.05782194614073</v>
      </c>
      <c r="EP41" s="59">
        <f t="shared" si="46"/>
        <v>240.01805666428365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1.839176792595391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1.839176792595391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8.8000000000000007</v>
      </c>
      <c r="FE41" s="12">
        <f>IF('Données projet'!$A$218&gt;35,FE40+FD41-FM40,IF(A41&lt;'Données projet'!$A$218,$FB$205^A41,IF(A41='Données projet'!$A$218,'Données projet'!$B$218,FE40+FD41-FM40)))</f>
        <v>167.4</v>
      </c>
      <c r="FF41" s="17">
        <f>FE41*VLOOKUP('Données projet'!$B$16,Paramètres!$A$1:$I$89,3,0)*VLOOKUP('Données projet'!$B$16,Paramètres!$A$1:$I$89,5,0)</f>
        <v>146.24064000000001</v>
      </c>
      <c r="FG41" s="13">
        <f t="shared" si="47"/>
        <v>37.722999642090628</v>
      </c>
      <c r="FH41" s="20">
        <f t="shared" si="22"/>
        <v>320.40333904330788</v>
      </c>
      <c r="FI41" s="59">
        <f t="shared" si="23"/>
        <v>577.90894994641258</v>
      </c>
      <c r="FJ41" s="59">
        <f ca="1">AVERAGE(OFFSET($FI$3,0,0,'Données projet'!$E$16+1,1))-AVERAGE(OFFSET($H$3,0,0,'Données projet'!$E$16+1,1))</f>
        <v>377.00852312761913</v>
      </c>
      <c r="FK41" s="59">
        <f t="shared" si="48"/>
        <v>337.17207781873378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5.69622465340262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5.69622465340262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7.6</v>
      </c>
      <c r="FZ41" s="12">
        <f>IF('Données projet'!$A$244&gt;35,FZ40+FY41-GH40,IF(A41&lt;'Données projet'!$A$244,$FW$205^A41,IF(A41='Données projet'!$A$244,'Données projet'!$B$244,FZ40+FY41-GH40)))</f>
        <v>137.79999999999995</v>
      </c>
      <c r="GA41" s="17">
        <f>FZ41*VLOOKUP('Données projet'!$B$17,Paramètres!$A$1:$I$89,3,0)*VLOOKUP('Données projet'!$B$17,Paramètres!$A$1:$I$89,5,0)</f>
        <v>120.38207999999997</v>
      </c>
      <c r="GB41" s="13">
        <f t="shared" si="49"/>
        <v>31.764096685603551</v>
      </c>
      <c r="GC41" s="20">
        <f t="shared" si="25"/>
        <v>264.98792439409277</v>
      </c>
      <c r="GD41" s="59">
        <f t="shared" si="26"/>
        <v>522.49353529719747</v>
      </c>
      <c r="GE41" s="59">
        <f ca="1">AVERAGE(OFFSET($GD$3,0,0,'Données projet'!$E$17+1,1))-AVERAGE(OFFSET($H$3,0,0,'Données projet'!$E$17+1,1))</f>
        <v>280.10635755644415</v>
      </c>
      <c r="GF41" s="59">
        <f t="shared" si="50"/>
        <v>271.43040689964266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3.8604883974555286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3.8604883974555286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11.4</v>
      </c>
      <c r="GU41" s="12">
        <f>IF('Données projet'!$A$270&gt;35,GU40+GT41-HC40,IF(A41&lt;'Données projet'!$A$270,$GR$205^A41,IF(A41='Données projet'!$A$270,'Données projet'!$B$270,GU40+GT41-HC40)))</f>
        <v>205.2</v>
      </c>
      <c r="GV41" s="17">
        <f>GU41*VLOOKUP('Données projet'!$B$18,Paramètres!$A$1:$I$89,3,0)*VLOOKUP('Données projet'!$B$18,Paramètres!$A$1:$I$89,5,0)</f>
        <v>134.44703999999999</v>
      </c>
      <c r="GW41" s="13">
        <f t="shared" si="51"/>
        <v>35.021919474074494</v>
      </c>
      <c r="GX41" s="20">
        <f t="shared" si="28"/>
        <v>295.1584377506797</v>
      </c>
      <c r="GY41" s="59">
        <f t="shared" si="29"/>
        <v>552.66404865378433</v>
      </c>
      <c r="GZ41" s="59">
        <f ca="1">AVERAGE(OFFSET($GY$3,0,0,'Données projet'!$E$18+1,1))-AVERAGE(OFFSET($H$3,0,0,'Données projet'!$E$18+1,1))</f>
        <v>315.63369683775079</v>
      </c>
      <c r="HA41" s="59">
        <f t="shared" si="52"/>
        <v>306.69725573349979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5.6004145846757334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5.6004145846757334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3.8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13.933333333333332</v>
      </c>
      <c r="H42" s="67">
        <f t="shared" si="1"/>
        <v>200.93333333333331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10.4</v>
      </c>
      <c r="N42" s="13">
        <f>IF('Données projet'!$A$36&gt;35,N41+M42-V41,IF(A42&lt;'Données projet'!$A$36,$K$205^A42,IF(A42='Données projet'!$A$36,'Données projet'!$B$36,N41+M42-V41)))</f>
        <v>152.60000000000002</v>
      </c>
      <c r="O42" s="13">
        <f>N42*VLOOKUP('Données projet'!$B$9,Paramètres!$A$1:$I$89,3,0)*VLOOKUP('Données projet'!$B$9,Paramètres!$A$1:$I$89,5,0)</f>
        <v>130.93080000000003</v>
      </c>
      <c r="P42" s="13">
        <f t="shared" si="33"/>
        <v>34.211350494649842</v>
      </c>
      <c r="Q42" s="20">
        <f t="shared" si="53"/>
        <v>287.62257877818189</v>
      </c>
      <c r="R42" s="59">
        <f t="shared" si="0"/>
        <v>545.74972056666331</v>
      </c>
      <c r="S42" s="59">
        <f ca="1">AVERAGE(OFFSET($R$3,0,0,'Données projet'!$E$9+1,1))-AVERAGE(OFFSET($H$3,0,0,'Données projet'!$E$9+1,1))</f>
        <v>490.57700931800127</v>
      </c>
      <c r="T42" s="59">
        <f t="shared" si="34"/>
        <v>271.29582207075191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2.6007276009664722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2.6007276009664722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128.60000000000002</v>
      </c>
      <c r="AJ42" s="13">
        <f>AI42*VLOOKUP('Données projet'!$B$10,Paramètres!$A$1:$I$89,3,0)*VLOOKUP('Données projet'!$B$10,Paramètres!$A$1:$I$89,5,0)</f>
        <v>108.33264000000003</v>
      </c>
      <c r="AK42" s="13">
        <f t="shared" si="35"/>
        <v>28.937793020723745</v>
      </c>
      <c r="AL42" s="20">
        <f t="shared" si="4"/>
        <v>239.07933751109388</v>
      </c>
      <c r="AM42" s="59">
        <f t="shared" si="5"/>
        <v>497.20647929957534</v>
      </c>
      <c r="AN42" s="59">
        <f ca="1">AVERAGE(OFFSET($AM$3,0,0,'Données projet'!$E$10+1,1))-AVERAGE(OFFSET($H$3,0,0,'Données projet'!$E$10+1,1))</f>
        <v>379.55022125193182</v>
      </c>
      <c r="AO42" s="59">
        <f t="shared" si="36"/>
        <v>247.37575363353935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11.2</v>
      </c>
      <c r="BD42" s="12">
        <f>IF('Données projet'!$A$88&gt;35,BD41+BC42-BL41,IF(A42&lt;'Données projet'!$A$88,$BA$205^A42,IF(A42='Données projet'!$A$88,'Données projet'!$B$88,BD41+BC42-BL41)))</f>
        <v>163.79999999999998</v>
      </c>
      <c r="BE42" s="13">
        <f>BD42*VLOOKUP('Données projet'!$B$11,Paramètres!$A$1:$I$89,3,0)*VLOOKUP('Données projet'!$B$11,Paramètres!$A$1:$I$89,5,0)</f>
        <v>148.20623999999998</v>
      </c>
      <c r="BF42" s="13">
        <f t="shared" si="37"/>
        <v>38.170662245893794</v>
      </c>
      <c r="BG42" s="20">
        <f t="shared" si="7"/>
        <v>324.60643807826494</v>
      </c>
      <c r="BH42" s="59">
        <f t="shared" si="8"/>
        <v>582.73357986674637</v>
      </c>
      <c r="BI42" s="59">
        <f ca="1">AVERAGE(OFFSET($BH$3,0,0,'Données projet'!$E$11+1,1))-AVERAGE(OFFSET($H$3,0,0,'Données projet'!$E$11+1,1))</f>
        <v>480.06550334851067</v>
      </c>
      <c r="BJ42" s="59">
        <f t="shared" si="38"/>
        <v>358.76123821338194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11.2</v>
      </c>
      <c r="BY42" s="12">
        <f>IF('Données projet'!$A$114&gt;35,BY41+BX42-CG41,IF(A42&lt;'Données projet'!$A$114,$BV$205^A42,IF(A42='Données projet'!$A$114,'Données projet'!$B$114,BY41+BX42-CG41)))</f>
        <v>163.79999999999998</v>
      </c>
      <c r="BZ42" s="13">
        <f>BY42*VLOOKUP('Données projet'!$B$12,Paramètres!$A$1:$I$89,3,0)*VLOOKUP('Données projet'!$B$12,Paramètres!$A$1:$I$89,5,0)</f>
        <v>166.0932</v>
      </c>
      <c r="CA42" s="13">
        <f t="shared" si="39"/>
        <v>42.213849908165905</v>
      </c>
      <c r="CB42" s="20">
        <f t="shared" si="10"/>
        <v>362.80144525672222</v>
      </c>
      <c r="CC42" s="59">
        <f t="shared" si="11"/>
        <v>620.92858704520359</v>
      </c>
      <c r="CD42" s="59">
        <f ca="1">AVERAGE(OFFSET($CC$3,0,0,'Données projet'!$E$12+1,1))-AVERAGE(OFFSET($H$3,0,0,'Données projet'!$E$12+1,1))</f>
        <v>529.72171777327833</v>
      </c>
      <c r="CE42" s="59">
        <f t="shared" si="40"/>
        <v>394.94722433628397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5.4</v>
      </c>
      <c r="CT42" s="12">
        <f>IF('Données projet'!$A$140&gt;35,CT41+CS42-DB41,IF(A42&lt;'Données projet'!$A$140,$CQ$205^A42,IF(A42='Données projet'!$A$140,'Données projet'!$B$140,CT41+CS42-DB41)))</f>
        <v>87.600000000000009</v>
      </c>
      <c r="CU42" s="17">
        <f>CT42*VLOOKUP('Données projet'!$B$13,Paramètres!$A$1:$I$89,3,0)*VLOOKUP('Données projet'!$B$13,Paramètres!$A$1:$I$89,5,0)</f>
        <v>83.360160000000008</v>
      </c>
      <c r="CV42" s="13">
        <f t="shared" si="41"/>
        <v>22.956783071137561</v>
      </c>
      <c r="CW42" s="20">
        <f t="shared" si="13"/>
        <v>185.16867584889792</v>
      </c>
      <c r="CX42" s="59">
        <f t="shared" si="14"/>
        <v>443.29581763737934</v>
      </c>
      <c r="CY42" s="59">
        <f ca="1">AVERAGE(OFFSET($CX$3,0,0,'Données projet'!$E$13+1,1))-AVERAGE(OFFSET($H$3,0,0,'Données projet'!$E$13+1,1))</f>
        <v>319.49771739670462</v>
      </c>
      <c r="CZ42" s="59">
        <f t="shared" si="42"/>
        <v>166.76118462633733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11.4</v>
      </c>
      <c r="DO42" s="12">
        <f>IF('Données projet'!$A$166&gt;35,DO41+DN42-DW41,IF(A42&lt;'Données projet'!$A$166,$DL$205^A42,IF(A42='Données projet'!$A$166,'Données projet'!$B$166,DO41+DN42-DW41)))</f>
        <v>216.6</v>
      </c>
      <c r="DP42" s="17">
        <f>DO42*VLOOKUP('Données projet'!$B$14,Paramètres!$A$1:$I$89,3,0)*VLOOKUP('Données projet'!$B$14,Paramètres!$A$1:$I$89,5,0)</f>
        <v>172.32695999999999</v>
      </c>
      <c r="DQ42" s="13">
        <f t="shared" si="43"/>
        <v>43.61077213808133</v>
      </c>
      <c r="DR42" s="20">
        <f t="shared" si="16"/>
        <v>376.09155014049156</v>
      </c>
      <c r="DS42" s="59">
        <f t="shared" si="17"/>
        <v>634.21869192897293</v>
      </c>
      <c r="DT42" s="59">
        <f ca="1">AVERAGE(OFFSET($DS$3,0,0,'Données projet'!$E$14+1,1))-AVERAGE(OFFSET($H$3,0,0,'Données projet'!$E$14+1,1))</f>
        <v>371.53862119592281</v>
      </c>
      <c r="DU42" s="59">
        <f t="shared" si="44"/>
        <v>359.99672429242423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8.2176496302289816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8.2176496302289816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10.4</v>
      </c>
      <c r="EJ42" s="12">
        <f>IF('Données projet'!$A$192&gt;35,EJ41+EI42-ER41,IF(A42&lt;'Données projet'!$A$192,$EG$205^A42,IF(A42='Données projet'!$A$192,'Données projet'!$B$192,EJ41+EI42-ER41)))</f>
        <v>152.60000000000002</v>
      </c>
      <c r="EK42" s="17">
        <f>EJ42*VLOOKUP('Données projet'!$B$15,Paramètres!$A$1:$I$89,3,0)*VLOOKUP('Données projet'!$B$15,Paramètres!$A$1:$I$89,5,0)</f>
        <v>111.88632000000001</v>
      </c>
      <c r="EL42" s="13">
        <f t="shared" si="45"/>
        <v>29.774975524166688</v>
      </c>
      <c r="EM42" s="20">
        <f t="shared" si="19"/>
        <v>246.72675637125698</v>
      </c>
      <c r="EN42" s="59">
        <f t="shared" si="20"/>
        <v>504.85389815973838</v>
      </c>
      <c r="EO42" s="59">
        <f ca="1">AVERAGE(OFFSET($EN$3,0,0,'Données projet'!$E$15+1,1))-AVERAGE(OFFSET($H$3,0,0,'Données projet'!$E$15+1,1))</f>
        <v>429.05782194614073</v>
      </c>
      <c r="EP42" s="59">
        <f t="shared" si="46"/>
        <v>240.01805666428365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1.8031116574796715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1.8031116574796715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8.8000000000000007</v>
      </c>
      <c r="FE42" s="12">
        <f>IF('Données projet'!$A$218&gt;35,FE41+FD42-FM41,IF(A42&lt;'Données projet'!$A$218,$FB$205^A42,IF(A42='Données projet'!$A$218,'Données projet'!$B$218,FE41+FD42-FM41)))</f>
        <v>176.20000000000002</v>
      </c>
      <c r="FF42" s="17">
        <f>FE42*VLOOKUP('Données projet'!$B$16,Paramètres!$A$1:$I$89,3,0)*VLOOKUP('Données projet'!$B$16,Paramètres!$A$1:$I$89,5,0)</f>
        <v>153.92832000000004</v>
      </c>
      <c r="FG42" s="13">
        <f t="shared" si="47"/>
        <v>39.469962836517794</v>
      </c>
      <c r="FH42" s="20">
        <f t="shared" si="22"/>
        <v>336.83534260693523</v>
      </c>
      <c r="FI42" s="59">
        <f t="shared" si="23"/>
        <v>594.9624843954166</v>
      </c>
      <c r="FJ42" s="59">
        <f ca="1">AVERAGE(OFFSET($FI$3,0,0,'Données projet'!$E$16+1,1))-AVERAGE(OFFSET($H$3,0,0,'Données projet'!$E$16+1,1))</f>
        <v>377.00852312761913</v>
      </c>
      <c r="FK42" s="59">
        <f t="shared" si="48"/>
        <v>337.17207781873378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5.5845251623033692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5.5845251623033692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7.6</v>
      </c>
      <c r="FZ42" s="12">
        <f>IF('Données projet'!$A$244&gt;35,FZ41+FY42-GH41,IF(A42&lt;'Données projet'!$A$244,$FW$205^A42,IF(A42='Données projet'!$A$244,'Données projet'!$B$244,FZ41+FY42-GH41)))</f>
        <v>145.39999999999995</v>
      </c>
      <c r="GA42" s="17">
        <f>FZ42*VLOOKUP('Données projet'!$B$17,Paramètres!$A$1:$I$89,3,0)*VLOOKUP('Données projet'!$B$17,Paramètres!$A$1:$I$89,5,0)</f>
        <v>127.02143999999997</v>
      </c>
      <c r="GB42" s="13">
        <f t="shared" si="49"/>
        <v>33.307175870664402</v>
      </c>
      <c r="GC42" s="20">
        <f t="shared" si="25"/>
        <v>279.23900597474045</v>
      </c>
      <c r="GD42" s="59">
        <f t="shared" si="26"/>
        <v>537.36614776322187</v>
      </c>
      <c r="GE42" s="59">
        <f ca="1">AVERAGE(OFFSET($GD$3,0,0,'Données projet'!$E$17+1,1))-AVERAGE(OFFSET($H$3,0,0,'Données projet'!$E$17+1,1))</f>
        <v>280.10635755644415</v>
      </c>
      <c r="GF42" s="59">
        <f t="shared" si="50"/>
        <v>271.43040689964266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3.7847865746468443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3.7847865746468443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11.4</v>
      </c>
      <c r="GU42" s="12">
        <f>IF('Données projet'!$A$270&gt;35,GU41+GT42-HC41,IF(A42&lt;'Données projet'!$A$270,$GR$205^A42,IF(A42='Données projet'!$A$270,'Données projet'!$B$270,GU41+GT42-HC41)))</f>
        <v>216.6</v>
      </c>
      <c r="GV42" s="17">
        <f>GU42*VLOOKUP('Données projet'!$B$18,Paramètres!$A$1:$I$89,3,0)*VLOOKUP('Données projet'!$B$18,Paramètres!$A$1:$I$89,5,0)</f>
        <v>141.91631999999998</v>
      </c>
      <c r="GW42" s="13">
        <f t="shared" si="51"/>
        <v>36.735659538535209</v>
      </c>
      <c r="GX42" s="20">
        <f t="shared" si="28"/>
        <v>311.15219769628214</v>
      </c>
      <c r="GY42" s="59">
        <f t="shared" si="29"/>
        <v>569.27933948476357</v>
      </c>
      <c r="GZ42" s="59">
        <f ca="1">AVERAGE(OFFSET($GY$3,0,0,'Données projet'!$E$18+1,1))-AVERAGE(OFFSET($H$3,0,0,'Données projet'!$E$18+1,1))</f>
        <v>315.63369683775079</v>
      </c>
      <c r="HA42" s="59">
        <f t="shared" si="52"/>
        <v>306.69725573349979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5.4905938705858457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5.4905938705858457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3.8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13.933333333333332</v>
      </c>
      <c r="H43" s="67">
        <f t="shared" si="1"/>
        <v>200.93333333333331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60.564879227963232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163</v>
      </c>
      <c r="L43" s="12">
        <f>VLOOKUP(A43,'Données projet'!$A$35:$I$55,9,0)</f>
        <v>10.4</v>
      </c>
      <c r="M43" s="12">
        <f t="array" ref="M43">INDEX(L:L,MIN(IF(ISNUMBER(L43:L239),ROW(L43:L239),"")))</f>
        <v>10.4</v>
      </c>
      <c r="N43" s="13">
        <f>IF('Données projet'!$A$36&gt;35,N42+M43-V42,IF(A43&lt;'Données projet'!$A$36,$K$205^A43,IF(A43='Données projet'!$A$36,'Données projet'!$B$36,N42+M43-V42)))</f>
        <v>163.00000000000003</v>
      </c>
      <c r="O43" s="13">
        <f>N43*VLOOKUP('Données projet'!$B$9,Paramètres!$A$1:$I$89,3,0)*VLOOKUP('Données projet'!$B$9,Paramètres!$A$1:$I$89,5,0)</f>
        <v>139.85400000000004</v>
      </c>
      <c r="P43" s="13">
        <f t="shared" si="33"/>
        <v>36.263556914404674</v>
      </c>
      <c r="Q43" s="20">
        <f t="shared" si="53"/>
        <v>306.73807829258823</v>
      </c>
      <c r="R43" s="59">
        <f t="shared" si="0"/>
        <v>565.47596879512002</v>
      </c>
      <c r="S43" s="59">
        <f ca="1">AVERAGE(OFFSET($R$3,0,0,'Données projet'!$E$9+1,1))-AVERAGE(OFFSET($H$3,0,0,'Données projet'!$E$9+1,1))</f>
        <v>490.57700931800127</v>
      </c>
      <c r="T43" s="59">
        <f t="shared" si="34"/>
        <v>271.29582207075191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0.10600000000000001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5.3648578811760803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5.3648578811760803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60.564879227963232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115.40880000000003</v>
      </c>
      <c r="AK43" s="13">
        <f t="shared" si="35"/>
        <v>30.60175820334798</v>
      </c>
      <c r="AL43" s="20">
        <f t="shared" si="4"/>
        <v>254.30172220416443</v>
      </c>
      <c r="AM43" s="59">
        <f t="shared" si="5"/>
        <v>513.03961270669629</v>
      </c>
      <c r="AN43" s="59">
        <f ca="1">AVERAGE(OFFSET($AM$3,0,0,'Données projet'!$E$10+1,1))-AVERAGE(OFFSET($H$3,0,0,'Données projet'!$E$10+1,1))</f>
        <v>379.55022125193182</v>
      </c>
      <c r="AO43" s="59">
        <f t="shared" si="36"/>
        <v>247.37575363353935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8.6000000000000007E-2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1.6818343353797147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1.6818343353797147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60.564879227963232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175</v>
      </c>
      <c r="BB43" s="12">
        <f>VLOOKUP(A43,'Données projet'!$A$87:$I$107,9,0)</f>
        <v>11.2</v>
      </c>
      <c r="BC43" s="12">
        <f t="array" ref="BC43">INDEX(BB:BB,MIN(IF(ISNUMBER(BB43:BB239),ROW(BB43:BB239),"")))</f>
        <v>11.2</v>
      </c>
      <c r="BD43" s="12">
        <f>IF('Données projet'!$A$88&gt;35,BD42+BC43-BL42,IF(A43&lt;'Données projet'!$A$88,$BA$205^A43,IF(A43='Données projet'!$A$88,'Données projet'!$B$88,BD42+BC43-BL42)))</f>
        <v>174.99999999999997</v>
      </c>
      <c r="BE43" s="13">
        <f>BD43*VLOOKUP('Données projet'!$B$11,Paramètres!$A$1:$I$89,3,0)*VLOOKUP('Données projet'!$B$11,Paramètres!$A$1:$I$89,5,0)</f>
        <v>158.33999999999997</v>
      </c>
      <c r="BF43" s="13">
        <f t="shared" si="37"/>
        <v>40.467870812652819</v>
      </c>
      <c r="BG43" s="20">
        <f t="shared" si="7"/>
        <v>346.25704166537025</v>
      </c>
      <c r="BH43" s="59">
        <f t="shared" si="8"/>
        <v>604.99493216790211</v>
      </c>
      <c r="BI43" s="59">
        <f ca="1">AVERAGE(OFFSET($BH$3,0,0,'Données projet'!$E$11+1,1))-AVERAGE(OFFSET($H$3,0,0,'Données projet'!$E$11+1,1))</f>
        <v>480.06550334851067</v>
      </c>
      <c r="BJ43" s="59">
        <f t="shared" si="38"/>
        <v>358.76123821338194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8.6000000000000007E-2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2.4085528753586032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2.4085528753586032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60.564879227963232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175</v>
      </c>
      <c r="BW43" s="12">
        <f>VLOOKUP(A43,'Données projet'!$A$113:$I$133,9,0)</f>
        <v>11.2</v>
      </c>
      <c r="BX43" s="12">
        <f t="array" ref="BX43">INDEX(BW:BW,MIN(IF(ISNUMBER(BW43:BW239),ROW(BW43:BW239),"")))</f>
        <v>11.2</v>
      </c>
      <c r="BY43" s="12">
        <f>IF('Données projet'!$A$114&gt;35,BY42+BX43-CG42,IF(A43&lt;'Données projet'!$A$114,$BV$205^A43,IF(A43='Données projet'!$A$114,'Données projet'!$B$114,BY42+BX43-CG42)))</f>
        <v>174.99999999999997</v>
      </c>
      <c r="BZ43" s="13">
        <f>BY43*VLOOKUP('Données projet'!$B$12,Paramètres!$A$1:$I$89,3,0)*VLOOKUP('Données projet'!$B$12,Paramètres!$A$1:$I$89,5,0)</f>
        <v>177.45</v>
      </c>
      <c r="CA43" s="13">
        <f t="shared" si="39"/>
        <v>44.754387900936791</v>
      </c>
      <c r="CB43" s="20">
        <f t="shared" si="10"/>
        <v>387.00597559413154</v>
      </c>
      <c r="CC43" s="59">
        <f t="shared" si="11"/>
        <v>645.7438660966634</v>
      </c>
      <c r="CD43" s="59">
        <f ca="1">AVERAGE(OFFSET($CC$3,0,0,'Données projet'!$E$12+1,1))-AVERAGE(OFFSET($H$3,0,0,'Données projet'!$E$12+1,1))</f>
        <v>529.72171777327833</v>
      </c>
      <c r="CE43" s="59">
        <f t="shared" si="40"/>
        <v>394.94722433628397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8.6000000000000007E-2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2.6992402913501592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2.6992402913501592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60.564879227963232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93</v>
      </c>
      <c r="CR43" s="12">
        <f>VLOOKUP(A43,'Données projet'!$A$139:$I$159,9,0)</f>
        <v>5.4</v>
      </c>
      <c r="CS43" s="12">
        <f t="array" ref="CS43">INDEX(CR:CR,MIN(IF(ISNUMBER(CR43:CR239),ROW(CR43:CR239),"")))</f>
        <v>5.4</v>
      </c>
      <c r="CT43" s="12">
        <f>IF('Données projet'!$A$140&gt;35,CT42+CS43-DB42,IF(A43&lt;'Données projet'!$A$140,$CQ$205^A43,IF(A43='Données projet'!$A$140,'Données projet'!$B$140,CT42+CS43-DB42)))</f>
        <v>93.000000000000014</v>
      </c>
      <c r="CU43" s="17">
        <f>CT43*VLOOKUP('Données projet'!$B$13,Paramètres!$A$1:$I$89,3,0)*VLOOKUP('Données projet'!$B$13,Paramètres!$A$1:$I$89,5,0)</f>
        <v>88.498800000000003</v>
      </c>
      <c r="CV43" s="13">
        <f t="shared" si="41"/>
        <v>24.202818028970764</v>
      </c>
      <c r="CW43" s="20">
        <f t="shared" si="13"/>
        <v>196.28865140045741</v>
      </c>
      <c r="CX43" s="59">
        <f t="shared" si="14"/>
        <v>455.02654190298927</v>
      </c>
      <c r="CY43" s="59">
        <f ca="1">AVERAGE(OFFSET($CX$3,0,0,'Données projet'!$E$13+1,1))-AVERAGE(OFFSET($H$3,0,0,'Données projet'!$E$13+1,1))</f>
        <v>319.49771739670462</v>
      </c>
      <c r="CZ43" s="59">
        <f t="shared" si="42"/>
        <v>166.76118462633733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14</v>
      </c>
      <c r="DC43" s="16">
        <f>IF(ISNA(VLOOKUP(A43,'Données projet'!$A$139:$I$159,5,0)),0%,VLOOKUP(A43,'Données projet'!$A$139:$I$159,5,0)*VLOOKUP('Données projet'!$B$13,Paramètres!$A$1:$I$89,7,0))</f>
        <v>8.6000000000000007E-2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1.2665665982489209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1.2665665982489209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60.564879227963232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228</v>
      </c>
      <c r="DM43" s="12">
        <f>VLOOKUP(A43,'Données projet'!$A$165:$I$185,9,0)</f>
        <v>11.4</v>
      </c>
      <c r="DN43" s="12">
        <f t="array" ref="DN43">INDEX(DM:DM,MIN(IF(ISNUMBER(DM43:DM239),ROW(DM43:DM239),"")))</f>
        <v>11.4</v>
      </c>
      <c r="DO43" s="12">
        <f>IF('Données projet'!$A$166&gt;35,DO42+DN43-DW42,IF(A43&lt;'Données projet'!$A$166,$DL$205^A43,IF(A43='Données projet'!$A$166,'Données projet'!$B$166,DO42+DN43-DW42)))</f>
        <v>228</v>
      </c>
      <c r="DP43" s="17">
        <f>DO43*VLOOKUP('Données projet'!$B$14,Paramètres!$A$1:$I$89,3,0)*VLOOKUP('Données projet'!$B$14,Paramètres!$A$1:$I$89,5,0)</f>
        <v>181.39680000000001</v>
      </c>
      <c r="DQ43" s="13">
        <f t="shared" si="43"/>
        <v>45.63280848550832</v>
      </c>
      <c r="DR43" s="20">
        <f t="shared" si="16"/>
        <v>395.40990144559368</v>
      </c>
      <c r="DS43" s="59">
        <f t="shared" si="17"/>
        <v>654.14779194812559</v>
      </c>
      <c r="DT43" s="59">
        <f ca="1">AVERAGE(OFFSET($DS$3,0,0,'Données projet'!$E$14+1,1))-AVERAGE(OFFSET($H$3,0,0,'Données projet'!$E$14+1,1))</f>
        <v>371.53862119592281</v>
      </c>
      <c r="DU43" s="59">
        <f t="shared" si="44"/>
        <v>359.99672429242423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35</v>
      </c>
      <c r="DX43" s="16">
        <f>IF(ISNA(VLOOKUP(A43,'Données projet'!$A$165:$I$185,5,0)),0%,VLOOKUP(A43,'Données projet'!$A$165:$I$185,5,0)*VLOOKUP('Données projet'!$B$14,Paramètres!$A$1:$I$89,7,0))</f>
        <v>0.159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12.950992115218996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12.950992115218996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60.564879227963232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163</v>
      </c>
      <c r="EH43" s="12">
        <f>VLOOKUP(A43,'Données projet'!$A$191:$I$211,9,0)</f>
        <v>10.4</v>
      </c>
      <c r="EI43" s="12">
        <f t="array" ref="EI43">INDEX(EH:EH,MIN(IF(ISNUMBER(EH43:EH239),ROW(EH43:EH239),"")))</f>
        <v>10.4</v>
      </c>
      <c r="EJ43" s="12">
        <f>IF('Données projet'!$A$192&gt;35,EJ42+EI43-ER42,IF(A43&lt;'Données projet'!$A$192,$EG$205^A43,IF(A43='Données projet'!$A$192,'Données projet'!$B$192,EJ42+EI43-ER42)))</f>
        <v>163.00000000000003</v>
      </c>
      <c r="EK43" s="17">
        <f>EJ43*VLOOKUP('Données projet'!$B$15,Paramètres!$A$1:$I$89,3,0)*VLOOKUP('Données projet'!$B$15,Paramètres!$A$1:$I$89,5,0)</f>
        <v>119.51160000000003</v>
      </c>
      <c r="EL43" s="13">
        <f t="shared" si="45"/>
        <v>31.561060990985474</v>
      </c>
      <c r="EM43" s="20">
        <f t="shared" si="19"/>
        <v>263.11821789263303</v>
      </c>
      <c r="EN43" s="59">
        <f t="shared" si="20"/>
        <v>521.85610839516494</v>
      </c>
      <c r="EO43" s="59">
        <f ca="1">AVERAGE(OFFSET($EN$3,0,0,'Données projet'!$E$15+1,1))-AVERAGE(OFFSET($H$3,0,0,'Données projet'!$E$15+1,1))</f>
        <v>429.05782194614073</v>
      </c>
      <c r="EP43" s="59">
        <f t="shared" si="46"/>
        <v>240.01805666428365</v>
      </c>
      <c r="EQ43" s="15">
        <f>IF(ISNA(VLOOKUP(A43,'Données projet'!$A$191:$I$211,3,0)),0,VLOOKUP(A43,'Données projet'!$A$191:$I$211,3,0))</f>
        <v>5</v>
      </c>
      <c r="ER43" s="15">
        <f>IF(ISNA(VLOOKUP(A43,'Données projet'!$A$191:$I$211,4,0)),0,VLOOKUP(A43,'Données projet'!$A$191:$I$211,4,0))</f>
        <v>28</v>
      </c>
      <c r="ES43" s="16">
        <f>IF(ISNA(VLOOKUP(A43,'Données projet'!$A$191:$I$211,5,0)),0%,VLOOKUP(A43,'Données projet'!$A$191:$I$211,5,0)*VLOOKUP('Données projet'!$B$15,Paramètres!$A$1:$I$89,7,0))</f>
        <v>8.6000000000000007E-2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3.7195121021807416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3.7195121021807416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60.564879227963232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185</v>
      </c>
      <c r="FC43" s="12">
        <f>VLOOKUP(A43,'Données projet'!$A$217:$I$237,9,0)</f>
        <v>8.8000000000000007</v>
      </c>
      <c r="FD43" s="12">
        <f t="array" ref="FD43">INDEX(FC:FC,MIN(IF(ISNUMBER(FC43:FC239),ROW(FC43:FC239),"")))</f>
        <v>8.8000000000000007</v>
      </c>
      <c r="FE43" s="12">
        <f>IF('Données projet'!$A$218&gt;35,FE42+FD43-FM42,IF(A43&lt;'Données projet'!$A$218,$FB$205^A43,IF(A43='Données projet'!$A$218,'Données projet'!$B$218,FE42+FD43-FM42)))</f>
        <v>185.00000000000003</v>
      </c>
      <c r="FF43" s="17">
        <f>FE43*VLOOKUP('Données projet'!$B$16,Paramètres!$A$1:$I$89,3,0)*VLOOKUP('Données projet'!$B$16,Paramètres!$A$1:$I$89,5,0)</f>
        <v>161.61600000000004</v>
      </c>
      <c r="FG43" s="13">
        <f t="shared" si="47"/>
        <v>41.20679526204917</v>
      </c>
      <c r="FH43" s="20">
        <f t="shared" si="22"/>
        <v>353.24970174806907</v>
      </c>
      <c r="FI43" s="59">
        <f t="shared" si="23"/>
        <v>611.98759225060098</v>
      </c>
      <c r="FJ43" s="59">
        <f ca="1">AVERAGE(OFFSET($FI$3,0,0,'Données projet'!$E$16+1,1))-AVERAGE(OFFSET($H$3,0,0,'Données projet'!$E$16+1,1))</f>
        <v>377.00852312761913</v>
      </c>
      <c r="FK43" s="59">
        <f t="shared" si="48"/>
        <v>337.17207781873378</v>
      </c>
      <c r="FL43" s="15">
        <f>IF(ISNA(VLOOKUP(A43,'Données projet'!$A$217:$I$237,3,0)),0,VLOOKUP(A43,'Données projet'!$A$217:$I$237,3,0))</f>
        <v>7</v>
      </c>
      <c r="FM43" s="15">
        <f>IF(ISNA(VLOOKUP(A43,'Données projet'!$A$217:$I$237,4,0)),0,VLOOKUP(A43,'Données projet'!$A$217:$I$237,4,0))</f>
        <v>27</v>
      </c>
      <c r="FN43" s="16">
        <f>IF(ISNA(VLOOKUP(A43,'Données projet'!$A$217:$I$237,5,0)),0%,VLOOKUP(A43,'Données projet'!$A$217:$I$237,5,0)*VLOOKUP('Données projet'!$B$16,Paramètres!$A$1:$I$89,7,0))</f>
        <v>0.129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8.8386847008540421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8.8386847008540421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60.564879227963232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153</v>
      </c>
      <c r="FX43" s="12">
        <f>VLOOKUP(A43,'Données projet'!$A$243:$I$263,9,0)</f>
        <v>7.6</v>
      </c>
      <c r="FY43" s="12">
        <f t="array" ref="FY43">INDEX(FX:FX,MIN(IF(ISNUMBER(FX43:FX239),ROW(FX43:FX239),"")))</f>
        <v>7.6</v>
      </c>
      <c r="FZ43" s="12">
        <f>IF('Données projet'!$A$244&gt;35,FZ42+FY43-GH42,IF(A43&lt;'Données projet'!$A$244,$FW$205^A43,IF(A43='Données projet'!$A$244,'Données projet'!$B$244,FZ42+FY43-GH42)))</f>
        <v>152.99999999999994</v>
      </c>
      <c r="GA43" s="17">
        <f>FZ43*VLOOKUP('Données projet'!$B$17,Paramètres!$A$1:$I$89,3,0)*VLOOKUP('Données projet'!$B$17,Paramètres!$A$1:$I$89,5,0)</f>
        <v>133.66079999999997</v>
      </c>
      <c r="GB43" s="13">
        <f t="shared" si="49"/>
        <v>34.840890682716719</v>
      </c>
      <c r="GC43" s="20">
        <f t="shared" si="25"/>
        <v>293.47377793906486</v>
      </c>
      <c r="GD43" s="59">
        <f t="shared" si="26"/>
        <v>552.21166844159666</v>
      </c>
      <c r="GE43" s="59">
        <f ca="1">AVERAGE(OFFSET($GD$3,0,0,'Données projet'!$E$17+1,1))-AVERAGE(OFFSET($H$3,0,0,'Données projet'!$E$17+1,1))</f>
        <v>280.10635755644415</v>
      </c>
      <c r="GF43" s="59">
        <f t="shared" si="50"/>
        <v>271.43040689964266</v>
      </c>
      <c r="GG43" s="15">
        <f>IF(ISNA(VLOOKUP(A43,'Données projet'!$A$243:$I$263,3,0)),0,VLOOKUP(A43,'Données projet'!$A$243:$I$263,3,0))</f>
        <v>6</v>
      </c>
      <c r="GH43" s="15">
        <f>IF(ISNA(VLOOKUP(A43,'Données projet'!$A$243:$I$263,4,0)),0,VLOOKUP(A43,'Données projet'!$A$243:$I$263,4,0))</f>
        <v>21</v>
      </c>
      <c r="GI43" s="16">
        <f>IF(ISNA(VLOOKUP(A43,'Données projet'!$A$243:$I$263,5,0)),0%,VLOOKUP(A43,'Données projet'!$A$243:$I$263,5,0)*VLOOKUP('Données projet'!$B$17,Paramètres!$A$1:$I$89,7,0))</f>
        <v>0.10600000000000001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5.8603040622544134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5.8603040622544134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60.564879227963232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228</v>
      </c>
      <c r="GS43" s="12">
        <f>VLOOKUP(A43,'Données projet'!$A$269:$I$289,9,0)</f>
        <v>11.4</v>
      </c>
      <c r="GT43" s="12">
        <f t="array" ref="GT43">INDEX(GS:GS,MIN(IF(ISNUMBER(GS43:GS239),ROW(GS43:GS239),"")))</f>
        <v>11.4</v>
      </c>
      <c r="GU43" s="12">
        <f>IF('Données projet'!$A$270&gt;35,GU42+GT43-HC42,IF(A43&lt;'Données projet'!$A$270,$GR$205^A43,IF(A43='Données projet'!$A$270,'Données projet'!$B$270,GU42+GT43-HC42)))</f>
        <v>228</v>
      </c>
      <c r="GV43" s="17">
        <f>GU43*VLOOKUP('Données projet'!$B$18,Paramètres!$A$1:$I$89,3,0)*VLOOKUP('Données projet'!$B$18,Paramètres!$A$1:$I$89,5,0)</f>
        <v>149.38559999999998</v>
      </c>
      <c r="GW43" s="13">
        <f t="shared" si="51"/>
        <v>38.438927680599591</v>
      </c>
      <c r="GX43" s="20">
        <f t="shared" si="28"/>
        <v>327.1277190437109</v>
      </c>
      <c r="GY43" s="59">
        <f t="shared" si="29"/>
        <v>585.86560954624269</v>
      </c>
      <c r="GZ43" s="59">
        <f ca="1">AVERAGE(OFFSET($GY$3,0,0,'Données projet'!$E$18+1,1))-AVERAGE(OFFSET($H$3,0,0,'Données projet'!$E$18+1,1))</f>
        <v>315.63369683775079</v>
      </c>
      <c r="HA43" s="59">
        <f t="shared" si="52"/>
        <v>306.69725573349979</v>
      </c>
      <c r="HB43" s="15">
        <f>IF(ISNA(VLOOKUP(A43,'Données projet'!$A$269:$I$289,3,0)),0,VLOOKUP(A43,'Données projet'!$A$269:$I$289,3,0))</f>
        <v>7</v>
      </c>
      <c r="HC43" s="15">
        <f>IF(ISNA(VLOOKUP(A43,'Données projet'!$A$269:$I$289,4,0)),0,VLOOKUP(A43,'Données projet'!$A$269:$I$289,4,0))</f>
        <v>35</v>
      </c>
      <c r="HD43" s="16">
        <f>IF(ISNA(VLOOKUP(A43,'Données projet'!$A$269:$I$289,5,0)),0%,VLOOKUP(A43,'Données projet'!$A$269:$I$289,5,0)*VLOOKUP('Données projet'!$B$18,Paramètres!$A$1:$I$89,7,0))</f>
        <v>0.129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8.6531601036202392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8.6531601036202392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3.8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13.933333333333332</v>
      </c>
      <c r="H44" s="67">
        <f t="shared" si="1"/>
        <v>200.93333333333331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</v>
      </c>
      <c r="N44" s="13">
        <f>IF('Données projet'!$A$36&gt;35,N43+M44-V43,IF(A44&lt;'Données projet'!$A$36,$K$205^A44,IF(A44='Données projet'!$A$36,'Données projet'!$B$36,N43+M44-V43)))</f>
        <v>146.00000000000003</v>
      </c>
      <c r="O44" s="13">
        <f>N44*VLOOKUP('Données projet'!$B$9,Paramètres!$A$1:$I$89,3,0)*VLOOKUP('Données projet'!$B$9,Paramètres!$A$1:$I$89,5,0)</f>
        <v>125.26800000000004</v>
      </c>
      <c r="P44" s="13">
        <f t="shared" si="33"/>
        <v>32.9005846700787</v>
      </c>
      <c r="Q44" s="20">
        <f t="shared" si="53"/>
        <v>275.47695163372049</v>
      </c>
      <c r="R44" s="59">
        <f t="shared" si="0"/>
        <v>534.81499572554344</v>
      </c>
      <c r="S44" s="59">
        <f ca="1">AVERAGE(OFFSET($R$3,0,0,'Données projet'!$E$9+1,1))-AVERAGE(OFFSET($H$3,0,0,'Données projet'!$E$9+1,1))</f>
        <v>490.57700931800127</v>
      </c>
      <c r="T44" s="59">
        <f t="shared" si="34"/>
        <v>271.29582207075191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5.2596562903664177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5.2596562903664177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104.79456000000003</v>
      </c>
      <c r="AK44" s="13">
        <f t="shared" si="35"/>
        <v>28.101103481959861</v>
      </c>
      <c r="AL44" s="20">
        <f t="shared" si="4"/>
        <v>231.45994723108015</v>
      </c>
      <c r="AM44" s="59">
        <f t="shared" si="5"/>
        <v>490.79799132290316</v>
      </c>
      <c r="AN44" s="59">
        <f ca="1">AVERAGE(OFFSET($AM$3,0,0,'Données projet'!$E$10+1,1))-AVERAGE(OFFSET($H$3,0,0,'Données projet'!$E$10+1,1))</f>
        <v>379.55022125193182</v>
      </c>
      <c r="AO44" s="59">
        <f t="shared" si="36"/>
        <v>247.37575363353935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1.648854589880572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1.648854589880572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158.39999999999998</v>
      </c>
      <c r="BE44" s="13">
        <f>BD44*VLOOKUP('Données projet'!$B$11,Paramètres!$A$1:$I$89,3,0)*VLOOKUP('Données projet'!$B$11,Paramètres!$A$1:$I$89,5,0)</f>
        <v>143.32031999999998</v>
      </c>
      <c r="BF44" s="13">
        <f t="shared" si="37"/>
        <v>37.056603420232349</v>
      </c>
      <c r="BG44" s="20">
        <f t="shared" si="7"/>
        <v>314.15647495690467</v>
      </c>
      <c r="BH44" s="59">
        <f t="shared" si="8"/>
        <v>573.49451904872762</v>
      </c>
      <c r="BI44" s="59">
        <f ca="1">AVERAGE(OFFSET($BH$3,0,0,'Données projet'!$E$11+1,1))-AVERAGE(OFFSET($H$3,0,0,'Données projet'!$E$11+1,1))</f>
        <v>480.06550334851067</v>
      </c>
      <c r="BJ44" s="59">
        <f t="shared" si="38"/>
        <v>358.76123821338194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2.3613226225450159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2.3613226225450159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158.39999999999998</v>
      </c>
      <c r="BZ44" s="13">
        <f>BY44*VLOOKUP('Données projet'!$B$12,Paramètres!$A$1:$I$89,3,0)*VLOOKUP('Données projet'!$B$12,Paramètres!$A$1:$I$89,5,0)</f>
        <v>160.61759999999998</v>
      </c>
      <c r="CA44" s="13">
        <f t="shared" si="39"/>
        <v>40.981785561145074</v>
      </c>
      <c r="CB44" s="20">
        <f t="shared" si="10"/>
        <v>351.11892985232765</v>
      </c>
      <c r="CC44" s="59">
        <f t="shared" si="11"/>
        <v>610.4569739441506</v>
      </c>
      <c r="CD44" s="59">
        <f ca="1">AVERAGE(OFFSET($CC$3,0,0,'Données projet'!$E$12+1,1))-AVERAGE(OFFSET($H$3,0,0,'Données projet'!$E$12+1,1))</f>
        <v>529.72171777327833</v>
      </c>
      <c r="CE44" s="59">
        <f t="shared" si="40"/>
        <v>394.94722433628397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2.6463098356107944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2.6463098356107944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5.6</v>
      </c>
      <c r="CT44" s="12">
        <f>IF('Données projet'!$A$140&gt;35,CT43+CS44-DB43,IF(A44&lt;'Données projet'!$A$140,$CQ$205^A44,IF(A44='Données projet'!$A$140,'Données projet'!$B$140,CT43+CS44-DB43)))</f>
        <v>84.600000000000009</v>
      </c>
      <c r="CU44" s="17">
        <f>CT44*VLOOKUP('Données projet'!$B$13,Paramètres!$A$1:$I$89,3,0)*VLOOKUP('Données projet'!$B$13,Paramètres!$A$1:$I$89,5,0)</f>
        <v>80.50536000000001</v>
      </c>
      <c r="CV44" s="13">
        <f t="shared" si="41"/>
        <v>22.260701954394872</v>
      </c>
      <c r="CW44" s="20">
        <f t="shared" si="13"/>
        <v>178.98422457057109</v>
      </c>
      <c r="CX44" s="59">
        <f t="shared" si="14"/>
        <v>438.32226866239409</v>
      </c>
      <c r="CY44" s="59">
        <f ca="1">AVERAGE(OFFSET($CX$3,0,0,'Données projet'!$E$13+1,1))-AVERAGE(OFFSET($H$3,0,0,'Données projet'!$E$13+1,1))</f>
        <v>319.49771739670462</v>
      </c>
      <c r="CZ44" s="59">
        <f t="shared" si="42"/>
        <v>166.76118462633733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1.2417299997866036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1.2417299997866036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9.8000000000000007</v>
      </c>
      <c r="DO44" s="12">
        <f>IF('Données projet'!$A$166&gt;35,DO43+DN44-DW43,IF(A44&lt;'Données projet'!$A$166,$DL$205^A44,IF(A44='Données projet'!$A$166,'Données projet'!$B$166,DO43+DN44-DW43)))</f>
        <v>202.8</v>
      </c>
      <c r="DP44" s="17">
        <f>DO44*VLOOKUP('Données projet'!$B$14,Paramètres!$A$1:$I$89,3,0)*VLOOKUP('Données projet'!$B$14,Paramètres!$A$1:$I$89,5,0)</f>
        <v>161.34768000000003</v>
      </c>
      <c r="DQ44" s="13">
        <f t="shared" si="43"/>
        <v>41.146339844316657</v>
      </c>
      <c r="DR44" s="20">
        <f t="shared" si="16"/>
        <v>352.6770845621848</v>
      </c>
      <c r="DS44" s="59">
        <f t="shared" si="17"/>
        <v>612.01512865400787</v>
      </c>
      <c r="DT44" s="59">
        <f ca="1">AVERAGE(OFFSET($DS$3,0,0,'Données projet'!$E$14+1,1))-AVERAGE(OFFSET($H$3,0,0,'Données projet'!$E$14+1,1))</f>
        <v>371.53862119592281</v>
      </c>
      <c r="DU44" s="59">
        <f t="shared" si="44"/>
        <v>359.99672429242423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12.697031059164749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12.697031059164749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</v>
      </c>
      <c r="EJ44" s="12">
        <f>IF('Données projet'!$A$192&gt;35,EJ43+EI44-ER43,IF(A44&lt;'Données projet'!$A$192,$EG$205^A44,IF(A44='Données projet'!$A$192,'Données projet'!$B$192,EJ43+EI44-ER43)))</f>
        <v>146.00000000000003</v>
      </c>
      <c r="EK44" s="17">
        <f>EJ44*VLOOKUP('Données projet'!$B$15,Paramètres!$A$1:$I$89,3,0)*VLOOKUP('Données projet'!$B$15,Paramètres!$A$1:$I$89,5,0)</f>
        <v>107.0472</v>
      </c>
      <c r="EL44" s="13">
        <f t="shared" si="45"/>
        <v>28.634183951187907</v>
      </c>
      <c r="EM44" s="20">
        <f t="shared" si="19"/>
        <v>236.3117437149856</v>
      </c>
      <c r="EN44" s="59">
        <f t="shared" si="20"/>
        <v>495.6497878068086</v>
      </c>
      <c r="EO44" s="59">
        <f ca="1">AVERAGE(OFFSET($EN$3,0,0,'Données projet'!$E$15+1,1))-AVERAGE(OFFSET($H$3,0,0,'Données projet'!$E$15+1,1))</f>
        <v>429.05782194614073</v>
      </c>
      <c r="EP44" s="59">
        <f t="shared" si="46"/>
        <v>240.01805666428365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3.646574738535346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3.646574738535346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8</v>
      </c>
      <c r="FE44" s="12">
        <f>IF('Données projet'!$A$218&gt;35,FE43+FD44-FM43,IF(A44&lt;'Données projet'!$A$218,$FB$205^A44,IF(A44='Données projet'!$A$218,'Données projet'!$B$218,FE43+FD44-FM43)))</f>
        <v>166.00000000000003</v>
      </c>
      <c r="FF44" s="17">
        <f>FE44*VLOOKUP('Données projet'!$B$16,Paramètres!$A$1:$I$89,3,0)*VLOOKUP('Données projet'!$B$16,Paramètres!$A$1:$I$89,5,0)</f>
        <v>145.01760000000004</v>
      </c>
      <c r="FG44" s="13">
        <f t="shared" si="47"/>
        <v>37.444100932065233</v>
      </c>
      <c r="FH44" s="20">
        <f t="shared" si="22"/>
        <v>317.78746245668032</v>
      </c>
      <c r="FI44" s="59">
        <f t="shared" si="23"/>
        <v>577.12550654850338</v>
      </c>
      <c r="FJ44" s="59">
        <f ca="1">AVERAGE(OFFSET($FI$3,0,0,'Données projet'!$E$16+1,1))-AVERAGE(OFFSET($H$3,0,0,'Données projet'!$E$16+1,1))</f>
        <v>377.00852312761913</v>
      </c>
      <c r="FK44" s="59">
        <f t="shared" si="48"/>
        <v>337.17207781873378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8.6653634849356376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8.6653634849356376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6.4</v>
      </c>
      <c r="FZ44" s="12">
        <f>IF('Données projet'!$A$244&gt;35,FZ43+FY44-GH43,IF(A44&lt;'Données projet'!$A$244,$FW$205^A44,IF(A44='Données projet'!$A$244,'Données projet'!$B$244,FZ43+FY44-GH43)))</f>
        <v>138.39999999999995</v>
      </c>
      <c r="GA44" s="17">
        <f>FZ44*VLOOKUP('Données projet'!$B$17,Paramètres!$A$1:$I$89,3,0)*VLOOKUP('Données projet'!$B$17,Paramètres!$A$1:$I$89,5,0)</f>
        <v>120.90623999999997</v>
      </c>
      <c r="GB44" s="13">
        <f t="shared" si="49"/>
        <v>31.886272251257857</v>
      </c>
      <c r="GC44" s="20">
        <f t="shared" si="25"/>
        <v>266.11362550427401</v>
      </c>
      <c r="GD44" s="59">
        <f t="shared" si="26"/>
        <v>525.45166959609696</v>
      </c>
      <c r="GE44" s="59">
        <f ca="1">AVERAGE(OFFSET($GD$3,0,0,'Données projet'!$E$17+1,1))-AVERAGE(OFFSET($H$3,0,0,'Données projet'!$E$17+1,1))</f>
        <v>280.10635755644415</v>
      </c>
      <c r="GF44" s="59">
        <f t="shared" si="50"/>
        <v>271.43040689964266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5.7453870740261364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5.7453870740261364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9.8000000000000007</v>
      </c>
      <c r="GU44" s="12">
        <f>IF('Données projet'!$A$270&gt;35,GU43+GT44-HC43,IF(A44&lt;'Données projet'!$A$270,$GR$205^A44,IF(A44='Données projet'!$A$270,'Données projet'!$B$270,GU43+GT44-HC43)))</f>
        <v>202.8</v>
      </c>
      <c r="GV44" s="17">
        <f>GU44*VLOOKUP('Données projet'!$B$18,Paramètres!$A$1:$I$89,3,0)*VLOOKUP('Données projet'!$B$18,Paramètres!$A$1:$I$89,5,0)</f>
        <v>132.87456</v>
      </c>
      <c r="GW44" s="13">
        <f t="shared" si="51"/>
        <v>34.659737896678863</v>
      </c>
      <c r="GX44" s="20">
        <f t="shared" si="28"/>
        <v>291.78890217004903</v>
      </c>
      <c r="GY44" s="59">
        <f t="shared" si="29"/>
        <v>551.12694626187204</v>
      </c>
      <c r="GZ44" s="59">
        <f ca="1">AVERAGE(OFFSET($GY$3,0,0,'Données projet'!$E$18+1,1))-AVERAGE(OFFSET($H$3,0,0,'Données projet'!$E$18+1,1))</f>
        <v>315.63369683775079</v>
      </c>
      <c r="HA44" s="59">
        <f t="shared" si="52"/>
        <v>306.69725573349979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8.4834769118947602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8.4834769118947602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3.8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13.933333333333332</v>
      </c>
      <c r="H45" s="67">
        <f t="shared" si="1"/>
        <v>200.93333333333331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</v>
      </c>
      <c r="N45" s="13">
        <f>IF('Données projet'!$A$36&gt;35,N44+M45-V44,IF(A45&lt;'Données projet'!$A$36,$K$205^A45,IF(A45='Données projet'!$A$36,'Données projet'!$B$36,N44+M45-V44)))</f>
        <v>157.00000000000003</v>
      </c>
      <c r="O45" s="13">
        <f>N45*VLOOKUP('Données projet'!$B$9,Paramètres!$A$1:$I$89,3,0)*VLOOKUP('Données projet'!$B$9,Paramètres!$A$1:$I$89,5,0)</f>
        <v>134.70600000000005</v>
      </c>
      <c r="P45" s="13">
        <f t="shared" si="33"/>
        <v>35.081517028838505</v>
      </c>
      <c r="Q45" s="20">
        <f t="shared" si="53"/>
        <v>295.71325882522711</v>
      </c>
      <c r="R45" s="59">
        <f t="shared" si="0"/>
        <v>555.64104518330942</v>
      </c>
      <c r="S45" s="59">
        <f ca="1">AVERAGE(OFFSET($R$3,0,0,'Données projet'!$E$9+1,1))-AVERAGE(OFFSET($H$3,0,0,'Données projet'!$E$9+1,1))</f>
        <v>490.57700931800127</v>
      </c>
      <c r="T45" s="59">
        <f t="shared" si="34"/>
        <v>271.29582207075191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5.1565176385858988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5.1565176385858988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132.80000000000004</v>
      </c>
      <c r="AJ45" s="13">
        <f>AI45*VLOOKUP('Données projet'!$B$10,Paramètres!$A$1:$I$89,3,0)*VLOOKUP('Données projet'!$B$10,Paramètres!$A$1:$I$89,5,0)</f>
        <v>111.87072000000005</v>
      </c>
      <c r="AK45" s="13">
        <f t="shared" si="35"/>
        <v>29.771307279851975</v>
      </c>
      <c r="AL45" s="20">
        <f t="shared" si="4"/>
        <v>246.69319751240889</v>
      </c>
      <c r="AM45" s="59">
        <f t="shared" si="5"/>
        <v>506.62098387049127</v>
      </c>
      <c r="AN45" s="59">
        <f ca="1">AVERAGE(OFFSET($AM$3,0,0,'Données projet'!$E$10+1,1))-AVERAGE(OFFSET($H$3,0,0,'Données projet'!$E$10+1,1))</f>
        <v>379.55022125193182</v>
      </c>
      <c r="AO45" s="59">
        <f t="shared" si="36"/>
        <v>247.37575363353935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1.6165215570750089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1.6165215570750089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169.79999999999998</v>
      </c>
      <c r="BE45" s="13">
        <f>BD45*VLOOKUP('Données projet'!$B$11,Paramètres!$A$1:$I$89,3,0)*VLOOKUP('Données projet'!$B$11,Paramètres!$A$1:$I$89,5,0)</f>
        <v>153.63503999999998</v>
      </c>
      <c r="BF45" s="13">
        <f t="shared" si="37"/>
        <v>39.403506785222667</v>
      </c>
      <c r="BG45" s="20">
        <f t="shared" si="7"/>
        <v>336.20880231759611</v>
      </c>
      <c r="BH45" s="59">
        <f t="shared" si="8"/>
        <v>596.13658867567847</v>
      </c>
      <c r="BI45" s="59">
        <f ca="1">AVERAGE(OFFSET($BH$3,0,0,'Données projet'!$E$11+1,1))-AVERAGE(OFFSET($H$3,0,0,'Données projet'!$E$11+1,1))</f>
        <v>480.06550334851067</v>
      </c>
      <c r="BJ45" s="59">
        <f t="shared" si="38"/>
        <v>358.76123821338194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2.3150185261814937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2.3150185261814937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169.79999999999998</v>
      </c>
      <c r="BZ45" s="13">
        <f>BY45*VLOOKUP('Données projet'!$B$12,Paramètres!$A$1:$I$89,3,0)*VLOOKUP('Données projet'!$B$12,Paramètres!$A$1:$I$89,5,0)</f>
        <v>172.1772</v>
      </c>
      <c r="CA45" s="13">
        <f t="shared" si="39"/>
        <v>43.577282221917017</v>
      </c>
      <c r="CB45" s="20">
        <f t="shared" si="10"/>
        <v>375.77238986983883</v>
      </c>
      <c r="CC45" s="59">
        <f t="shared" si="11"/>
        <v>635.70017622792125</v>
      </c>
      <c r="CD45" s="59">
        <f ca="1">AVERAGE(OFFSET($CC$3,0,0,'Données projet'!$E$12+1,1))-AVERAGE(OFFSET($H$3,0,0,'Données projet'!$E$12+1,1))</f>
        <v>529.72171777327833</v>
      </c>
      <c r="CE45" s="59">
        <f t="shared" si="40"/>
        <v>394.94722433628397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2.5944173138240885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2.5944173138240885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5.6</v>
      </c>
      <c r="CT45" s="12">
        <f>IF('Données projet'!$A$140&gt;35,CT44+CS45-DB44,IF(A45&lt;'Données projet'!$A$140,$CQ$205^A45,IF(A45='Données projet'!$A$140,'Données projet'!$B$140,CT44+CS45-DB44)))</f>
        <v>90.2</v>
      </c>
      <c r="CU45" s="17">
        <f>CT45*VLOOKUP('Données projet'!$B$13,Paramètres!$A$1:$I$89,3,0)*VLOOKUP('Données projet'!$B$13,Paramètres!$A$1:$I$89,5,0)</f>
        <v>85.834320000000005</v>
      </c>
      <c r="CV45" s="13">
        <f t="shared" si="41"/>
        <v>23.557809132261784</v>
      </c>
      <c r="CW45" s="20">
        <f t="shared" si="13"/>
        <v>190.52462490535595</v>
      </c>
      <c r="CX45" s="59">
        <f t="shared" si="14"/>
        <v>450.45241126343831</v>
      </c>
      <c r="CY45" s="59">
        <f ca="1">AVERAGE(OFFSET($CX$3,0,0,'Données projet'!$E$13+1,1))-AVERAGE(OFFSET($H$3,0,0,'Données projet'!$E$13+1,1))</f>
        <v>319.49771739670462</v>
      </c>
      <c r="CZ45" s="59">
        <f t="shared" si="42"/>
        <v>166.76118462633733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1.2173804318713031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1.2173804318713031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9.8000000000000007</v>
      </c>
      <c r="DO45" s="12">
        <f>IF('Données projet'!$A$166&gt;35,DO44+DN45-DW44,IF(A45&lt;'Données projet'!$A$166,$DL$205^A45,IF(A45='Données projet'!$A$166,'Données projet'!$B$166,DO44+DN45-DW44)))</f>
        <v>212.60000000000002</v>
      </c>
      <c r="DP45" s="17">
        <f>DO45*VLOOKUP('Données projet'!$B$14,Paramètres!$A$1:$I$89,3,0)*VLOOKUP('Données projet'!$B$14,Paramètres!$A$1:$I$89,5,0)</f>
        <v>169.14456000000004</v>
      </c>
      <c r="DQ45" s="13">
        <f t="shared" si="43"/>
        <v>42.898377267189964</v>
      </c>
      <c r="DR45" s="20">
        <f t="shared" si="16"/>
        <v>369.30811574035596</v>
      </c>
      <c r="DS45" s="59">
        <f t="shared" si="17"/>
        <v>629.23590209843837</v>
      </c>
      <c r="DT45" s="59">
        <f ca="1">AVERAGE(OFFSET($DS$3,0,0,'Données projet'!$E$14+1,1))-AVERAGE(OFFSET($H$3,0,0,'Données projet'!$E$14+1,1))</f>
        <v>371.53862119592281</v>
      </c>
      <c r="DU45" s="59">
        <f t="shared" si="44"/>
        <v>359.99672429242423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12.448050024518775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12.448050024518775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</v>
      </c>
      <c r="EJ45" s="12">
        <f>IF('Données projet'!$A$192&gt;35,EJ44+EI45-ER44,IF(A45&lt;'Données projet'!$A$192,$EG$205^A45,IF(A45='Données projet'!$A$192,'Données projet'!$B$192,EJ44+EI45-ER44)))</f>
        <v>157.00000000000003</v>
      </c>
      <c r="EK45" s="17">
        <f>EJ45*VLOOKUP('Données projet'!$B$15,Paramètres!$A$1:$I$89,3,0)*VLOOKUP('Données projet'!$B$15,Paramètres!$A$1:$I$89,5,0)</f>
        <v>115.11240000000001</v>
      </c>
      <c r="EL45" s="13">
        <f t="shared" si="45"/>
        <v>30.532302752785416</v>
      </c>
      <c r="EM45" s="20">
        <f t="shared" si="19"/>
        <v>253.66452396110128</v>
      </c>
      <c r="EN45" s="59">
        <f t="shared" si="20"/>
        <v>513.59231031918364</v>
      </c>
      <c r="EO45" s="59">
        <f ca="1">AVERAGE(OFFSET($EN$3,0,0,'Données projet'!$E$15+1,1))-AVERAGE(OFFSET($H$3,0,0,'Données projet'!$E$15+1,1))</f>
        <v>429.05782194614073</v>
      </c>
      <c r="EP45" s="59">
        <f t="shared" si="46"/>
        <v>240.01805666428365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3.5750676321036376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3.5750676321036376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8</v>
      </c>
      <c r="FE45" s="12">
        <f>IF('Données projet'!$A$218&gt;35,FE44+FD45-FM44,IF(A45&lt;'Données projet'!$A$218,$FB$205^A45,IF(A45='Données projet'!$A$218,'Données projet'!$B$218,FE44+FD45-FM44)))</f>
        <v>174.00000000000003</v>
      </c>
      <c r="FF45" s="17">
        <f>FE45*VLOOKUP('Données projet'!$B$16,Paramètres!$A$1:$I$89,3,0)*VLOOKUP('Données projet'!$B$16,Paramètres!$A$1:$I$89,5,0)</f>
        <v>152.00640000000004</v>
      </c>
      <c r="FG45" s="13">
        <f t="shared" si="47"/>
        <v>39.034194016561486</v>
      </c>
      <c r="FH45" s="20">
        <f t="shared" si="22"/>
        <v>332.72903457884462</v>
      </c>
      <c r="FI45" s="59">
        <f t="shared" si="23"/>
        <v>592.65682093692703</v>
      </c>
      <c r="FJ45" s="59">
        <f ca="1">AVERAGE(OFFSET($FI$3,0,0,'Données projet'!$E$16+1,1))-AVERAGE(OFFSET($H$3,0,0,'Données projet'!$E$16+1,1))</f>
        <v>377.00852312761913</v>
      </c>
      <c r="FK45" s="59">
        <f t="shared" si="48"/>
        <v>337.17207781873378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8.4954409923458911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8.4954409923458911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6.4</v>
      </c>
      <c r="FZ45" s="12">
        <f>IF('Données projet'!$A$244&gt;35,FZ44+FY45-GH44,IF(A45&lt;'Données projet'!$A$244,$FW$205^A45,IF(A45='Données projet'!$A$244,'Données projet'!$B$244,FZ44+FY45-GH44)))</f>
        <v>144.79999999999995</v>
      </c>
      <c r="GA45" s="17">
        <f>FZ45*VLOOKUP('Données projet'!$B$17,Paramètres!$A$1:$I$89,3,0)*VLOOKUP('Données projet'!$B$17,Paramètres!$A$1:$I$89,5,0)</f>
        <v>126.49727999999998</v>
      </c>
      <c r="GB45" s="13">
        <f t="shared" si="49"/>
        <v>33.185701456959592</v>
      </c>
      <c r="GC45" s="20">
        <f t="shared" si="25"/>
        <v>278.11452603753787</v>
      </c>
      <c r="GD45" s="59">
        <f t="shared" si="26"/>
        <v>538.04231239562023</v>
      </c>
      <c r="GE45" s="59">
        <f ca="1">AVERAGE(OFFSET($GD$3,0,0,'Données projet'!$E$17+1,1))-AVERAGE(OFFSET($H$3,0,0,'Données projet'!$E$17+1,1))</f>
        <v>280.10635755644415</v>
      </c>
      <c r="GF45" s="59">
        <f t="shared" si="50"/>
        <v>271.43040689964266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5.6327235378445737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5.6327235378445737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9.8000000000000007</v>
      </c>
      <c r="GU45" s="12">
        <f>IF('Données projet'!$A$270&gt;35,GU44+GT45-HC44,IF(A45&lt;'Données projet'!$A$270,$GR$205^A45,IF(A45='Données projet'!$A$270,'Données projet'!$B$270,GU44+GT45-HC44)))</f>
        <v>212.60000000000002</v>
      </c>
      <c r="GV45" s="17">
        <f>GU45*VLOOKUP('Données projet'!$B$18,Paramètres!$A$1:$I$89,3,0)*VLOOKUP('Données projet'!$B$18,Paramètres!$A$1:$I$89,5,0)</f>
        <v>139.29552000000001</v>
      </c>
      <c r="GW45" s="13">
        <f t="shared" si="51"/>
        <v>36.135571666868977</v>
      </c>
      <c r="GX45" s="20">
        <f t="shared" si="28"/>
        <v>305.54248465313009</v>
      </c>
      <c r="GY45" s="59">
        <f t="shared" si="29"/>
        <v>565.47027101121239</v>
      </c>
      <c r="GZ45" s="59">
        <f ca="1">AVERAGE(OFFSET($GY$3,0,0,'Données projet'!$E$18+1,1))-AVERAGE(OFFSET($H$3,0,0,'Données projet'!$E$18+1,1))</f>
        <v>315.63369683775079</v>
      </c>
      <c r="HA45" s="59">
        <f t="shared" si="52"/>
        <v>306.69725573349979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8.3171211040624904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8.3171211040624904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3.8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13.933333333333332</v>
      </c>
      <c r="H46" s="67">
        <f t="shared" si="1"/>
        <v>200.93333333333331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</v>
      </c>
      <c r="N46" s="13">
        <f>IF('Données projet'!$A$36&gt;35,N45+M46-V45,IF(A46&lt;'Données projet'!$A$36,$K$205^A46,IF(A46='Données projet'!$A$36,'Données projet'!$B$36,N45+M46-V45)))</f>
        <v>168.00000000000003</v>
      </c>
      <c r="O46" s="13">
        <f>N46*VLOOKUP('Données projet'!$B$9,Paramètres!$A$1:$I$89,3,0)*VLOOKUP('Données projet'!$B$9,Paramètres!$A$1:$I$89,5,0)</f>
        <v>144.14400000000003</v>
      </c>
      <c r="P46" s="13">
        <f t="shared" si="33"/>
        <v>37.244720006976252</v>
      </c>
      <c r="Q46" s="20">
        <f t="shared" si="53"/>
        <v>315.9186873454837</v>
      </c>
      <c r="R46" s="59">
        <f t="shared" si="0"/>
        <v>576.42598525997209</v>
      </c>
      <c r="S46" s="59">
        <f ca="1">AVERAGE(OFFSET($R$3,0,0,'Données projet'!$E$9+1,1))-AVERAGE(OFFSET($H$3,0,0,'Données projet'!$E$9+1,1))</f>
        <v>490.57700931800127</v>
      </c>
      <c r="T46" s="59">
        <f t="shared" si="34"/>
        <v>271.29582207075191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5.0554014728584296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5.0554014728584296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141.20000000000005</v>
      </c>
      <c r="AJ46" s="13">
        <f>AI46*VLOOKUP('Données projet'!$B$10,Paramètres!$A$1:$I$89,3,0)*VLOOKUP('Données projet'!$B$10,Paramètres!$A$1:$I$89,5,0)</f>
        <v>118.94688000000005</v>
      </c>
      <c r="AK46" s="13">
        <f t="shared" si="35"/>
        <v>31.429250481525276</v>
      </c>
      <c r="AL46" s="20">
        <f t="shared" si="4"/>
        <v>261.90509392198993</v>
      </c>
      <c r="AM46" s="59">
        <f t="shared" si="5"/>
        <v>522.41239183647826</v>
      </c>
      <c r="AN46" s="59">
        <f ca="1">AVERAGE(OFFSET($AM$3,0,0,'Données projet'!$E$10+1,1))-AVERAGE(OFFSET($H$3,0,0,'Données projet'!$E$10+1,1))</f>
        <v>379.55022125193182</v>
      </c>
      <c r="AO46" s="59">
        <f t="shared" si="36"/>
        <v>247.37575363353935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1.5848225553215602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1.5848225553215602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181.2</v>
      </c>
      <c r="BE46" s="13">
        <f>BD46*VLOOKUP('Données projet'!$B$11,Paramètres!$A$1:$I$89,3,0)*VLOOKUP('Données projet'!$B$11,Paramètres!$A$1:$I$89,5,0)</f>
        <v>163.94976</v>
      </c>
      <c r="BF46" s="13">
        <f t="shared" si="37"/>
        <v>41.732126457893308</v>
      </c>
      <c r="BG46" s="20">
        <f t="shared" si="7"/>
        <v>358.22928558083089</v>
      </c>
      <c r="BH46" s="59">
        <f t="shared" si="8"/>
        <v>618.73658349531922</v>
      </c>
      <c r="BI46" s="59">
        <f ca="1">AVERAGE(OFFSET($BH$3,0,0,'Données projet'!$E$11+1,1))-AVERAGE(OFFSET($H$3,0,0,'Données projet'!$E$11+1,1))</f>
        <v>480.06550334851067</v>
      </c>
      <c r="BJ46" s="59">
        <f t="shared" si="38"/>
        <v>358.76123821338194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2.2696224249049499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2.2696224249049499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181.2</v>
      </c>
      <c r="BZ46" s="13">
        <f>BY46*VLOOKUP('Données projet'!$B$12,Paramètres!$A$1:$I$89,3,0)*VLOOKUP('Données projet'!$B$12,Paramètres!$A$1:$I$89,5,0)</f>
        <v>183.73680000000002</v>
      </c>
      <c r="CA46" s="13">
        <f t="shared" si="39"/>
        <v>46.152558509293854</v>
      </c>
      <c r="CB46" s="20">
        <f t="shared" si="10"/>
        <v>400.3906327370201</v>
      </c>
      <c r="CC46" s="59">
        <f t="shared" si="11"/>
        <v>660.89793065150843</v>
      </c>
      <c r="CD46" s="59">
        <f ca="1">AVERAGE(OFFSET($CC$3,0,0,'Données projet'!$E$12+1,1))-AVERAGE(OFFSET($H$3,0,0,'Données projet'!$E$12+1,1))</f>
        <v>529.72171777327833</v>
      </c>
      <c r="CE46" s="59">
        <f t="shared" si="40"/>
        <v>394.94722433628397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2.5435423727383069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2.5435423727383069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5.6</v>
      </c>
      <c r="CT46" s="12">
        <f>IF('Données projet'!$A$140&gt;35,CT45+CS46-DB45,IF(A46&lt;'Données projet'!$A$140,$CQ$205^A46,IF(A46='Données projet'!$A$140,'Données projet'!$B$140,CT45+CS46-DB45)))</f>
        <v>95.8</v>
      </c>
      <c r="CU46" s="17">
        <f>CT46*VLOOKUP('Données projet'!$B$13,Paramètres!$A$1:$I$89,3,0)*VLOOKUP('Données projet'!$B$13,Paramètres!$A$1:$I$89,5,0)</f>
        <v>91.16328</v>
      </c>
      <c r="CV46" s="13">
        <f t="shared" si="41"/>
        <v>24.84557007760694</v>
      </c>
      <c r="CW46" s="20">
        <f t="shared" si="13"/>
        <v>202.04874721849876</v>
      </c>
      <c r="CX46" s="59">
        <f t="shared" si="14"/>
        <v>462.55604513298709</v>
      </c>
      <c r="CY46" s="59">
        <f ca="1">AVERAGE(OFFSET($CX$3,0,0,'Données projet'!$E$13+1,1))-AVERAGE(OFFSET($H$3,0,0,'Données projet'!$E$13+1,1))</f>
        <v>319.49771739670462</v>
      </c>
      <c r="CZ46" s="59">
        <f t="shared" si="42"/>
        <v>166.76118462633733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1.1935083441310517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1.1935083441310517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9.8000000000000007</v>
      </c>
      <c r="DO46" s="12">
        <f>IF('Données projet'!$A$166&gt;35,DO45+DN46-DW45,IF(A46&lt;'Données projet'!$A$166,$DL$205^A46,IF(A46='Données projet'!$A$166,'Données projet'!$B$166,DO45+DN46-DW45)))</f>
        <v>222.40000000000003</v>
      </c>
      <c r="DP46" s="17">
        <f>DO46*VLOOKUP('Données projet'!$B$14,Paramètres!$A$1:$I$89,3,0)*VLOOKUP('Données projet'!$B$14,Paramètres!$A$1:$I$89,5,0)</f>
        <v>176.94144000000003</v>
      </c>
      <c r="DQ46" s="13">
        <f t="shared" si="43"/>
        <v>44.641035679901449</v>
      </c>
      <c r="DR46" s="20">
        <f t="shared" si="16"/>
        <v>385.92281180916171</v>
      </c>
      <c r="DS46" s="59">
        <f t="shared" si="17"/>
        <v>646.43010972365005</v>
      </c>
      <c r="DT46" s="59">
        <f ca="1">AVERAGE(OFFSET($DS$3,0,0,'Données projet'!$E$14+1,1))-AVERAGE(OFFSET($H$3,0,0,'Données projet'!$E$14+1,1))</f>
        <v>371.53862119592281</v>
      </c>
      <c r="DU46" s="59">
        <f t="shared" si="44"/>
        <v>359.99672429242423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12.203951356098774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12.203951356098774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</v>
      </c>
      <c r="EJ46" s="12">
        <f>IF('Données projet'!$A$192&gt;35,EJ45+EI46-ER45,IF(A46&lt;'Données projet'!$A$192,$EG$205^A46,IF(A46='Données projet'!$A$192,'Données projet'!$B$192,EJ45+EI46-ER45)))</f>
        <v>168.00000000000003</v>
      </c>
      <c r="EK46" s="17">
        <f>EJ46*VLOOKUP('Données projet'!$B$15,Paramètres!$A$1:$I$89,3,0)*VLOOKUP('Données projet'!$B$15,Paramètres!$A$1:$I$89,5,0)</f>
        <v>123.17760000000001</v>
      </c>
      <c r="EL46" s="13">
        <f t="shared" si="45"/>
        <v>32.414991240570416</v>
      </c>
      <c r="EM46" s="20">
        <f t="shared" si="19"/>
        <v>270.99042974399345</v>
      </c>
      <c r="EN46" s="59">
        <f t="shared" si="20"/>
        <v>531.49772765848184</v>
      </c>
      <c r="EO46" s="59">
        <f ca="1">AVERAGE(OFFSET($EN$3,0,0,'Données projet'!$E$15+1,1))-AVERAGE(OFFSET($H$3,0,0,'Données projet'!$E$15+1,1))</f>
        <v>429.05782194614073</v>
      </c>
      <c r="EP46" s="59">
        <f t="shared" si="46"/>
        <v>240.01805666428365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3.504962736414027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3.504962736414027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8</v>
      </c>
      <c r="FE46" s="12">
        <f>IF('Données projet'!$A$218&gt;35,FE45+FD46-FM45,IF(A46&lt;'Données projet'!$A$218,$FB$205^A46,IF(A46='Données projet'!$A$218,'Données projet'!$B$218,FE45+FD46-FM45)))</f>
        <v>182.00000000000003</v>
      </c>
      <c r="FF46" s="17">
        <f>FE46*VLOOKUP('Données projet'!$B$16,Paramètres!$A$1:$I$89,3,0)*VLOOKUP('Données projet'!$B$16,Paramètres!$A$1:$I$89,5,0)</f>
        <v>158.99520000000004</v>
      </c>
      <c r="FG46" s="13">
        <f t="shared" si="47"/>
        <v>40.615796933386044</v>
      </c>
      <c r="FH46" s="20">
        <f t="shared" si="22"/>
        <v>347.65581965898076</v>
      </c>
      <c r="FI46" s="59">
        <f t="shared" si="23"/>
        <v>608.16311757346909</v>
      </c>
      <c r="FJ46" s="59">
        <f ca="1">AVERAGE(OFFSET($FI$3,0,0,'Données projet'!$E$16+1,1))-AVERAGE(OFFSET($H$3,0,0,'Données projet'!$E$16+1,1))</f>
        <v>377.00852312761913</v>
      </c>
      <c r="FK46" s="59">
        <f t="shared" si="48"/>
        <v>337.17207781873378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8.3288505761933429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8.3288505761933429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6.4</v>
      </c>
      <c r="FZ46" s="12">
        <f>IF('Données projet'!$A$244&gt;35,FZ45+FY46-GH45,IF(A46&lt;'Données projet'!$A$244,$FW$205^A46,IF(A46='Données projet'!$A$244,'Données projet'!$B$244,FZ45+FY46-GH45)))</f>
        <v>151.19999999999996</v>
      </c>
      <c r="GA46" s="17">
        <f>FZ46*VLOOKUP('Données projet'!$B$17,Paramètres!$A$1:$I$89,3,0)*VLOOKUP('Données projet'!$B$17,Paramètres!$A$1:$I$89,5,0)</f>
        <v>132.08831999999998</v>
      </c>
      <c r="GB46" s="13">
        <f t="shared" si="49"/>
        <v>34.47846029657056</v>
      </c>
      <c r="GC46" s="20">
        <f t="shared" si="25"/>
        <v>290.10380901652701</v>
      </c>
      <c r="GD46" s="59">
        <f t="shared" si="26"/>
        <v>550.61110693101534</v>
      </c>
      <c r="GE46" s="59">
        <f ca="1">AVERAGE(OFFSET($GD$3,0,0,'Données projet'!$E$17+1,1))-AVERAGE(OFFSET($H$3,0,0,'Données projet'!$E$17+1,1))</f>
        <v>280.10635755644415</v>
      </c>
      <c r="GF46" s="59">
        <f t="shared" si="50"/>
        <v>271.43040689964266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5.5222692648895606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5.5222692648895606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9.8000000000000007</v>
      </c>
      <c r="GU46" s="12">
        <f>IF('Données projet'!$A$270&gt;35,GU45+GT46-HC45,IF(A46&lt;'Données projet'!$A$270,$GR$205^A46,IF(A46='Données projet'!$A$270,'Données projet'!$B$270,GU45+GT46-HC45)))</f>
        <v>222.40000000000003</v>
      </c>
      <c r="GV46" s="17">
        <f>GU46*VLOOKUP('Données projet'!$B$18,Paramètres!$A$1:$I$89,3,0)*VLOOKUP('Données projet'!$B$18,Paramètres!$A$1:$I$89,5,0)</f>
        <v>145.71648000000002</v>
      </c>
      <c r="GW46" s="13">
        <f t="shared" si="51"/>
        <v>37.60350500083149</v>
      </c>
      <c r="GX46" s="20">
        <f t="shared" si="28"/>
        <v>319.28230720978155</v>
      </c>
      <c r="GY46" s="59">
        <f t="shared" si="29"/>
        <v>579.78960512426988</v>
      </c>
      <c r="GZ46" s="59">
        <f ca="1">AVERAGE(OFFSET($GY$3,0,0,'Données projet'!$E$18+1,1))-AVERAGE(OFFSET($H$3,0,0,'Données projet'!$E$18+1,1))</f>
        <v>315.63369683775079</v>
      </c>
      <c r="HA46" s="59">
        <f t="shared" si="52"/>
        <v>306.69725573349979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8.1540274321547876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8.1540274321547876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3.8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13.933333333333332</v>
      </c>
      <c r="H47" s="67">
        <f t="shared" si="1"/>
        <v>200.93333333333331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61.202751702086672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</v>
      </c>
      <c r="N47" s="13">
        <f>IF('Données projet'!$A$36&gt;35,N46+M47-V46,IF(A47&lt;'Données projet'!$A$36,$K$205^A47,IF(A47='Données projet'!$A$36,'Données projet'!$B$36,N46+M47-V46)))</f>
        <v>179.00000000000003</v>
      </c>
      <c r="O47" s="13">
        <f>N47*VLOOKUP('Données projet'!$B$9,Paramètres!$A$1:$I$89,3,0)*VLOOKUP('Données projet'!$B$9,Paramètres!$A$1:$I$89,5,0)</f>
        <v>153.58200000000002</v>
      </c>
      <c r="P47" s="13">
        <f t="shared" si="33"/>
        <v>39.391486561628568</v>
      </c>
      <c r="Q47" s="20">
        <f t="shared" si="53"/>
        <v>336.09548909483647</v>
      </c>
      <c r="R47" s="59">
        <f t="shared" si="0"/>
        <v>597.17224533582089</v>
      </c>
      <c r="S47" s="59">
        <f ca="1">AVERAGE(OFFSET($R$3,0,0,'Données projet'!$E$9+1,1))-AVERAGE(OFFSET($H$3,0,0,'Données projet'!$E$9+1,1))</f>
        <v>490.57700931800127</v>
      </c>
      <c r="T47" s="59">
        <f t="shared" si="34"/>
        <v>271.29582207075191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4.9562681334661045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4.9562681334661045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61.202751702086672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149.60000000000005</v>
      </c>
      <c r="AJ47" s="13">
        <f>AI47*VLOOKUP('Données projet'!$B$10,Paramètres!$A$1:$I$89,3,0)*VLOOKUP('Données projet'!$B$10,Paramètres!$A$1:$I$89,5,0)</f>
        <v>126.02304000000005</v>
      </c>
      <c r="AK47" s="13">
        <f t="shared" si="35"/>
        <v>33.075745544773369</v>
      </c>
      <c r="AL47" s="20">
        <f t="shared" si="4"/>
        <v>277.0970514904804</v>
      </c>
      <c r="AM47" s="59">
        <f t="shared" si="5"/>
        <v>538.17380773146488</v>
      </c>
      <c r="AN47" s="59">
        <f ca="1">AVERAGE(OFFSET($AM$3,0,0,'Données projet'!$E$10+1,1))-AVERAGE(OFFSET($H$3,0,0,'Données projet'!$E$10+1,1))</f>
        <v>379.55022125193182</v>
      </c>
      <c r="AO47" s="59">
        <f t="shared" si="36"/>
        <v>247.37575363353935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1.5537451516580147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1.5537451516580147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61.202751702086672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192.6</v>
      </c>
      <c r="BE47" s="13">
        <f>BD47*VLOOKUP('Données projet'!$B$11,Paramètres!$A$1:$I$89,3,0)*VLOOKUP('Données projet'!$B$11,Paramètres!$A$1:$I$89,5,0)</f>
        <v>174.26447999999999</v>
      </c>
      <c r="BF47" s="13">
        <f t="shared" si="37"/>
        <v>44.043743683739521</v>
      </c>
      <c r="BG47" s="20">
        <f t="shared" si="7"/>
        <v>380.22015624917964</v>
      </c>
      <c r="BH47" s="59">
        <f t="shared" si="8"/>
        <v>641.29691249016412</v>
      </c>
      <c r="BI47" s="59">
        <f ca="1">AVERAGE(OFFSET($BH$3,0,0,'Données projet'!$E$11+1,1))-AVERAGE(OFFSET($H$3,0,0,'Données projet'!$E$11+1,1))</f>
        <v>480.06550334851067</v>
      </c>
      <c r="BJ47" s="59">
        <f t="shared" si="38"/>
        <v>358.76123821338194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2.2251165134855517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2.2251165134855517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61.202751702086672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192.6</v>
      </c>
      <c r="BZ47" s="13">
        <f>BY47*VLOOKUP('Données projet'!$B$12,Paramètres!$A$1:$I$89,3,0)*VLOOKUP('Données projet'!$B$12,Paramètres!$A$1:$I$89,5,0)</f>
        <v>195.29640000000001</v>
      </c>
      <c r="CA47" s="13">
        <f t="shared" si="39"/>
        <v>48.709031383366153</v>
      </c>
      <c r="CB47" s="20">
        <f t="shared" si="10"/>
        <v>424.97612632602937</v>
      </c>
      <c r="CC47" s="59">
        <f t="shared" si="11"/>
        <v>686.05288256701385</v>
      </c>
      <c r="CD47" s="59">
        <f ca="1">AVERAGE(OFFSET($CC$3,0,0,'Données projet'!$E$12+1,1))-AVERAGE(OFFSET($H$3,0,0,'Données projet'!$E$12+1,1))</f>
        <v>529.72171777327833</v>
      </c>
      <c r="CE47" s="59">
        <f t="shared" si="40"/>
        <v>394.94722433628397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2.4936650582165671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2.4936650582165671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61.202751702086672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5.6</v>
      </c>
      <c r="CT47" s="12">
        <f>IF('Données projet'!$A$140&gt;35,CT46+CS47-DB46,IF(A47&lt;'Données projet'!$A$140,$CQ$205^A47,IF(A47='Données projet'!$A$140,'Données projet'!$B$140,CT46+CS47-DB46)))</f>
        <v>101.39999999999999</v>
      </c>
      <c r="CU47" s="17">
        <f>CT47*VLOOKUP('Données projet'!$B$13,Paramètres!$A$1:$I$89,3,0)*VLOOKUP('Données projet'!$B$13,Paramètres!$A$1:$I$89,5,0)</f>
        <v>96.492239999999995</v>
      </c>
      <c r="CV47" s="13">
        <f t="shared" si="41"/>
        <v>26.124593361596208</v>
      </c>
      <c r="CW47" s="20">
        <f t="shared" si="13"/>
        <v>213.55765143811337</v>
      </c>
      <c r="CX47" s="59">
        <f t="shared" si="14"/>
        <v>474.63440767909788</v>
      </c>
      <c r="CY47" s="59">
        <f ca="1">AVERAGE(OFFSET($CX$3,0,0,'Données projet'!$E$13+1,1))-AVERAGE(OFFSET($H$3,0,0,'Données projet'!$E$13+1,1))</f>
        <v>319.49771739670462</v>
      </c>
      <c r="CZ47" s="59">
        <f t="shared" si="42"/>
        <v>166.76118462633733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1.1701043734708507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1.1701043734708507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61.202751702086672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9.8000000000000007</v>
      </c>
      <c r="DO47" s="12">
        <f>IF('Données projet'!$A$166&gt;35,DO46+DN47-DW46,IF(A47&lt;'Données projet'!$A$166,$DL$205^A47,IF(A47='Données projet'!$A$166,'Données projet'!$B$166,DO46+DN47-DW46)))</f>
        <v>232.20000000000005</v>
      </c>
      <c r="DP47" s="17">
        <f>DO47*VLOOKUP('Données projet'!$B$14,Paramètres!$A$1:$I$89,3,0)*VLOOKUP('Données projet'!$B$14,Paramètres!$A$1:$I$89,5,0)</f>
        <v>184.73832000000004</v>
      </c>
      <c r="DQ47" s="13">
        <f t="shared" si="43"/>
        <v>46.374775595471988</v>
      </c>
      <c r="DR47" s="20">
        <f t="shared" si="16"/>
        <v>402.52197482878046</v>
      </c>
      <c r="DS47" s="59">
        <f t="shared" si="17"/>
        <v>663.59873106976488</v>
      </c>
      <c r="DT47" s="59">
        <f ca="1">AVERAGE(OFFSET($DS$3,0,0,'Données projet'!$E$14+1,1))-AVERAGE(OFFSET($H$3,0,0,'Données projet'!$E$14+1,1))</f>
        <v>371.53862119592281</v>
      </c>
      <c r="DU47" s="59">
        <f t="shared" si="44"/>
        <v>359.99672429242423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11.964639313681001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11.964639313681001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61.202751702086672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11</v>
      </c>
      <c r="EJ47" s="12">
        <f>IF('Données projet'!$A$192&gt;35,EJ46+EI47-ER46,IF(A47&lt;'Données projet'!$A$192,$EG$205^A47,IF(A47='Données projet'!$A$192,'Données projet'!$B$192,EJ46+EI47-ER46)))</f>
        <v>179.00000000000003</v>
      </c>
      <c r="EK47" s="17">
        <f>EJ47*VLOOKUP('Données projet'!$B$15,Paramètres!$A$1:$I$89,3,0)*VLOOKUP('Données projet'!$B$15,Paramètres!$A$1:$I$89,5,0)</f>
        <v>131.24280000000002</v>
      </c>
      <c r="EL47" s="13">
        <f t="shared" si="45"/>
        <v>34.28337470677905</v>
      </c>
      <c r="EM47" s="20">
        <f t="shared" si="19"/>
        <v>288.29142094764018</v>
      </c>
      <c r="EN47" s="59">
        <f t="shared" si="20"/>
        <v>549.36817718862471</v>
      </c>
      <c r="EO47" s="59">
        <f ca="1">AVERAGE(OFFSET($EN$3,0,0,'Données projet'!$E$15+1,1))-AVERAGE(OFFSET($H$3,0,0,'Données projet'!$E$15+1,1))</f>
        <v>429.05782194614073</v>
      </c>
      <c r="EP47" s="59">
        <f t="shared" si="46"/>
        <v>240.01805666428365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3.4362325549691253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3.4362325549691253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61.202751702086672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8</v>
      </c>
      <c r="FE47" s="12">
        <f>IF('Données projet'!$A$218&gt;35,FE46+FD47-FM46,IF(A47&lt;'Données projet'!$A$218,$FB$205^A47,IF(A47='Données projet'!$A$218,'Données projet'!$B$218,FE46+FD47-FM46)))</f>
        <v>190.00000000000003</v>
      </c>
      <c r="FF47" s="17">
        <f>FE47*VLOOKUP('Données projet'!$B$16,Paramètres!$A$1:$I$89,3,0)*VLOOKUP('Données projet'!$B$16,Paramètres!$A$1:$I$89,5,0)</f>
        <v>165.98400000000004</v>
      </c>
      <c r="FG47" s="13">
        <f t="shared" si="47"/>
        <v>42.189325525922285</v>
      </c>
      <c r="FH47" s="20">
        <f t="shared" si="22"/>
        <v>362.56854195764805</v>
      </c>
      <c r="FI47" s="59">
        <f t="shared" si="23"/>
        <v>623.64529819863253</v>
      </c>
      <c r="FJ47" s="59">
        <f ca="1">AVERAGE(OFFSET($FI$3,0,0,'Données projet'!$E$16+1,1))-AVERAGE(OFFSET($H$3,0,0,'Données projet'!$E$16+1,1))</f>
        <v>377.00852312761913</v>
      </c>
      <c r="FK47" s="59">
        <f t="shared" si="48"/>
        <v>337.17207781873378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8.1655268964914249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8.1655268964914249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61.202751702086672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6.4</v>
      </c>
      <c r="FZ47" s="12">
        <f>IF('Données projet'!$A$244&gt;35,FZ46+FY47-GH46,IF(A47&lt;'Données projet'!$A$244,$FW$205^A47,IF(A47='Données projet'!$A$244,'Données projet'!$B$244,FZ46+FY47-GH46)))</f>
        <v>157.59999999999997</v>
      </c>
      <c r="GA47" s="17">
        <f>FZ47*VLOOKUP('Données projet'!$B$17,Paramètres!$A$1:$I$89,3,0)*VLOOKUP('Données projet'!$B$17,Paramètres!$A$1:$I$89,5,0)</f>
        <v>137.67935999999997</v>
      </c>
      <c r="GB47" s="13">
        <f t="shared" si="49"/>
        <v>35.764863394856881</v>
      </c>
      <c r="GC47" s="20">
        <f t="shared" si="25"/>
        <v>302.08202241270902</v>
      </c>
      <c r="GD47" s="59">
        <f t="shared" si="26"/>
        <v>563.1587786536935</v>
      </c>
      <c r="GE47" s="59">
        <f ca="1">AVERAGE(OFFSET($GD$3,0,0,'Données projet'!$E$17+1,1))-AVERAGE(OFFSET($H$3,0,0,'Données projet'!$E$17+1,1))</f>
        <v>280.10635755644415</v>
      </c>
      <c r="GF47" s="59">
        <f t="shared" si="50"/>
        <v>271.43040689964266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5.4139809328567408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5.4139809328567408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61.202751702086672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9.8000000000000007</v>
      </c>
      <c r="GU47" s="12">
        <f>IF('Données projet'!$A$270&gt;35,GU46+GT47-HC46,IF(A47&lt;'Données projet'!$A$270,$GR$205^A47,IF(A47='Données projet'!$A$270,'Données projet'!$B$270,GU46+GT47-HC46)))</f>
        <v>232.20000000000005</v>
      </c>
      <c r="GV47" s="17">
        <f>GU47*VLOOKUP('Données projet'!$B$18,Paramètres!$A$1:$I$89,3,0)*VLOOKUP('Données projet'!$B$18,Paramètres!$A$1:$I$89,5,0)</f>
        <v>152.13744000000003</v>
      </c>
      <c r="GW47" s="13">
        <f t="shared" si="51"/>
        <v>39.063925813036093</v>
      </c>
      <c r="GX47" s="20">
        <f t="shared" si="28"/>
        <v>333.00904545770453</v>
      </c>
      <c r="GY47" s="59">
        <f t="shared" si="29"/>
        <v>594.08580169868901</v>
      </c>
      <c r="GZ47" s="59">
        <f ca="1">AVERAGE(OFFSET($GY$3,0,0,'Données projet'!$E$18+1,1))-AVERAGE(OFFSET($H$3,0,0,'Données projet'!$E$18+1,1))</f>
        <v>315.63369683775079</v>
      </c>
      <c r="HA47" s="59">
        <f t="shared" si="52"/>
        <v>306.69725573349979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7.9941319276758769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7.9941319276758769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3.8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13.933333333333332</v>
      </c>
      <c r="H48" s="67">
        <f t="shared" si="1"/>
        <v>200.93333333333331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190</v>
      </c>
      <c r="L48" s="12">
        <f>VLOOKUP(A48,'Données projet'!$A$35:$I$55,9,0)</f>
        <v>11</v>
      </c>
      <c r="M48" s="12">
        <f t="array" ref="M48">INDEX(L:L,MIN(IF(ISNUMBER(L48:L244),ROW(L48:L244),"")))</f>
        <v>11</v>
      </c>
      <c r="N48" s="13">
        <f>IF('Données projet'!$A$36&gt;35,N47+M48-V47,IF(A48&lt;'Données projet'!$A$36,$K$205^A48,IF(A48='Données projet'!$A$36,'Données projet'!$B$36,N47+M48-V47)))</f>
        <v>190.00000000000003</v>
      </c>
      <c r="O48" s="13">
        <f>N48*VLOOKUP('Données projet'!$B$9,Paramètres!$A$1:$I$89,3,0)*VLOOKUP('Données projet'!$B$9,Paramètres!$A$1:$I$89,5,0)</f>
        <v>163.02000000000004</v>
      </c>
      <c r="P48" s="13">
        <f t="shared" si="33"/>
        <v>41.52294175893757</v>
      </c>
      <c r="Q48" s="20">
        <f t="shared" si="53"/>
        <v>356.24562356348298</v>
      </c>
      <c r="R48" s="59">
        <f t="shared" si="0"/>
        <v>617.88195930211691</v>
      </c>
      <c r="S48" s="59">
        <f ca="1">AVERAGE(OFFSET($R$3,0,0,'Données projet'!$E$9+1,1))-AVERAGE(OFFSET($H$3,0,0,'Données projet'!$E$9+1,1))</f>
        <v>490.57700931800127</v>
      </c>
      <c r="T48" s="59">
        <f t="shared" si="34"/>
        <v>271.29582207075191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0.10600000000000001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7.6742077005712535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7.6742077005712535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158.00000000000006</v>
      </c>
      <c r="AJ48" s="13">
        <f>AI48*VLOOKUP('Données projet'!$B$10,Paramètres!$A$1:$I$89,3,0)*VLOOKUP('Données projet'!$B$10,Paramètres!$A$1:$I$89,5,0)</f>
        <v>133.09920000000005</v>
      </c>
      <c r="AK48" s="13">
        <f t="shared" si="35"/>
        <v>34.71150853565117</v>
      </c>
      <c r="AL48" s="20">
        <f t="shared" si="4"/>
        <v>292.27031736625918</v>
      </c>
      <c r="AM48" s="59">
        <f t="shared" si="5"/>
        <v>553.90665310489317</v>
      </c>
      <c r="AN48" s="59">
        <f ca="1">AVERAGE(OFFSET($AM$3,0,0,'Données projet'!$E$10+1,1))-AVERAGE(OFFSET($H$3,0,0,'Données projet'!$E$10+1,1))</f>
        <v>379.55022125193182</v>
      </c>
      <c r="AO48" s="59">
        <f t="shared" si="36"/>
        <v>247.37575363353935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8.6000000000000007E-2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3.2051114923046815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3.2051114923046815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204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204</v>
      </c>
      <c r="BE48" s="13">
        <f>BD48*VLOOKUP('Données projet'!$B$11,Paramètres!$A$1:$I$89,3,0)*VLOOKUP('Données projet'!$B$11,Paramètres!$A$1:$I$89,5,0)</f>
        <v>184.57919999999999</v>
      </c>
      <c r="BF48" s="13">
        <f t="shared" si="37"/>
        <v>46.339479465836618</v>
      </c>
      <c r="BG48" s="20">
        <f t="shared" si="7"/>
        <v>402.18336673633206</v>
      </c>
      <c r="BH48" s="59">
        <f t="shared" si="8"/>
        <v>663.81970247496599</v>
      </c>
      <c r="BI48" s="59">
        <f ca="1">AVERAGE(OFFSET($BH$3,0,0,'Données projet'!$E$11+1,1))-AVERAGE(OFFSET($H$3,0,0,'Données projet'!$E$11+1,1))</f>
        <v>480.06550334851067</v>
      </c>
      <c r="BJ48" s="59">
        <f t="shared" si="38"/>
        <v>358.76123821338194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8.6000000000000007E-2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4.590036211201765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4.590036211201765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204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204</v>
      </c>
      <c r="BZ48" s="13">
        <f>BY48*VLOOKUP('Données projet'!$B$12,Paramètres!$A$1:$I$89,3,0)*VLOOKUP('Données projet'!$B$12,Paramètres!$A$1:$I$89,5,0)</f>
        <v>206.85599999999999</v>
      </c>
      <c r="CA48" s="13">
        <f t="shared" si="39"/>
        <v>51.247940588293027</v>
      </c>
      <c r="CB48" s="20">
        <f t="shared" si="10"/>
        <v>449.53102985794368</v>
      </c>
      <c r="CC48" s="59">
        <f t="shared" si="11"/>
        <v>711.16736559657761</v>
      </c>
      <c r="CD48" s="59">
        <f ca="1">AVERAGE(OFFSET($CC$3,0,0,'Données projet'!$E$12+1,1))-AVERAGE(OFFSET($H$3,0,0,'Données projet'!$E$12+1,1))</f>
        <v>529.72171777327833</v>
      </c>
      <c r="CE48" s="59">
        <f t="shared" si="40"/>
        <v>394.94722433628397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28</v>
      </c>
      <c r="CH48" s="16">
        <f>IF(ISNA(VLOOKUP(A48,'Données projet'!$A$113:$I$133,5,0)),0%,VLOOKUP(A48,'Données projet'!$A$113:$I$133,5,0)*VLOOKUP('Données projet'!$B$12,Paramètres!$A$1:$I$89,7,0))</f>
        <v>8.6000000000000007E-2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5.1440060987606007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5.1440060987606007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107</v>
      </c>
      <c r="CR48" s="12">
        <f>VLOOKUP(A48,'Données projet'!$A$139:$I$159,9,0)</f>
        <v>5.6</v>
      </c>
      <c r="CS48" s="12">
        <f t="array" ref="CS48">INDEX(CR:CR,MIN(IF(ISNUMBER(CR48:CR244),ROW(CR48:CR244),"")))</f>
        <v>5.6</v>
      </c>
      <c r="CT48" s="12">
        <f>IF('Données projet'!$A$140&gt;35,CT47+CS48-DB47,IF(A48&lt;'Données projet'!$A$140,$CQ$205^A48,IF(A48='Données projet'!$A$140,'Données projet'!$B$140,CT47+CS48-DB47)))</f>
        <v>106.99999999999999</v>
      </c>
      <c r="CU48" s="17">
        <f>CT48*VLOOKUP('Données projet'!$B$13,Paramètres!$A$1:$I$89,3,0)*VLOOKUP('Données projet'!$B$13,Paramètres!$A$1:$I$89,5,0)</f>
        <v>101.82119999999999</v>
      </c>
      <c r="CV48" s="13">
        <f t="shared" si="41"/>
        <v>27.395416540066275</v>
      </c>
      <c r="CW48" s="20">
        <f t="shared" si="13"/>
        <v>225.05227380728206</v>
      </c>
      <c r="CX48" s="59">
        <f t="shared" si="14"/>
        <v>486.68860954591599</v>
      </c>
      <c r="CY48" s="59">
        <f ca="1">AVERAGE(OFFSET($CX$3,0,0,'Données projet'!$E$13+1,1))-AVERAGE(OFFSET($H$3,0,0,'Données projet'!$E$13+1,1))</f>
        <v>319.49771739670462</v>
      </c>
      <c r="CZ48" s="59">
        <f t="shared" si="42"/>
        <v>166.76118462633733</v>
      </c>
      <c r="DA48" s="15">
        <f>IF(ISNA(VLOOKUP(A48,'Données projet'!$A$139:$I$159,3,0)),0,VLOOKUP(A48,'Données projet'!$A$139:$I$159,3,0))</f>
        <v>5</v>
      </c>
      <c r="DB48" s="15">
        <f>IF(ISNA(VLOOKUP(A48,'Données projet'!$A$139:$I$159,4,0)),0,VLOOKUP(A48,'Données projet'!$A$139:$I$159,4,0))</f>
        <v>14</v>
      </c>
      <c r="DC48" s="16">
        <f>IF(ISNA(VLOOKUP(A48,'Données projet'!$A$139:$I$159,5,0)),0%,VLOOKUP(A48,'Données projet'!$A$139:$I$159,5,0)*VLOOKUP('Données projet'!$B$13,Paramètres!$A$1:$I$89,7,0))</f>
        <v>8.6000000000000007E-2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2.4137259386492049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2.4137259386492049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242</v>
      </c>
      <c r="DM48" s="12">
        <f>VLOOKUP(A48,'Données projet'!$A$165:$I$185,9,0)</f>
        <v>9.8000000000000007</v>
      </c>
      <c r="DN48" s="12">
        <f t="array" ref="DN48">INDEX(DM:DM,MIN(IF(ISNUMBER(DM48:DM244),ROW(DM48:DM244),"")))</f>
        <v>9.8000000000000007</v>
      </c>
      <c r="DO48" s="12">
        <f>IF('Données projet'!$A$166&gt;35,DO47+DN48-DW47,IF(A48&lt;'Données projet'!$A$166,$DL$205^A48,IF(A48='Données projet'!$A$166,'Données projet'!$B$166,DO47+DN48-DW47)))</f>
        <v>242.00000000000006</v>
      </c>
      <c r="DP48" s="17">
        <f>DO48*VLOOKUP('Données projet'!$B$14,Paramètres!$A$1:$I$89,3,0)*VLOOKUP('Données projet'!$B$14,Paramètres!$A$1:$I$89,5,0)</f>
        <v>192.53520000000006</v>
      </c>
      <c r="DQ48" s="13">
        <f t="shared" si="43"/>
        <v>48.100016456123079</v>
      </c>
      <c r="DR48" s="20">
        <f t="shared" si="16"/>
        <v>419.10633532774779</v>
      </c>
      <c r="DS48" s="59">
        <f t="shared" si="17"/>
        <v>680.74267106638172</v>
      </c>
      <c r="DT48" s="59">
        <f ca="1">AVERAGE(OFFSET($DS$3,0,0,'Données projet'!$E$14+1,1))-AVERAGE(OFFSET($H$3,0,0,'Données projet'!$E$14+1,1))</f>
        <v>371.53862119592281</v>
      </c>
      <c r="DU48" s="59">
        <f t="shared" si="44"/>
        <v>359.99672429242423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24</v>
      </c>
      <c r="DX48" s="16">
        <f>IF(ISNA(VLOOKUP(A48,'Données projet'!$A$165:$I$185,5,0)),0%,VLOOKUP(A48,'Données projet'!$A$165:$I$185,5,0)*VLOOKUP('Données projet'!$B$14,Paramètres!$A$1:$I$89,7,0))</f>
        <v>0.159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15.08623871922679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15.08623871922679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190</v>
      </c>
      <c r="EH48" s="12">
        <f>VLOOKUP(A48,'Données projet'!$A$191:$I$211,9,0)</f>
        <v>11</v>
      </c>
      <c r="EI48" s="12">
        <f t="array" ref="EI48">INDEX(EH:EH,MIN(IF(ISNUMBER(EH48:EH244),ROW(EH48:EH244),"")))</f>
        <v>11</v>
      </c>
      <c r="EJ48" s="12">
        <f>IF('Données projet'!$A$192&gt;35,EJ47+EI48-ER47,IF(A48&lt;'Données projet'!$A$192,$EG$205^A48,IF(A48='Données projet'!$A$192,'Données projet'!$B$192,EJ47+EI48-ER47)))</f>
        <v>190.00000000000003</v>
      </c>
      <c r="EK48" s="17">
        <f>EJ48*VLOOKUP('Données projet'!$B$15,Paramètres!$A$1:$I$89,3,0)*VLOOKUP('Données projet'!$B$15,Paramètres!$A$1:$I$89,5,0)</f>
        <v>139.30800000000002</v>
      </c>
      <c r="EL48" s="13">
        <f t="shared" si="45"/>
        <v>36.138432324006359</v>
      </c>
      <c r="EM48" s="20">
        <f t="shared" si="19"/>
        <v>305.5692029643111</v>
      </c>
      <c r="EN48" s="59">
        <f t="shared" si="20"/>
        <v>567.20553870294498</v>
      </c>
      <c r="EO48" s="59">
        <f ca="1">AVERAGE(OFFSET($EN$3,0,0,'Données projet'!$E$15+1,1))-AVERAGE(OFFSET($H$3,0,0,'Données projet'!$E$15+1,1))</f>
        <v>429.05782194614073</v>
      </c>
      <c r="EP48" s="59">
        <f t="shared" si="46"/>
        <v>240.01805666428365</v>
      </c>
      <c r="EQ48" s="15">
        <f>IF(ISNA(VLOOKUP(A48,'Données projet'!$A$191:$I$211,3,0)),0,VLOOKUP(A48,'Données projet'!$A$191:$I$211,3,0))</f>
        <v>6</v>
      </c>
      <c r="ER48" s="15">
        <f>IF(ISNA(VLOOKUP(A48,'Données projet'!$A$191:$I$211,4,0)),0,VLOOKUP(A48,'Données projet'!$A$191:$I$211,4,0))</f>
        <v>28</v>
      </c>
      <c r="ES48" s="16">
        <f>IF(ISNA(VLOOKUP(A48,'Données projet'!$A$191:$I$211,5,0)),0%,VLOOKUP(A48,'Données projet'!$A$191:$I$211,5,0)*VLOOKUP('Données projet'!$B$15,Paramètres!$A$1:$I$89,7,0))</f>
        <v>8.6000000000000007E-2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5.3206084949758177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5.3206084949758177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198</v>
      </c>
      <c r="FC48" s="12">
        <f>VLOOKUP(A48,'Données projet'!$A$217:$I$237,9,0)</f>
        <v>8</v>
      </c>
      <c r="FD48" s="12">
        <f t="array" ref="FD48">INDEX(FC:FC,MIN(IF(ISNUMBER(FC48:FC244),ROW(FC48:FC244),"")))</f>
        <v>8</v>
      </c>
      <c r="FE48" s="12">
        <f>IF('Données projet'!$A$218&gt;35,FE47+FD48-FM47,IF(A48&lt;'Données projet'!$A$218,$FB$205^A48,IF(A48='Données projet'!$A$218,'Données projet'!$B$218,FE47+FD48-FM47)))</f>
        <v>198.00000000000003</v>
      </c>
      <c r="FF48" s="17">
        <f>FE48*VLOOKUP('Données projet'!$B$16,Paramètres!$A$1:$I$89,3,0)*VLOOKUP('Données projet'!$B$16,Paramètres!$A$1:$I$89,5,0)</f>
        <v>172.97280000000003</v>
      </c>
      <c r="FG48" s="13">
        <f t="shared" si="47"/>
        <v>43.75515863819728</v>
      </c>
      <c r="FH48" s="20">
        <f t="shared" si="22"/>
        <v>377.46786129486031</v>
      </c>
      <c r="FI48" s="59">
        <f t="shared" si="23"/>
        <v>639.1041970334943</v>
      </c>
      <c r="FJ48" s="59">
        <f ca="1">AVERAGE(OFFSET($FI$3,0,0,'Données projet'!$E$16+1,1))-AVERAGE(OFFSET($H$3,0,0,'Données projet'!$E$16+1,1))</f>
        <v>377.00852312761913</v>
      </c>
      <c r="FK48" s="59">
        <f t="shared" si="48"/>
        <v>337.17207781873378</v>
      </c>
      <c r="FL48" s="15">
        <f>IF(ISNA(VLOOKUP(A48,'Données projet'!$A$217:$I$237,3,0)),0,VLOOKUP(A48,'Données projet'!$A$217:$I$237,3,0))</f>
        <v>8</v>
      </c>
      <c r="FM48" s="15">
        <f>IF(ISNA(VLOOKUP(A48,'Données projet'!$A$217:$I$237,4,0)),0,VLOOKUP(A48,'Données projet'!$A$217:$I$237,4,0))</f>
        <v>26</v>
      </c>
      <c r="FN48" s="16">
        <f>IF(ISNA(VLOOKUP(A48,'Données projet'!$A$217:$I$237,5,0)),0%,VLOOKUP(A48,'Données projet'!$A$217:$I$237,5,0)*VLOOKUP('Données projet'!$B$16,Paramètres!$A$1:$I$89,7,0))</f>
        <v>0.129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11.244494244151044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11.244494244151044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164</v>
      </c>
      <c r="FX48" s="12">
        <f>VLOOKUP(A48,'Données projet'!$A$243:$I$263,9,0)</f>
        <v>6.4</v>
      </c>
      <c r="FY48" s="12">
        <f t="array" ref="FY48">INDEX(FX:FX,MIN(IF(ISNUMBER(FX48:FX244),ROW(FX48:FX244),"")))</f>
        <v>6.4</v>
      </c>
      <c r="FZ48" s="12">
        <f>IF('Données projet'!$A$244&gt;35,FZ47+FY48-GH47,IF(A48&lt;'Données projet'!$A$244,$FW$205^A48,IF(A48='Données projet'!$A$244,'Données projet'!$B$244,FZ47+FY48-GH47)))</f>
        <v>163.99999999999997</v>
      </c>
      <c r="GA48" s="17">
        <f>FZ48*VLOOKUP('Données projet'!$B$17,Paramètres!$A$1:$I$89,3,0)*VLOOKUP('Données projet'!$B$17,Paramètres!$A$1:$I$89,5,0)</f>
        <v>143.2704</v>
      </c>
      <c r="GB48" s="13">
        <f t="shared" si="49"/>
        <v>37.045198377171303</v>
      </c>
      <c r="GC48" s="20">
        <f t="shared" si="25"/>
        <v>314.04966717357325</v>
      </c>
      <c r="GD48" s="59">
        <f t="shared" si="26"/>
        <v>575.68600291220719</v>
      </c>
      <c r="GE48" s="59">
        <f ca="1">AVERAGE(OFFSET($GD$3,0,0,'Données projet'!$E$17+1,1))-AVERAGE(OFFSET($H$3,0,0,'Données projet'!$E$17+1,1))</f>
        <v>280.10635755644415</v>
      </c>
      <c r="GF48" s="59">
        <f t="shared" si="50"/>
        <v>271.43040689964266</v>
      </c>
      <c r="GG48" s="15">
        <f>IF(ISNA(VLOOKUP(A48,'Données projet'!$A$243:$I$263,3,0)),0,VLOOKUP(A48,'Données projet'!$A$243:$I$263,3,0))</f>
        <v>7</v>
      </c>
      <c r="GH48" s="15">
        <f>IF(ISNA(VLOOKUP(A48,'Données projet'!$A$243:$I$263,4,0)),0,VLOOKUP(A48,'Données projet'!$A$243:$I$263,4,0))</f>
        <v>18</v>
      </c>
      <c r="GI48" s="16">
        <f>IF(ISNA(VLOOKUP(A48,'Données projet'!$A$243:$I$263,5,0)),0%,VLOOKUP(A48,'Données projet'!$A$243:$I$263,5,0)*VLOOKUP('Données projet'!$B$17,Paramètres!$A$1:$I$89,7,0))</f>
        <v>0.159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8.0717608681944029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8.0717608681944029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242</v>
      </c>
      <c r="GS48" s="12">
        <f>VLOOKUP(A48,'Données projet'!$A$269:$I$289,9,0)</f>
        <v>9.8000000000000007</v>
      </c>
      <c r="GT48" s="12">
        <f t="array" ref="GT48">INDEX(GS:GS,MIN(IF(ISNUMBER(GS48:GS244),ROW(GS48:GS244),"")))</f>
        <v>9.8000000000000007</v>
      </c>
      <c r="GU48" s="12">
        <f>IF('Données projet'!$A$270&gt;35,GU47+GT48-HC47,IF(A48&lt;'Données projet'!$A$270,$GR$205^A48,IF(A48='Données projet'!$A$270,'Données projet'!$B$270,GU47+GT48-HC47)))</f>
        <v>242.00000000000006</v>
      </c>
      <c r="GV48" s="17">
        <f>GU48*VLOOKUP('Données projet'!$B$18,Paramètres!$A$1:$I$89,3,0)*VLOOKUP('Données projet'!$B$18,Paramètres!$A$1:$I$89,5,0)</f>
        <v>158.55840000000003</v>
      </c>
      <c r="GW48" s="13">
        <f t="shared" si="51"/>
        <v>40.517187421846444</v>
      </c>
      <c r="GX48" s="20">
        <f t="shared" si="28"/>
        <v>346.72331475971595</v>
      </c>
      <c r="GY48" s="59">
        <f t="shared" si="29"/>
        <v>608.35965049834988</v>
      </c>
      <c r="GZ48" s="59">
        <f ca="1">AVERAGE(OFFSET($GY$3,0,0,'Données projet'!$E$18+1,1))-AVERAGE(OFFSET($H$3,0,0,'Données projet'!$E$18+1,1))</f>
        <v>315.63369683775079</v>
      </c>
      <c r="HA48" s="59">
        <f t="shared" si="52"/>
        <v>306.69725573349979</v>
      </c>
      <c r="HB48" s="15">
        <f>IF(ISNA(VLOOKUP(A48,'Données projet'!$A$269:$I$289,3,0)),0,VLOOKUP(A48,'Données projet'!$A$269:$I$289,3,0))</f>
        <v>8</v>
      </c>
      <c r="HC48" s="15">
        <f>IF(ISNA(VLOOKUP(A48,'Données projet'!$A$269:$I$289,4,0)),0,VLOOKUP(A48,'Données projet'!$A$269:$I$289,4,0))</f>
        <v>24</v>
      </c>
      <c r="HD48" s="16">
        <f>IF(ISNA(VLOOKUP(A48,'Données projet'!$A$269:$I$289,5,0)),0%,VLOOKUP(A48,'Données projet'!$A$269:$I$289,5,0)*VLOOKUP('Données projet'!$B$18,Paramètres!$A$1:$I$89,7,0))</f>
        <v>0.129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10.079817657019456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10.079817657019456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3.8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13.933333333333332</v>
      </c>
      <c r="H49" s="67">
        <f t="shared" si="1"/>
        <v>200.93333333333331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173.00000000000003</v>
      </c>
      <c r="O49" s="13">
        <f>N49*VLOOKUP('Données projet'!$B$9,Paramètres!$A$1:$I$89,3,0)*VLOOKUP('Données projet'!$B$9,Paramètres!$A$1:$I$89,5,0)</f>
        <v>148.43400000000003</v>
      </c>
      <c r="P49" s="13">
        <f t="shared" si="33"/>
        <v>38.222489421716382</v>
      </c>
      <c r="Q49" s="20">
        <f t="shared" si="53"/>
        <v>325.0933857428227</v>
      </c>
      <c r="R49" s="59">
        <f t="shared" si="0"/>
        <v>587.27959352585424</v>
      </c>
      <c r="S49" s="59">
        <f ca="1">AVERAGE(OFFSET($R$3,0,0,'Données projet'!$E$9+1,1))-AVERAGE(OFFSET($H$3,0,0,'Données projet'!$E$9+1,1))</f>
        <v>490.57700931800127</v>
      </c>
      <c r="T49" s="59">
        <f t="shared" si="34"/>
        <v>271.29582207075191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7.5237211683675573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7.5237211683675573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145.20000000000005</v>
      </c>
      <c r="AJ49" s="13">
        <f>AI49*VLOOKUP('Données projet'!$B$10,Paramètres!$A$1:$I$89,3,0)*VLOOKUP('Données projet'!$B$10,Paramètres!$A$1:$I$89,5,0)</f>
        <v>122.31648000000006</v>
      </c>
      <c r="AK49" s="13">
        <f t="shared" si="35"/>
        <v>32.214677527967339</v>
      </c>
      <c r="AL49" s="20">
        <f t="shared" si="4"/>
        <v>269.14176602787654</v>
      </c>
      <c r="AM49" s="59">
        <f t="shared" si="5"/>
        <v>531.32797381090813</v>
      </c>
      <c r="AN49" s="59">
        <f ca="1">AVERAGE(OFFSET($AM$3,0,0,'Données projet'!$E$10+1,1))-AVERAGE(OFFSET($H$3,0,0,'Données projet'!$E$10+1,1))</f>
        <v>379.55022125193182</v>
      </c>
      <c r="AO49" s="59">
        <f t="shared" si="36"/>
        <v>247.37575363353935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3.1422612108655641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3.1422612108655641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187</v>
      </c>
      <c r="BE49" s="13">
        <f>BD49*VLOOKUP('Données projet'!$B$11,Paramètres!$A$1:$I$89,3,0)*VLOOKUP('Données projet'!$B$11,Paramètres!$A$1:$I$89,5,0)</f>
        <v>169.19759999999999</v>
      </c>
      <c r="BF49" s="13">
        <f t="shared" si="37"/>
        <v>42.910263223432885</v>
      </c>
      <c r="BG49" s="20">
        <f t="shared" si="7"/>
        <v>369.42119511414558</v>
      </c>
      <c r="BH49" s="59">
        <f t="shared" si="8"/>
        <v>631.60740289717705</v>
      </c>
      <c r="BI49" s="59">
        <f ca="1">AVERAGE(OFFSET($BH$3,0,0,'Données projet'!$E$11+1,1))-AVERAGE(OFFSET($H$3,0,0,'Données projet'!$E$11+1,1))</f>
        <v>480.06550334851067</v>
      </c>
      <c r="BJ49" s="59">
        <f t="shared" si="38"/>
        <v>358.76123821338194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4.5000284007457454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4.5000284007457454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</v>
      </c>
      <c r="BY49" s="12">
        <f>IF('Données projet'!$A$114&gt;35,BY48+BX49-CG48,IF(A49&lt;'Données projet'!$A$114,$BV$205^A49,IF(A49='Données projet'!$A$114,'Données projet'!$B$114,BY48+BX49-CG48)))</f>
        <v>187</v>
      </c>
      <c r="BZ49" s="13">
        <f>BY49*VLOOKUP('Données projet'!$B$12,Paramètres!$A$1:$I$89,3,0)*VLOOKUP('Données projet'!$B$12,Paramètres!$A$1:$I$89,5,0)</f>
        <v>189.61799999999999</v>
      </c>
      <c r="CA49" s="13">
        <f t="shared" si="39"/>
        <v>47.4554881852685</v>
      </c>
      <c r="CB49" s="20">
        <f t="shared" si="10"/>
        <v>412.90299192267594</v>
      </c>
      <c r="CC49" s="59">
        <f t="shared" si="11"/>
        <v>675.08919970570741</v>
      </c>
      <c r="CD49" s="59">
        <f ca="1">AVERAGE(OFFSET($CC$3,0,0,'Données projet'!$E$12+1,1))-AVERAGE(OFFSET($H$3,0,0,'Données projet'!$E$12+1,1))</f>
        <v>529.72171777327833</v>
      </c>
      <c r="CE49" s="59">
        <f t="shared" si="40"/>
        <v>394.94722433628397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5.0431352766978197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5.0431352766978197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98.59999999999998</v>
      </c>
      <c r="CU49" s="17">
        <f>CT49*VLOOKUP('Données projet'!$B$13,Paramètres!$A$1:$I$89,3,0)*VLOOKUP('Données projet'!$B$13,Paramètres!$A$1:$I$89,5,0)</f>
        <v>93.827759999999984</v>
      </c>
      <c r="CV49" s="13">
        <f t="shared" si="41"/>
        <v>25.486138814422123</v>
      </c>
      <c r="CW49" s="20">
        <f t="shared" si="13"/>
        <v>207.80504043511849</v>
      </c>
      <c r="CX49" s="59">
        <f t="shared" si="14"/>
        <v>469.99124821815002</v>
      </c>
      <c r="CY49" s="59">
        <f ca="1">AVERAGE(OFFSET($CX$3,0,0,'Données projet'!$E$13+1,1))-AVERAGE(OFFSET($H$3,0,0,'Données projet'!$E$13+1,1))</f>
        <v>319.49771739670462</v>
      </c>
      <c r="CZ49" s="59">
        <f t="shared" si="42"/>
        <v>166.76118462633733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2.3663942452197464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2.3663942452197464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8.6</v>
      </c>
      <c r="DO49" s="12">
        <f>IF('Données projet'!$A$166&gt;35,DO48+DN49-DW48,IF(A49&lt;'Données projet'!$A$166,$DL$205^A49,IF(A49='Données projet'!$A$166,'Données projet'!$B$166,DO48+DN49-DW48)))</f>
        <v>226.60000000000005</v>
      </c>
      <c r="DP49" s="17">
        <f>DO49*VLOOKUP('Données projet'!$B$14,Paramètres!$A$1:$I$89,3,0)*VLOOKUP('Données projet'!$B$14,Paramètres!$A$1:$I$89,5,0)</f>
        <v>180.28296000000006</v>
      </c>
      <c r="DQ49" s="13">
        <f t="shared" si="43"/>
        <v>45.385133797071397</v>
      </c>
      <c r="DR49" s="20">
        <f t="shared" si="16"/>
        <v>393.03859669656612</v>
      </c>
      <c r="DS49" s="59">
        <f t="shared" si="17"/>
        <v>655.22480447959765</v>
      </c>
      <c r="DT49" s="59">
        <f ca="1">AVERAGE(OFFSET($DS$3,0,0,'Données projet'!$E$14+1,1))-AVERAGE(OFFSET($H$3,0,0,'Données projet'!$E$14+1,1))</f>
        <v>371.53862119592281</v>
      </c>
      <c r="DU49" s="59">
        <f t="shared" si="44"/>
        <v>359.99672429242423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14.790406779639779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14.790406779639779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11</v>
      </c>
      <c r="EJ49" s="12">
        <f>IF('Données projet'!$A$192&gt;35,EJ48+EI49-ER48,IF(A49&lt;'Données projet'!$A$192,$EG$205^A49,IF(A49='Données projet'!$A$192,'Données projet'!$B$192,EJ48+EI49-ER48)))</f>
        <v>173.00000000000003</v>
      </c>
      <c r="EK49" s="17">
        <f>EJ49*VLOOKUP('Données projet'!$B$15,Paramètres!$A$1:$I$89,3,0)*VLOOKUP('Données projet'!$B$15,Paramètres!$A$1:$I$89,5,0)</f>
        <v>126.84360000000001</v>
      </c>
      <c r="EL49" s="13">
        <f t="shared" si="45"/>
        <v>33.26596788929173</v>
      </c>
      <c r="EM49" s="20">
        <f t="shared" si="19"/>
        <v>278.85749740718308</v>
      </c>
      <c r="EN49" s="59">
        <f t="shared" si="20"/>
        <v>541.04370519021461</v>
      </c>
      <c r="EO49" s="59">
        <f ca="1">AVERAGE(OFFSET($EN$3,0,0,'Données projet'!$E$15+1,1))-AVERAGE(OFFSET($H$3,0,0,'Données projet'!$E$15+1,1))</f>
        <v>429.05782194614073</v>
      </c>
      <c r="EP49" s="59">
        <f t="shared" si="46"/>
        <v>240.01805666428365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5.2162746076400817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5.2162746076400817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7.4</v>
      </c>
      <c r="FE49" s="12">
        <f>IF('Données projet'!$A$218&gt;35,FE48+FD49-FM48,IF(A49&lt;'Données projet'!$A$218,$FB$205^A49,IF(A49='Données projet'!$A$218,'Données projet'!$B$218,FE48+FD49-FM48)))</f>
        <v>179.40000000000003</v>
      </c>
      <c r="FF49" s="17">
        <f>FE49*VLOOKUP('Données projet'!$B$16,Paramètres!$A$1:$I$89,3,0)*VLOOKUP('Données projet'!$B$16,Paramètres!$A$1:$I$89,5,0)</f>
        <v>156.72384000000005</v>
      </c>
      <c r="FG49" s="13">
        <f t="shared" si="47"/>
        <v>40.102680984620484</v>
      </c>
      <c r="FH49" s="20">
        <f t="shared" si="22"/>
        <v>342.80619071488076</v>
      </c>
      <c r="FI49" s="59">
        <f t="shared" si="23"/>
        <v>604.99239849791229</v>
      </c>
      <c r="FJ49" s="59">
        <f ca="1">AVERAGE(OFFSET($FI$3,0,0,'Données projet'!$E$16+1,1))-AVERAGE(OFFSET($H$3,0,0,'Données projet'!$E$16+1,1))</f>
        <v>377.00852312761913</v>
      </c>
      <c r="FK49" s="59">
        <f t="shared" si="48"/>
        <v>337.17207781873378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11.023996570487514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11.023996570487514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5.6</v>
      </c>
      <c r="FZ49" s="12">
        <f>IF('Données projet'!$A$244&gt;35,FZ48+FY49-GH48,IF(A49&lt;'Données projet'!$A$244,$FW$205^A49,IF(A49='Données projet'!$A$244,'Données projet'!$B$244,FZ48+FY49-GH48)))</f>
        <v>151.59999999999997</v>
      </c>
      <c r="GA49" s="17">
        <f>FZ49*VLOOKUP('Données projet'!$B$17,Paramètres!$A$1:$I$89,3,0)*VLOOKUP('Données projet'!$B$17,Paramètres!$A$1:$I$89,5,0)</f>
        <v>132.43776</v>
      </c>
      <c r="GB49" s="13">
        <f t="shared" si="49"/>
        <v>34.559043580858436</v>
      </c>
      <c r="GC49" s="20">
        <f t="shared" si="25"/>
        <v>290.85276623666175</v>
      </c>
      <c r="GD49" s="59">
        <f t="shared" si="26"/>
        <v>553.03897401969334</v>
      </c>
      <c r="GE49" s="59">
        <f ca="1">AVERAGE(OFFSET($GD$3,0,0,'Données projet'!$E$17+1,1))-AVERAGE(OFFSET($H$3,0,0,'Données projet'!$E$17+1,1))</f>
        <v>280.10635755644415</v>
      </c>
      <c r="GF49" s="59">
        <f t="shared" si="50"/>
        <v>271.43040689964266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7.9134785608571061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7.9134785608571061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8.6</v>
      </c>
      <c r="GU49" s="12">
        <f>IF('Données projet'!$A$270&gt;35,GU48+GT49-HC48,IF(A49&lt;'Données projet'!$A$270,$GR$205^A49,IF(A49='Données projet'!$A$270,'Données projet'!$B$270,GU48+GT49-HC48)))</f>
        <v>226.60000000000005</v>
      </c>
      <c r="GV49" s="17">
        <f>GU49*VLOOKUP('Données projet'!$B$18,Paramètres!$A$1:$I$89,3,0)*VLOOKUP('Données projet'!$B$18,Paramètres!$A$1:$I$89,5,0)</f>
        <v>148.46832000000003</v>
      </c>
      <c r="GW49" s="13">
        <f t="shared" si="51"/>
        <v>38.230298193326924</v>
      </c>
      <c r="GX49" s="20">
        <f t="shared" si="28"/>
        <v>325.16676002004442</v>
      </c>
      <c r="GY49" s="59">
        <f t="shared" si="29"/>
        <v>587.3529678030759</v>
      </c>
      <c r="GZ49" s="59">
        <f ca="1">AVERAGE(OFFSET($GY$3,0,0,'Données projet'!$E$18+1,1))-AVERAGE(OFFSET($H$3,0,0,'Données projet'!$E$18+1,1))</f>
        <v>315.63369683775079</v>
      </c>
      <c r="HA49" s="59">
        <f t="shared" si="52"/>
        <v>306.69725573349979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9.8821585808470029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9.8821585808470029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3.8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13.933333333333332</v>
      </c>
      <c r="H50" s="67">
        <f t="shared" si="1"/>
        <v>200.93333333333331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61.652692939124137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184.00000000000003</v>
      </c>
      <c r="O50" s="13">
        <f>N50*VLOOKUP('Données projet'!$B$9,Paramètres!$A$1:$I$89,3,0)*VLOOKUP('Données projet'!$B$9,Paramètres!$A$1:$I$89,5,0)</f>
        <v>157.87200000000004</v>
      </c>
      <c r="P50" s="13">
        <f t="shared" si="33"/>
        <v>40.362165684361159</v>
      </c>
      <c r="Q50" s="20">
        <f t="shared" si="53"/>
        <v>345.25783856692902</v>
      </c>
      <c r="R50" s="59">
        <f t="shared" si="0"/>
        <v>607.98437934371759</v>
      </c>
      <c r="S50" s="59">
        <f ca="1">AVERAGE(OFFSET($R$3,0,0,'Données projet'!$E$9+1,1))-AVERAGE(OFFSET($H$3,0,0,'Données projet'!$E$9+1,1))</f>
        <v>490.57700931800127</v>
      </c>
      <c r="T50" s="59">
        <f t="shared" si="34"/>
        <v>271.29582207075191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7.3761855852726548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7.3761855852726548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61.652692939124137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153.40000000000003</v>
      </c>
      <c r="AJ50" s="13">
        <f>AI50*VLOOKUP('Données projet'!$B$10,Paramètres!$A$1:$I$89,3,0)*VLOOKUP('Données projet'!$B$10,Paramètres!$A$1:$I$89,5,0)</f>
        <v>129.22416000000004</v>
      </c>
      <c r="AK50" s="13">
        <f t="shared" si="35"/>
        <v>33.817023080295762</v>
      </c>
      <c r="AL50" s="20">
        <f t="shared" si="4"/>
        <v>283.96339386484851</v>
      </c>
      <c r="AM50" s="59">
        <f t="shared" si="5"/>
        <v>546.68993464163702</v>
      </c>
      <c r="AN50" s="59">
        <f ca="1">AVERAGE(OFFSET($AM$3,0,0,'Données projet'!$E$10+1,1))-AVERAGE(OFFSET($H$3,0,0,'Données projet'!$E$10+1,1))</f>
        <v>379.55022125193182</v>
      </c>
      <c r="AO50" s="59">
        <f t="shared" si="36"/>
        <v>247.37575363353935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3.0806433851105814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3.0806433851105814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61.652692939124137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198</v>
      </c>
      <c r="BE50" s="13">
        <f>BD50*VLOOKUP('Données projet'!$B$11,Paramètres!$A$1:$I$89,3,0)*VLOOKUP('Données projet'!$B$11,Paramètres!$A$1:$I$89,5,0)</f>
        <v>179.15039999999999</v>
      </c>
      <c r="BF50" s="13">
        <f t="shared" si="37"/>
        <v>45.133113803437304</v>
      </c>
      <c r="BG50" s="20">
        <f t="shared" si="7"/>
        <v>390.62711987431993</v>
      </c>
      <c r="BH50" s="59">
        <f t="shared" si="8"/>
        <v>653.35366065110838</v>
      </c>
      <c r="BI50" s="59">
        <f ca="1">AVERAGE(OFFSET($BH$3,0,0,'Données projet'!$E$11+1,1))-AVERAGE(OFFSET($H$3,0,0,'Données projet'!$E$11+1,1))</f>
        <v>480.06550334851067</v>
      </c>
      <c r="BJ50" s="59">
        <f t="shared" si="38"/>
        <v>358.76123821338194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4.4117855885534247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4.4117855885534247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61.652692939124137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</v>
      </c>
      <c r="BY50" s="12">
        <f>IF('Données projet'!$A$114&gt;35,BY49+BX50-CG49,IF(A50&lt;'Données projet'!$A$114,$BV$205^A50,IF(A50='Données projet'!$A$114,'Données projet'!$B$114,BY49+BX50-CG49)))</f>
        <v>198</v>
      </c>
      <c r="BZ50" s="13">
        <f>BY50*VLOOKUP('Données projet'!$B$12,Paramètres!$A$1:$I$89,3,0)*VLOOKUP('Données projet'!$B$12,Paramètres!$A$1:$I$89,5,0)</f>
        <v>200.77200000000002</v>
      </c>
      <c r="CA50" s="13">
        <f t="shared" si="39"/>
        <v>49.913791898945412</v>
      </c>
      <c r="CB50" s="20">
        <f t="shared" si="10"/>
        <v>436.61108755732994</v>
      </c>
      <c r="CC50" s="59">
        <f t="shared" si="11"/>
        <v>699.33762833411845</v>
      </c>
      <c r="CD50" s="59">
        <f ca="1">AVERAGE(OFFSET($CC$3,0,0,'Données projet'!$E$12+1,1))-AVERAGE(OFFSET($H$3,0,0,'Données projet'!$E$12+1,1))</f>
        <v>529.72171777327833</v>
      </c>
      <c r="CE50" s="59">
        <f t="shared" si="40"/>
        <v>394.94722433628397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4.9442424699305638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4.9442424699305638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61.652692939124137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104.19999999999997</v>
      </c>
      <c r="CU50" s="17">
        <f>CT50*VLOOKUP('Données projet'!$B$13,Paramètres!$A$1:$I$89,3,0)*VLOOKUP('Données projet'!$B$13,Paramètres!$A$1:$I$89,5,0)</f>
        <v>99.156719999999979</v>
      </c>
      <c r="CV50" s="13">
        <f t="shared" si="41"/>
        <v>26.7609988066732</v>
      </c>
      <c r="CW50" s="20">
        <f t="shared" si="13"/>
        <v>219.30669358828911</v>
      </c>
      <c r="CX50" s="59">
        <f t="shared" si="14"/>
        <v>482.03323436507765</v>
      </c>
      <c r="CY50" s="59">
        <f ca="1">AVERAGE(OFFSET($CX$3,0,0,'Données projet'!$E$13+1,1))-AVERAGE(OFFSET($H$3,0,0,'Données projet'!$E$13+1,1))</f>
        <v>319.49771739670462</v>
      </c>
      <c r="CZ50" s="59">
        <f t="shared" si="42"/>
        <v>166.76118462633733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2.319990697428957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2.319990697428957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61.652692939124137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8.6</v>
      </c>
      <c r="DO50" s="12">
        <f>IF('Données projet'!$A$166&gt;35,DO49+DN50-DW49,IF(A50&lt;'Données projet'!$A$166,$DL$205^A50,IF(A50='Données projet'!$A$166,'Données projet'!$B$166,DO49+DN50-DW49)))</f>
        <v>235.20000000000005</v>
      </c>
      <c r="DP50" s="17">
        <f>DO50*VLOOKUP('Données projet'!$B$14,Paramètres!$A$1:$I$89,3,0)*VLOOKUP('Données projet'!$B$14,Paramètres!$A$1:$I$89,5,0)</f>
        <v>187.12512000000004</v>
      </c>
      <c r="DQ50" s="13">
        <f t="shared" si="43"/>
        <v>46.903794805770545</v>
      </c>
      <c r="DR50" s="20">
        <f t="shared" si="16"/>
        <v>407.60035995338376</v>
      </c>
      <c r="DS50" s="59">
        <f t="shared" si="17"/>
        <v>670.32690073017227</v>
      </c>
      <c r="DT50" s="59">
        <f ca="1">AVERAGE(OFFSET($DS$3,0,0,'Données projet'!$E$14+1,1))-AVERAGE(OFFSET($H$3,0,0,'Données projet'!$E$14+1,1))</f>
        <v>371.53862119592281</v>
      </c>
      <c r="DU50" s="59">
        <f t="shared" si="44"/>
        <v>359.99672429242423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14.500375923948404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14.500375923948404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61.652692939124137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11</v>
      </c>
      <c r="EJ50" s="12">
        <f>IF('Données projet'!$A$192&gt;35,EJ49+EI50-ER49,IF(A50&lt;'Données projet'!$A$192,$EG$205^A50,IF(A50='Données projet'!$A$192,'Données projet'!$B$192,EJ49+EI50-ER49)))</f>
        <v>184.00000000000003</v>
      </c>
      <c r="EK50" s="17">
        <f>EJ50*VLOOKUP('Données projet'!$B$15,Paramètres!$A$1:$I$89,3,0)*VLOOKUP('Données projet'!$B$15,Paramètres!$A$1:$I$89,5,0)</f>
        <v>134.90880000000001</v>
      </c>
      <c r="EL50" s="13">
        <f t="shared" si="45"/>
        <v>35.128180500859067</v>
      </c>
      <c r="EM50" s="20">
        <f t="shared" si="19"/>
        <v>296.14774103899623</v>
      </c>
      <c r="EN50" s="59">
        <f t="shared" si="20"/>
        <v>558.8742818157848</v>
      </c>
      <c r="EO50" s="59">
        <f ca="1">AVERAGE(OFFSET($EN$3,0,0,'Données projet'!$E$15+1,1))-AVERAGE(OFFSET($H$3,0,0,'Données projet'!$E$15+1,1))</f>
        <v>429.05782194614073</v>
      </c>
      <c r="EP50" s="59">
        <f t="shared" si="46"/>
        <v>240.01805666428365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5.1139866441976123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5.1139866441976123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61.652692939124137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7.4</v>
      </c>
      <c r="FE50" s="12">
        <f>IF('Données projet'!$A$218&gt;35,FE49+FD50-FM49,IF(A50&lt;'Données projet'!$A$218,$FB$205^A50,IF(A50='Données projet'!$A$218,'Données projet'!$B$218,FE49+FD50-FM49)))</f>
        <v>186.80000000000004</v>
      </c>
      <c r="FF50" s="17">
        <f>FE50*VLOOKUP('Données projet'!$B$16,Paramètres!$A$1:$I$89,3,0)*VLOOKUP('Données projet'!$B$16,Paramètres!$A$1:$I$89,5,0)</f>
        <v>163.18848000000006</v>
      </c>
      <c r="FG50" s="13">
        <f t="shared" si="47"/>
        <v>41.560857991048017</v>
      </c>
      <c r="FH50" s="20">
        <f t="shared" si="22"/>
        <v>356.60509700107536</v>
      </c>
      <c r="FI50" s="59">
        <f t="shared" si="23"/>
        <v>619.33163777786388</v>
      </c>
      <c r="FJ50" s="59">
        <f ca="1">AVERAGE(OFFSET($FI$3,0,0,'Données projet'!$E$16+1,1))-AVERAGE(OFFSET($H$3,0,0,'Données projet'!$E$16+1,1))</f>
        <v>377.00852312761913</v>
      </c>
      <c r="FK50" s="59">
        <f t="shared" si="48"/>
        <v>337.17207781873378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10.807822721714224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10.807822721714224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61.652692939124137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5.6</v>
      </c>
      <c r="FZ50" s="12">
        <f>IF('Données projet'!$A$244&gt;35,FZ49+FY50-GH49,IF(A50&lt;'Données projet'!$A$244,$FW$205^A50,IF(A50='Données projet'!$A$244,'Données projet'!$B$244,FZ49+FY50-GH49)))</f>
        <v>157.19999999999996</v>
      </c>
      <c r="GA50" s="17">
        <f>FZ50*VLOOKUP('Données projet'!$B$17,Paramètres!$A$1:$I$89,3,0)*VLOOKUP('Données projet'!$B$17,Paramètres!$A$1:$I$89,5,0)</f>
        <v>137.32991999999999</v>
      </c>
      <c r="GB50" s="13">
        <f t="shared" si="49"/>
        <v>35.684643836992151</v>
      </c>
      <c r="GC50" s="20">
        <f t="shared" si="25"/>
        <v>301.33369868276128</v>
      </c>
      <c r="GD50" s="59">
        <f t="shared" si="26"/>
        <v>564.06023945954985</v>
      </c>
      <c r="GE50" s="59">
        <f ca="1">AVERAGE(OFFSET($GD$3,0,0,'Données projet'!$E$17+1,1))-AVERAGE(OFFSET($H$3,0,0,'Données projet'!$E$17+1,1))</f>
        <v>280.10635755644415</v>
      </c>
      <c r="GF50" s="59">
        <f t="shared" si="50"/>
        <v>271.43040689964266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7.758300073024019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7.758300073024019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61.652692939124137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8.6</v>
      </c>
      <c r="GU50" s="12">
        <f>IF('Données projet'!$A$270&gt;35,GU49+GT50-HC49,IF(A50&lt;'Données projet'!$A$270,$GR$205^A50,IF(A50='Données projet'!$A$270,'Données projet'!$B$270,GU49+GT50-HC49)))</f>
        <v>235.20000000000005</v>
      </c>
      <c r="GV50" s="17">
        <f>GU50*VLOOKUP('Données projet'!$B$18,Paramètres!$A$1:$I$89,3,0)*VLOOKUP('Données projet'!$B$18,Paramètres!$A$1:$I$89,5,0)</f>
        <v>154.10304000000005</v>
      </c>
      <c r="GW50" s="13">
        <f t="shared" si="51"/>
        <v>39.509546668758176</v>
      </c>
      <c r="GX50" s="20">
        <f t="shared" si="28"/>
        <v>337.20858844808726</v>
      </c>
      <c r="GY50" s="59">
        <f t="shared" si="29"/>
        <v>599.93512922487571</v>
      </c>
      <c r="GZ50" s="59">
        <f ca="1">AVERAGE(OFFSET($GY$3,0,0,'Données projet'!$E$18+1,1))-AVERAGE(OFFSET($H$3,0,0,'Données projet'!$E$18+1,1))</f>
        <v>315.63369683775079</v>
      </c>
      <c r="HA50" s="59">
        <f t="shared" si="52"/>
        <v>306.69725573349979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9.6883754785981591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9.6883754785981591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3.8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13.933333333333332</v>
      </c>
      <c r="H51" s="67">
        <f t="shared" si="1"/>
        <v>200.93333333333331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195.00000000000003</v>
      </c>
      <c r="O51" s="13">
        <f>N51*VLOOKUP('Données projet'!$B$9,Paramètres!$A$1:$I$89,3,0)*VLOOKUP('Données projet'!$B$9,Paramètres!$A$1:$I$89,5,0)</f>
        <v>167.31000000000006</v>
      </c>
      <c r="P51" s="13">
        <f t="shared" si="33"/>
        <v>42.486994942347515</v>
      </c>
      <c r="Q51" s="20">
        <f t="shared" si="53"/>
        <v>365.39643285792204</v>
      </c>
      <c r="R51" s="59">
        <f t="shared" si="0"/>
        <v>628.65393305902944</v>
      </c>
      <c r="S51" s="59">
        <f ca="1">AVERAGE(OFFSET($R$3,0,0,'Données projet'!$E$9+1,1))-AVERAGE(OFFSET($H$3,0,0,'Données projet'!$E$9+1,1))</f>
        <v>490.57700931800127</v>
      </c>
      <c r="T51" s="59">
        <f t="shared" si="34"/>
        <v>271.29582207075191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7.2315430849744224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7.2315430849744224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161.60000000000002</v>
      </c>
      <c r="AJ51" s="13">
        <f>AI51*VLOOKUP('Données projet'!$B$10,Paramètres!$A$1:$I$89,3,0)*VLOOKUP('Données projet'!$B$10,Paramètres!$A$1:$I$89,5,0)</f>
        <v>136.13184000000004</v>
      </c>
      <c r="AK51" s="13">
        <f t="shared" si="35"/>
        <v>35.40942452951419</v>
      </c>
      <c r="AL51" s="20">
        <f t="shared" si="4"/>
        <v>298.7677023889039</v>
      </c>
      <c r="AM51" s="59">
        <f t="shared" si="5"/>
        <v>562.0252025900113</v>
      </c>
      <c r="AN51" s="59">
        <f ca="1">AVERAGE(OFFSET($AM$3,0,0,'Données projet'!$E$10+1,1))-AVERAGE(OFFSET($H$3,0,0,'Données projet'!$E$10+1,1))</f>
        <v>379.55022125193182</v>
      </c>
      <c r="AO51" s="59">
        <f t="shared" si="36"/>
        <v>247.37575363353935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3.0202338473354913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3.0202338473354913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209</v>
      </c>
      <c r="BE51" s="13">
        <f>BD51*VLOOKUP('Données projet'!$B$11,Paramètres!$A$1:$I$89,3,0)*VLOOKUP('Données projet'!$B$11,Paramètres!$A$1:$I$89,5,0)</f>
        <v>189.10319999999999</v>
      </c>
      <c r="BF51" s="13">
        <f t="shared" si="37"/>
        <v>47.34162854278712</v>
      </c>
      <c r="BG51" s="20">
        <f t="shared" si="7"/>
        <v>411.80807637868747</v>
      </c>
      <c r="BH51" s="59">
        <f t="shared" si="8"/>
        <v>675.06557657979488</v>
      </c>
      <c r="BI51" s="59">
        <f ca="1">AVERAGE(OFFSET($BH$3,0,0,'Données projet'!$E$11+1,1))-AVERAGE(OFFSET($H$3,0,0,'Données projet'!$E$11+1,1))</f>
        <v>480.06550334851067</v>
      </c>
      <c r="BJ51" s="59">
        <f t="shared" si="38"/>
        <v>358.76123821338194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4.3252731640853943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4.3252731640853943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</v>
      </c>
      <c r="BY51" s="12">
        <f>IF('Données projet'!$A$114&gt;35,BY50+BX51-CG50,IF(A51&lt;'Données projet'!$A$114,$BV$205^A51,IF(A51='Données projet'!$A$114,'Données projet'!$B$114,BY50+BX51-CG50)))</f>
        <v>209</v>
      </c>
      <c r="BZ51" s="13">
        <f>BY51*VLOOKUP('Données projet'!$B$12,Paramètres!$A$1:$I$89,3,0)*VLOOKUP('Données projet'!$B$12,Paramètres!$A$1:$I$89,5,0)</f>
        <v>211.92599999999999</v>
      </c>
      <c r="CA51" s="13">
        <f t="shared" si="39"/>
        <v>52.356241262970116</v>
      </c>
      <c r="CB51" s="20">
        <f t="shared" si="10"/>
        <v>460.29157019967289</v>
      </c>
      <c r="CC51" s="59">
        <f t="shared" si="11"/>
        <v>723.54907040078035</v>
      </c>
      <c r="CD51" s="59">
        <f ca="1">AVERAGE(OFFSET($CC$3,0,0,'Données projet'!$E$12+1,1))-AVERAGE(OFFSET($H$3,0,0,'Données projet'!$E$12+1,1))</f>
        <v>529.72171777327833</v>
      </c>
      <c r="CE51" s="59">
        <f t="shared" si="40"/>
        <v>394.94722433628397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4.8472888907853573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4.8472888907853573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109.79999999999997</v>
      </c>
      <c r="CU51" s="17">
        <f>CT51*VLOOKUP('Données projet'!$B$13,Paramètres!$A$1:$I$89,3,0)*VLOOKUP('Données projet'!$B$13,Paramètres!$A$1:$I$89,5,0)</f>
        <v>104.48567999999997</v>
      </c>
      <c r="CV51" s="13">
        <f t="shared" si="41"/>
        <v>28.027904556241349</v>
      </c>
      <c r="CW51" s="20">
        <f t="shared" si="13"/>
        <v>230.7944931021203</v>
      </c>
      <c r="CX51" s="59">
        <f t="shared" si="14"/>
        <v>494.05199330322773</v>
      </c>
      <c r="CY51" s="59">
        <f ca="1">AVERAGE(OFFSET($CX$3,0,0,'Données projet'!$E$13+1,1))-AVERAGE(OFFSET($H$3,0,0,'Données projet'!$E$13+1,1))</f>
        <v>319.49771739670462</v>
      </c>
      <c r="CZ51" s="59">
        <f t="shared" si="42"/>
        <v>166.76118462633733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2.2744970949069754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2.2744970949069754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8.6</v>
      </c>
      <c r="DO51" s="12">
        <f>IF('Données projet'!$A$166&gt;35,DO50+DN51-DW50,IF(A51&lt;'Données projet'!$A$166,$DL$205^A51,IF(A51='Données projet'!$A$166,'Données projet'!$B$166,DO50+DN51-DW50)))</f>
        <v>243.80000000000004</v>
      </c>
      <c r="DP51" s="17">
        <f>DO51*VLOOKUP('Données projet'!$B$14,Paramètres!$A$1:$I$89,3,0)*VLOOKUP('Données projet'!$B$14,Paramètres!$A$1:$I$89,5,0)</f>
        <v>193.96728000000004</v>
      </c>
      <c r="DQ51" s="13">
        <f t="shared" si="43"/>
        <v>48.41600442423902</v>
      </c>
      <c r="DR51" s="20">
        <f t="shared" si="16"/>
        <v>422.15088703888301</v>
      </c>
      <c r="DS51" s="59">
        <f t="shared" si="17"/>
        <v>685.40838723999047</v>
      </c>
      <c r="DT51" s="59">
        <f ca="1">AVERAGE(OFFSET($DS$3,0,0,'Données projet'!$E$14+1,1))-AVERAGE(OFFSET($H$3,0,0,'Données projet'!$E$14+1,1))</f>
        <v>371.53862119592281</v>
      </c>
      <c r="DU51" s="59">
        <f t="shared" si="44"/>
        <v>359.99672429242423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14.216032396435782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14.216032396435782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11</v>
      </c>
      <c r="EJ51" s="12">
        <f>IF('Données projet'!$A$192&gt;35,EJ50+EI51-ER50,IF(A51&lt;'Données projet'!$A$192,$EG$205^A51,IF(A51='Données projet'!$A$192,'Données projet'!$B$192,EJ50+EI51-ER50)))</f>
        <v>195.00000000000003</v>
      </c>
      <c r="EK51" s="17">
        <f>EJ51*VLOOKUP('Données projet'!$B$15,Paramètres!$A$1:$I$89,3,0)*VLOOKUP('Données projet'!$B$15,Paramètres!$A$1:$I$89,5,0)</f>
        <v>142.97400000000002</v>
      </c>
      <c r="EL51" s="13">
        <f t="shared" si="45"/>
        <v>36.977471400949995</v>
      </c>
      <c r="EM51" s="20">
        <f t="shared" si="19"/>
        <v>313.41547935665466</v>
      </c>
      <c r="EN51" s="59">
        <f t="shared" si="20"/>
        <v>576.67297955776212</v>
      </c>
      <c r="EO51" s="59">
        <f ca="1">AVERAGE(OFFSET($EN$3,0,0,'Données projet'!$E$15+1,1))-AVERAGE(OFFSET($H$3,0,0,'Données projet'!$E$15+1,1))</f>
        <v>429.05782194614073</v>
      </c>
      <c r="EP51" s="59">
        <f t="shared" si="46"/>
        <v>240.01805666428365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5.013704485328752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5.013704485328752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7.4</v>
      </c>
      <c r="FE51" s="12">
        <f>IF('Données projet'!$A$218&gt;35,FE50+FD51-FM50,IF(A51&lt;'Données projet'!$A$218,$FB$205^A51,IF(A51='Données projet'!$A$218,'Données projet'!$B$218,FE50+FD51-FM50)))</f>
        <v>194.20000000000005</v>
      </c>
      <c r="FF51" s="17">
        <f>FE51*VLOOKUP('Données projet'!$B$16,Paramètres!$A$1:$I$89,3,0)*VLOOKUP('Données projet'!$B$16,Paramètres!$A$1:$I$89,5,0)</f>
        <v>169.65312000000006</v>
      </c>
      <c r="FG51" s="13">
        <f t="shared" si="47"/>
        <v>43.012324771430336</v>
      </c>
      <c r="FH51" s="20">
        <f t="shared" si="22"/>
        <v>370.39231631024131</v>
      </c>
      <c r="FI51" s="59">
        <f t="shared" si="23"/>
        <v>633.64981651134872</v>
      </c>
      <c r="FJ51" s="59">
        <f ca="1">AVERAGE(OFFSET($FI$3,0,0,'Données projet'!$E$16+1,1))-AVERAGE(OFFSET($H$3,0,0,'Données projet'!$E$16+1,1))</f>
        <v>377.00852312761913</v>
      </c>
      <c r="FK51" s="59">
        <f t="shared" si="48"/>
        <v>337.17207781873378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10.59588791026235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10.59588791026235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5.6</v>
      </c>
      <c r="FZ51" s="12">
        <f>IF('Données projet'!$A$244&gt;35,FZ50+FY51-GH50,IF(A51&lt;'Données projet'!$A$244,$FW$205^A51,IF(A51='Données projet'!$A$244,'Données projet'!$B$244,FZ50+FY51-GH50)))</f>
        <v>162.79999999999995</v>
      </c>
      <c r="GA51" s="17">
        <f>FZ51*VLOOKUP('Données projet'!$B$17,Paramètres!$A$1:$I$89,3,0)*VLOOKUP('Données projet'!$B$17,Paramètres!$A$1:$I$89,5,0)</f>
        <v>142.22207999999998</v>
      </c>
      <c r="GB51" s="13">
        <f t="shared" si="49"/>
        <v>36.805585341198615</v>
      </c>
      <c r="GC51" s="20">
        <f t="shared" si="25"/>
        <v>311.8065171359209</v>
      </c>
      <c r="GD51" s="59">
        <f t="shared" si="26"/>
        <v>575.06401733702842</v>
      </c>
      <c r="GE51" s="59">
        <f ca="1">AVERAGE(OFFSET($GD$3,0,0,'Données projet'!$E$17+1,1))-AVERAGE(OFFSET($H$3,0,0,'Données projet'!$E$17+1,1))</f>
        <v>280.10635755644415</v>
      </c>
      <c r="GF51" s="59">
        <f t="shared" si="50"/>
        <v>271.43040689964266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7.6061645406878071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7.6061645406878071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8.6</v>
      </c>
      <c r="GU51" s="12">
        <f>IF('Données projet'!$A$270&gt;35,GU50+GT51-HC50,IF(A51&lt;'Données projet'!$A$270,$GR$205^A51,IF(A51='Données projet'!$A$270,'Données projet'!$B$270,GU50+GT51-HC50)))</f>
        <v>243.80000000000004</v>
      </c>
      <c r="GV51" s="17">
        <f>GU51*VLOOKUP('Données projet'!$B$18,Paramètres!$A$1:$I$89,3,0)*VLOOKUP('Données projet'!$B$18,Paramètres!$A$1:$I$89,5,0)</f>
        <v>159.73776000000004</v>
      </c>
      <c r="GW51" s="13">
        <f t="shared" si="51"/>
        <v>40.783360797044367</v>
      </c>
      <c r="GX51" s="20">
        <f t="shared" si="28"/>
        <v>349.24095205485236</v>
      </c>
      <c r="GY51" s="59">
        <f t="shared" si="29"/>
        <v>612.49845225595982</v>
      </c>
      <c r="GZ51" s="59">
        <f ca="1">AVERAGE(OFFSET($GY$3,0,0,'Données projet'!$E$18+1,1))-AVERAGE(OFFSET($H$3,0,0,'Données projet'!$E$18+1,1))</f>
        <v>315.63369683775079</v>
      </c>
      <c r="HA51" s="59">
        <f t="shared" si="52"/>
        <v>306.69725573349979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9.4983923447883942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9.4983923447883942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3.8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13.933333333333332</v>
      </c>
      <c r="H52" s="67">
        <f t="shared" si="1"/>
        <v>200.93333333333331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206.00000000000003</v>
      </c>
      <c r="O52" s="13">
        <f>N52*VLOOKUP('Données projet'!$B$9,Paramètres!$A$1:$I$89,3,0)*VLOOKUP('Données projet'!$B$9,Paramètres!$A$1:$I$89,5,0)</f>
        <v>176.74800000000005</v>
      </c>
      <c r="P52" s="13">
        <f t="shared" si="33"/>
        <v>44.597910160550732</v>
      </c>
      <c r="Q52" s="20">
        <f t="shared" si="53"/>
        <v>385.51079352962591</v>
      </c>
      <c r="R52" s="59">
        <f t="shared" si="0"/>
        <v>649.29004219608782</v>
      </c>
      <c r="S52" s="59">
        <f ca="1">AVERAGE(OFFSET($R$3,0,0,'Données projet'!$E$9+1,1))-AVERAGE(OFFSET($H$3,0,0,'Données projet'!$E$9+1,1))</f>
        <v>490.57700931800127</v>
      </c>
      <c r="T52" s="59">
        <f t="shared" si="34"/>
        <v>271.29582207075191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7.0897369358838249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7.0897369358838249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</v>
      </c>
      <c r="AJ52" s="13">
        <f>AI52*VLOOKUP('Données projet'!$B$10,Paramètres!$A$1:$I$89,3,0)*VLOOKUP('Données projet'!$B$10,Paramètres!$A$1:$I$89,5,0)</f>
        <v>143.03952000000001</v>
      </c>
      <c r="AK52" s="13">
        <f t="shared" si="35"/>
        <v>36.992444033168439</v>
      </c>
      <c r="AL52" s="20">
        <f t="shared" si="4"/>
        <v>313.55567069110168</v>
      </c>
      <c r="AM52" s="59">
        <f t="shared" si="5"/>
        <v>577.33491935756354</v>
      </c>
      <c r="AN52" s="59">
        <f ca="1">AVERAGE(OFFSET($AM$3,0,0,'Données projet'!$E$10+1,1))-AVERAGE(OFFSET($H$3,0,0,'Données projet'!$E$10+1,1))</f>
        <v>379.55022125193182</v>
      </c>
      <c r="AO52" s="59">
        <f t="shared" si="36"/>
        <v>247.37575363353935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2.9610089037499909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2.9610089037499909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220</v>
      </c>
      <c r="BE52" s="13">
        <f>BD52*VLOOKUP('Données projet'!$B$11,Paramètres!$A$1:$I$89,3,0)*VLOOKUP('Données projet'!$B$11,Paramètres!$A$1:$I$89,5,0)</f>
        <v>199.05600000000001</v>
      </c>
      <c r="BF52" s="13">
        <f t="shared" si="37"/>
        <v>49.536648006253934</v>
      </c>
      <c r="BG52" s="20">
        <f t="shared" si="7"/>
        <v>432.96552861089231</v>
      </c>
      <c r="BH52" s="59">
        <f t="shared" si="8"/>
        <v>696.74477727735416</v>
      </c>
      <c r="BI52" s="59">
        <f ca="1">AVERAGE(OFFSET($BH$3,0,0,'Données projet'!$E$11+1,1))-AVERAGE(OFFSET($H$3,0,0,'Données projet'!$E$11+1,1))</f>
        <v>480.06550334851067</v>
      </c>
      <c r="BJ52" s="59">
        <f t="shared" si="38"/>
        <v>358.76123821338194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4.2404571954938133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4.2404571954938133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</v>
      </c>
      <c r="BY52" s="12">
        <f>IF('Données projet'!$A$114&gt;35,BY51+BX52-CG51,IF(A52&lt;'Données projet'!$A$114,$BV$205^A52,IF(A52='Données projet'!$A$114,'Données projet'!$B$114,BY51+BX52-CG51)))</f>
        <v>220</v>
      </c>
      <c r="BZ52" s="13">
        <f>BY52*VLOOKUP('Données projet'!$B$12,Paramètres!$A$1:$I$89,3,0)*VLOOKUP('Données projet'!$B$12,Paramètres!$A$1:$I$89,5,0)</f>
        <v>223.08</v>
      </c>
      <c r="CA52" s="13">
        <f t="shared" si="39"/>
        <v>54.783765878062667</v>
      </c>
      <c r="CB52" s="20">
        <f t="shared" si="10"/>
        <v>483.94605890429244</v>
      </c>
      <c r="CC52" s="59">
        <f t="shared" si="11"/>
        <v>747.72530757075424</v>
      </c>
      <c r="CD52" s="59">
        <f ca="1">AVERAGE(OFFSET($CC$3,0,0,'Données projet'!$E$12+1,1))-AVERAGE(OFFSET($H$3,0,0,'Données projet'!$E$12+1,1))</f>
        <v>529.72171777327833</v>
      </c>
      <c r="CE52" s="59">
        <f t="shared" si="40"/>
        <v>394.94722433628397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4.7522365121913444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4.7522365121913444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115.39999999999996</v>
      </c>
      <c r="CU52" s="17">
        <f>CT52*VLOOKUP('Données projet'!$B$13,Paramètres!$A$1:$I$89,3,0)*VLOOKUP('Données projet'!$B$13,Paramètres!$A$1:$I$89,5,0)</f>
        <v>109.81463999999997</v>
      </c>
      <c r="CV52" s="13">
        <f t="shared" si="41"/>
        <v>29.287308025077461</v>
      </c>
      <c r="CW52" s="20">
        <f t="shared" si="13"/>
        <v>242.26922614367652</v>
      </c>
      <c r="CX52" s="59">
        <f t="shared" si="14"/>
        <v>506.04847481013837</v>
      </c>
      <c r="CY52" s="59">
        <f ca="1">AVERAGE(OFFSET($CX$3,0,0,'Données projet'!$E$13+1,1))-AVERAGE(OFFSET($H$3,0,0,'Données projet'!$E$13+1,1))</f>
        <v>319.49771739670462</v>
      </c>
      <c r="CZ52" s="59">
        <f t="shared" si="42"/>
        <v>166.76118462633733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2.2298955941820924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2.2298955941820924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8.6</v>
      </c>
      <c r="DO52" s="12">
        <f>IF('Données projet'!$A$166&gt;35,DO51+DN52-DW51,IF(A52&lt;'Données projet'!$A$166,$DL$205^A52,IF(A52='Données projet'!$A$166,'Données projet'!$B$166,DO51+DN52-DW51)))</f>
        <v>252.40000000000003</v>
      </c>
      <c r="DP52" s="17">
        <f>DO52*VLOOKUP('Données projet'!$B$14,Paramètres!$A$1:$I$89,3,0)*VLOOKUP('Données projet'!$B$14,Paramètres!$A$1:$I$89,5,0)</f>
        <v>200.80944000000002</v>
      </c>
      <c r="DQ52" s="13">
        <f t="shared" si="43"/>
        <v>49.922016299484312</v>
      </c>
      <c r="DR52" s="20">
        <f t="shared" si="16"/>
        <v>436.69061972160188</v>
      </c>
      <c r="DS52" s="59">
        <f t="shared" si="17"/>
        <v>700.46986838806379</v>
      </c>
      <c r="DT52" s="59">
        <f ca="1">AVERAGE(OFFSET($DS$3,0,0,'Données projet'!$E$14+1,1))-AVERAGE(OFFSET($H$3,0,0,'Données projet'!$E$14+1,1))</f>
        <v>371.53862119592281</v>
      </c>
      <c r="DU52" s="59">
        <f t="shared" si="44"/>
        <v>359.99672429242423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13.937264672065256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13.937264672065256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11</v>
      </c>
      <c r="EJ52" s="12">
        <f>IF('Données projet'!$A$192&gt;35,EJ51+EI52-ER51,IF(A52&lt;'Données projet'!$A$192,$EG$205^A52,IF(A52='Données projet'!$A$192,'Données projet'!$B$192,EJ51+EI52-ER51)))</f>
        <v>206.00000000000003</v>
      </c>
      <c r="EK52" s="17">
        <f>EJ52*VLOOKUP('Données projet'!$B$15,Paramètres!$A$1:$I$89,3,0)*VLOOKUP('Données projet'!$B$15,Paramètres!$A$1:$I$89,5,0)</f>
        <v>151.03920000000002</v>
      </c>
      <c r="EL52" s="13">
        <f t="shared" si="45"/>
        <v>38.814652571726079</v>
      </c>
      <c r="EM52" s="20">
        <f t="shared" si="19"/>
        <v>330.66212656242288</v>
      </c>
      <c r="EN52" s="59">
        <f t="shared" si="20"/>
        <v>594.44137522888468</v>
      </c>
      <c r="EO52" s="59">
        <f ca="1">AVERAGE(OFFSET($EN$3,0,0,'Données projet'!$E$15+1,1))-AVERAGE(OFFSET($H$3,0,0,'Données projet'!$E$15+1,1))</f>
        <v>429.05782194614073</v>
      </c>
      <c r="EP52" s="59">
        <f t="shared" si="46"/>
        <v>240.01805666428365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4.915388798429233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4.915388798429233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7.4</v>
      </c>
      <c r="FE52" s="12">
        <f>IF('Données projet'!$A$218&gt;35,FE51+FD52-FM51,IF(A52&lt;'Données projet'!$A$218,$FB$205^A52,IF(A52='Données projet'!$A$218,'Données projet'!$B$218,FE51+FD52-FM51)))</f>
        <v>201.60000000000005</v>
      </c>
      <c r="FF52" s="17">
        <f>FE52*VLOOKUP('Données projet'!$B$16,Paramètres!$A$1:$I$89,3,0)*VLOOKUP('Données projet'!$B$16,Paramètres!$A$1:$I$89,5,0)</f>
        <v>176.11776000000006</v>
      </c>
      <c r="FG52" s="13">
        <f t="shared" si="47"/>
        <v>44.457366290237246</v>
      </c>
      <c r="FH52" s="20">
        <f t="shared" si="22"/>
        <v>384.16834495549665</v>
      </c>
      <c r="FI52" s="59">
        <f t="shared" si="23"/>
        <v>647.9475936219585</v>
      </c>
      <c r="FJ52" s="59">
        <f ca="1">AVERAGE(OFFSET($FI$3,0,0,'Données projet'!$E$16+1,1))-AVERAGE(OFFSET($H$3,0,0,'Données projet'!$E$16+1,1))</f>
        <v>377.00852312761913</v>
      </c>
      <c r="FK52" s="59">
        <f t="shared" si="48"/>
        <v>337.17207781873378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10.388109011195578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10.388109011195578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5.6</v>
      </c>
      <c r="FZ52" s="12">
        <f>IF('Données projet'!$A$244&gt;35,FZ51+FY52-GH51,IF(A52&lt;'Données projet'!$A$244,$FW$205^A52,IF(A52='Données projet'!$A$244,'Données projet'!$B$244,FZ51+FY52-GH51)))</f>
        <v>168.39999999999995</v>
      </c>
      <c r="GA52" s="17">
        <f>FZ52*VLOOKUP('Données projet'!$B$17,Paramètres!$A$1:$I$89,3,0)*VLOOKUP('Données projet'!$B$17,Paramètres!$A$1:$I$89,5,0)</f>
        <v>147.11423999999997</v>
      </c>
      <c r="GB52" s="13">
        <f t="shared" si="49"/>
        <v>37.922046712608186</v>
      </c>
      <c r="GC52" s="20">
        <f t="shared" si="25"/>
        <v>322.27153269112586</v>
      </c>
      <c r="GD52" s="59">
        <f t="shared" si="26"/>
        <v>586.05078135758777</v>
      </c>
      <c r="GE52" s="59">
        <f ca="1">AVERAGE(OFFSET($GD$3,0,0,'Données projet'!$E$17+1,1))-AVERAGE(OFFSET($H$3,0,0,'Données projet'!$E$17+1,1))</f>
        <v>280.10635755644415</v>
      </c>
      <c r="GF52" s="59">
        <f t="shared" si="50"/>
        <v>271.43040689964266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7.4570122933471961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7.4570122933471961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8.6</v>
      </c>
      <c r="GU52" s="12">
        <f>IF('Données projet'!$A$270&gt;35,GU51+GT52-HC51,IF(A52&lt;'Données projet'!$A$270,$GR$205^A52,IF(A52='Données projet'!$A$270,'Données projet'!$B$270,GU51+GT52-HC51)))</f>
        <v>252.40000000000003</v>
      </c>
      <c r="GV52" s="17">
        <f>GU52*VLOOKUP('Données projet'!$B$18,Paramètres!$A$1:$I$89,3,0)*VLOOKUP('Données projet'!$B$18,Paramètres!$A$1:$I$89,5,0)</f>
        <v>165.37248000000002</v>
      </c>
      <c r="GW52" s="13">
        <f t="shared" si="51"/>
        <v>42.051954238472845</v>
      </c>
      <c r="GX52" s="20">
        <f t="shared" si="28"/>
        <v>361.26422296534025</v>
      </c>
      <c r="GY52" s="59">
        <f t="shared" si="29"/>
        <v>625.04347163180205</v>
      </c>
      <c r="GZ52" s="59">
        <f ca="1">AVERAGE(OFFSET($GY$3,0,0,'Données projet'!$E$18+1,1))-AVERAGE(OFFSET($H$3,0,0,'Données projet'!$E$18+1,1))</f>
        <v>315.63369683775079</v>
      </c>
      <c r="HA52" s="59">
        <f t="shared" si="52"/>
        <v>306.69725573349979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9.3121346643543692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9.3121346643543692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3.8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13.933333333333332</v>
      </c>
      <c r="H53" s="67">
        <f t="shared" si="1"/>
        <v>200.93333333333331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62.079621626108349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217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217.00000000000003</v>
      </c>
      <c r="O53" s="13">
        <f>N53*VLOOKUP('Données projet'!$B$9,Paramètres!$A$1:$I$89,3,0)*VLOOKUP('Données projet'!$B$9,Paramètres!$A$1:$I$89,5,0)</f>
        <v>186.18600000000004</v>
      </c>
      <c r="P53" s="13">
        <f t="shared" si="33"/>
        <v>46.69573903947046</v>
      </c>
      <c r="Q53" s="20">
        <f t="shared" si="53"/>
        <v>405.60236216041108</v>
      </c>
      <c r="R53" s="59">
        <f t="shared" si="0"/>
        <v>669.8943081228083</v>
      </c>
      <c r="S53" s="59">
        <f ca="1">AVERAGE(OFFSET($R$3,0,0,'Données projet'!$E$9+1,1))-AVERAGE(OFFSET($H$3,0,0,'Données projet'!$E$9+1,1))</f>
        <v>490.57700931800127</v>
      </c>
      <c r="T53" s="59">
        <f t="shared" si="34"/>
        <v>271.29582207075191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0.159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11.17340496214972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11.17340496214972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62.079621626108349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</v>
      </c>
      <c r="AJ53" s="13">
        <f>AI53*VLOOKUP('Données projet'!$B$10,Paramètres!$A$1:$I$89,3,0)*VLOOKUP('Données projet'!$B$10,Paramètres!$A$1:$I$89,5,0)</f>
        <v>149.94720000000001</v>
      </c>
      <c r="AK53" s="13">
        <f t="shared" si="35"/>
        <v>38.566586385539779</v>
      </c>
      <c r="AL53" s="20">
        <f t="shared" si="4"/>
        <v>328.32817795481515</v>
      </c>
      <c r="AM53" s="59">
        <f t="shared" si="5"/>
        <v>592.62012391721237</v>
      </c>
      <c r="AN53" s="59">
        <f ca="1">AVERAGE(OFFSET($AM$3,0,0,'Données projet'!$E$10+1,1))-AVERAGE(OFFSET($H$3,0,0,'Données projet'!$E$10+1,1))</f>
        <v>379.55022125193182</v>
      </c>
      <c r="AO53" s="59">
        <f t="shared" si="36"/>
        <v>247.37575363353935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5.4256968282541251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5.4256968282541251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62.079621626108349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231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231</v>
      </c>
      <c r="BE53" s="13">
        <f>BD53*VLOOKUP('Données projet'!$B$11,Paramètres!$A$1:$I$89,3,0)*VLOOKUP('Données projet'!$B$11,Paramètres!$A$1:$I$89,5,0)</f>
        <v>209.00879999999998</v>
      </c>
      <c r="BF53" s="13">
        <f t="shared" si="37"/>
        <v>51.718923953824202</v>
      </c>
      <c r="BG53" s="20">
        <f t="shared" si="7"/>
        <v>454.10078588624373</v>
      </c>
      <c r="BH53" s="59">
        <f t="shared" si="8"/>
        <v>718.39273184864101</v>
      </c>
      <c r="BI53" s="59">
        <f ca="1">AVERAGE(OFFSET($BH$3,0,0,'Données projet'!$E$11+1,1))-AVERAGE(OFFSET($H$3,0,0,'Données projet'!$E$11+1,1))</f>
        <v>480.06550334851067</v>
      </c>
      <c r="BJ53" s="59">
        <f t="shared" si="38"/>
        <v>358.76123821338194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7.7701337293515849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7.7701337293515849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62.079621626108349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231</v>
      </c>
      <c r="BW53" s="12">
        <f>VLOOKUP(A53,'Données projet'!$A$113:$I$133,9,0)</f>
        <v>11</v>
      </c>
      <c r="BX53" s="12">
        <f t="array" ref="BX53">INDEX(BW:BW,MIN(IF(ISNUMBER(BW53:BW249),ROW(BW53:BW249),"")))</f>
        <v>11</v>
      </c>
      <c r="BY53" s="12">
        <f>IF('Données projet'!$A$114&gt;35,BY52+BX53-CG52,IF(A53&lt;'Données projet'!$A$114,$BV$205^A53,IF(A53='Données projet'!$A$114,'Données projet'!$B$114,BY52+BX53-CG52)))</f>
        <v>231</v>
      </c>
      <c r="BZ53" s="13">
        <f>BY53*VLOOKUP('Données projet'!$B$12,Paramètres!$A$1:$I$89,3,0)*VLOOKUP('Données projet'!$B$12,Paramètres!$A$1:$I$89,5,0)</f>
        <v>234.23400000000001</v>
      </c>
      <c r="CA53" s="13">
        <f t="shared" si="39"/>
        <v>57.197197133603488</v>
      </c>
      <c r="CB53" s="20">
        <f t="shared" si="10"/>
        <v>507.57600167435936</v>
      </c>
      <c r="CC53" s="59">
        <f t="shared" si="11"/>
        <v>771.86794763675664</v>
      </c>
      <c r="CD53" s="59">
        <f ca="1">AVERAGE(OFFSET($CC$3,0,0,'Données projet'!$E$12+1,1))-AVERAGE(OFFSET($H$3,0,0,'Données projet'!$E$12+1,1))</f>
        <v>529.72171777327833</v>
      </c>
      <c r="CE53" s="59">
        <f t="shared" si="40"/>
        <v>394.94722433628397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28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8.7079084897905723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8.7079084897905723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62.079621626108349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121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120.99999999999996</v>
      </c>
      <c r="CU53" s="17">
        <f>CT53*VLOOKUP('Données projet'!$B$13,Paramètres!$A$1:$I$89,3,0)*VLOOKUP('Données projet'!$B$13,Paramètres!$A$1:$I$89,5,0)</f>
        <v>115.14359999999996</v>
      </c>
      <c r="CV53" s="13">
        <f t="shared" si="41"/>
        <v>30.539614832250223</v>
      </c>
      <c r="CW53" s="20">
        <f t="shared" si="13"/>
        <v>253.7315991661691</v>
      </c>
      <c r="CX53" s="59">
        <f t="shared" si="14"/>
        <v>518.02354512856641</v>
      </c>
      <c r="CY53" s="59">
        <f ca="1">AVERAGE(OFFSET($CX$3,0,0,'Données projet'!$E$13+1,1))-AVERAGE(OFFSET($H$3,0,0,'Données projet'!$E$13+1,1))</f>
        <v>319.49771739670462</v>
      </c>
      <c r="CZ53" s="59">
        <f t="shared" si="42"/>
        <v>166.76118462633733</v>
      </c>
      <c r="DA53" s="15">
        <f>IF(ISNA(VLOOKUP(A53,'Données projet'!$A$139:$I$159,3,0)),0,VLOOKUP(A53,'Données projet'!$A$139:$I$159,3,0))</f>
        <v>6</v>
      </c>
      <c r="DB53" s="15">
        <f>IF(ISNA(VLOOKUP(A53,'Données projet'!$A$139:$I$159,4,0)),0,VLOOKUP(A53,'Données projet'!$A$139:$I$159,4,0))</f>
        <v>14</v>
      </c>
      <c r="DC53" s="16">
        <f>IF(ISNA(VLOOKUP(A53,'Données projet'!$A$139:$I$159,5,0)),0%,VLOOKUP(A53,'Données projet'!$A$139:$I$159,5,0)*VLOOKUP('Données projet'!$B$13,Paramètres!$A$1:$I$89,7,0))</f>
        <v>8.6000000000000007E-2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3.4527352999311161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3.4527352999311161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62.079621626108349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261</v>
      </c>
      <c r="DM53" s="12">
        <f>VLOOKUP(A53,'Données projet'!$A$165:$I$185,9,0)</f>
        <v>8.6</v>
      </c>
      <c r="DN53" s="12">
        <f t="array" ref="DN53">INDEX(DM:DM,MIN(IF(ISNUMBER(DM53:DM249),ROW(DM53:DM249),"")))</f>
        <v>8.6</v>
      </c>
      <c r="DO53" s="12">
        <f>IF('Données projet'!$A$166&gt;35,DO52+DN53-DW52,IF(A53&lt;'Données projet'!$A$166,$DL$205^A53,IF(A53='Données projet'!$A$166,'Données projet'!$B$166,DO52+DN53-DW52)))</f>
        <v>261.00000000000006</v>
      </c>
      <c r="DP53" s="17">
        <f>DO53*VLOOKUP('Données projet'!$B$14,Paramètres!$A$1:$I$89,3,0)*VLOOKUP('Données projet'!$B$14,Paramètres!$A$1:$I$89,5,0)</f>
        <v>207.65160000000006</v>
      </c>
      <c r="DQ53" s="13">
        <f t="shared" si="43"/>
        <v>51.422065813018108</v>
      </c>
      <c r="DR53" s="20">
        <f t="shared" si="16"/>
        <v>451.2199679576733</v>
      </c>
      <c r="DS53" s="59">
        <f t="shared" si="17"/>
        <v>715.51191392007058</v>
      </c>
      <c r="DT53" s="59">
        <f ca="1">AVERAGE(OFFSET($DS$3,0,0,'Données projet'!$E$14+1,1))-AVERAGE(OFFSET($H$3,0,0,'Données projet'!$E$14+1,1))</f>
        <v>371.53862119592281</v>
      </c>
      <c r="DU53" s="59">
        <f t="shared" si="44"/>
        <v>359.99672429242423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19</v>
      </c>
      <c r="DX53" s="16">
        <f>IF(ISNA(VLOOKUP(A53,'Données projet'!$A$165:$I$185,5,0)),0%,VLOOKUP(A53,'Données projet'!$A$165:$I$185,5,0)*VLOOKUP('Données projet'!$B$14,Paramètres!$A$1:$I$89,7,0))</f>
        <v>0.21200000000000002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17.206638691114552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17.206638691114552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62.079621626108349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217</v>
      </c>
      <c r="EH53" s="12">
        <f>VLOOKUP(A53,'Données projet'!$A$191:$I$211,9,0)</f>
        <v>11</v>
      </c>
      <c r="EI53" s="12">
        <f t="array" ref="EI53">INDEX(EH:EH,MIN(IF(ISNUMBER(EH53:EH249),ROW(EH53:EH249),"")))</f>
        <v>11</v>
      </c>
      <c r="EJ53" s="12">
        <f>IF('Données projet'!$A$192&gt;35,EJ52+EI53-ER52,IF(A53&lt;'Données projet'!$A$192,$EG$205^A53,IF(A53='Données projet'!$A$192,'Données projet'!$B$192,EJ52+EI53-ER52)))</f>
        <v>217.00000000000003</v>
      </c>
      <c r="EK53" s="17">
        <f>EJ53*VLOOKUP('Données projet'!$B$15,Paramètres!$A$1:$I$89,3,0)*VLOOKUP('Données projet'!$B$15,Paramètres!$A$1:$I$89,5,0)</f>
        <v>159.10440000000003</v>
      </c>
      <c r="EL53" s="13">
        <f t="shared" si="45"/>
        <v>40.640444381186896</v>
      </c>
      <c r="EM53" s="20">
        <f t="shared" si="19"/>
        <v>347.88893729723378</v>
      </c>
      <c r="EN53" s="59">
        <f t="shared" si="20"/>
        <v>612.18088325963106</v>
      </c>
      <c r="EO53" s="59">
        <f ca="1">AVERAGE(OFFSET($EN$3,0,0,'Données projet'!$E$15+1,1))-AVERAGE(OFFSET($H$3,0,0,'Données projet'!$E$15+1,1))</f>
        <v>429.05782194614073</v>
      </c>
      <c r="EP53" s="59">
        <f t="shared" si="46"/>
        <v>240.01805666428365</v>
      </c>
      <c r="EQ53" s="15">
        <f>IF(ISNA(VLOOKUP(A53,'Données projet'!$A$191:$I$211,3,0)),0,VLOOKUP(A53,'Données projet'!$A$191:$I$211,3,0))</f>
        <v>7</v>
      </c>
      <c r="ER53" s="15">
        <f>IF(ISNA(VLOOKUP(A53,'Données projet'!$A$191:$I$211,4,0)),0,VLOOKUP(A53,'Données projet'!$A$191:$I$211,4,0))</f>
        <v>28</v>
      </c>
      <c r="ES53" s="16">
        <f>IF(ISNA(VLOOKUP(A53,'Données projet'!$A$191:$I$211,5,0)),0%,VLOOKUP(A53,'Données projet'!$A$191:$I$211,5,0)*VLOOKUP('Données projet'!$B$15,Paramètres!$A$1:$I$89,7,0))</f>
        <v>0.129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7.7466385689552606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7.7466385689552606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62.079621626108349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209</v>
      </c>
      <c r="FC53" s="12">
        <f>VLOOKUP(A53,'Données projet'!$A$217:$I$237,9,0)</f>
        <v>7.4</v>
      </c>
      <c r="FD53" s="12">
        <f t="array" ref="FD53">INDEX(FC:FC,MIN(IF(ISNUMBER(FC53:FC249),ROW(FC53:FC249),"")))</f>
        <v>7.4</v>
      </c>
      <c r="FE53" s="12">
        <f>IF('Données projet'!$A$218&gt;35,FE52+FD53-FM52,IF(A53&lt;'Données projet'!$A$218,$FB$205^A53,IF(A53='Données projet'!$A$218,'Données projet'!$B$218,FE52+FD53-FM52)))</f>
        <v>209.00000000000006</v>
      </c>
      <c r="FF53" s="17">
        <f>FE53*VLOOKUP('Données projet'!$B$16,Paramètres!$A$1:$I$89,3,0)*VLOOKUP('Données projet'!$B$16,Paramètres!$A$1:$I$89,5,0)</f>
        <v>182.58240000000009</v>
      </c>
      <c r="FG53" s="13">
        <f t="shared" si="47"/>
        <v>45.896245406460288</v>
      </c>
      <c r="FH53" s="20">
        <f t="shared" si="22"/>
        <v>397.93364074958509</v>
      </c>
      <c r="FI53" s="59">
        <f t="shared" si="23"/>
        <v>662.22558671198237</v>
      </c>
      <c r="FJ53" s="59">
        <f ca="1">AVERAGE(OFFSET($FI$3,0,0,'Données projet'!$E$16+1,1))-AVERAGE(OFFSET($H$3,0,0,'Données projet'!$E$16+1,1))</f>
        <v>377.00852312761913</v>
      </c>
      <c r="FK53" s="59">
        <f t="shared" si="48"/>
        <v>337.17207781873378</v>
      </c>
      <c r="FL53" s="15">
        <f>IF(ISNA(VLOOKUP(A53,'Données projet'!$A$217:$I$237,3,0)),0,VLOOKUP(A53,'Données projet'!$A$217:$I$237,3,0))</f>
        <v>9</v>
      </c>
      <c r="FM53" s="15">
        <f>IF(ISNA(VLOOKUP(A53,'Données projet'!$A$217:$I$237,4,0)),0,VLOOKUP(A53,'Données projet'!$A$217:$I$237,4,0))</f>
        <v>24</v>
      </c>
      <c r="FN53" s="16">
        <f>IF(ISNA(VLOOKUP(A53,'Données projet'!$A$217:$I$237,5,0)),0%,VLOOKUP(A53,'Données projet'!$A$217:$I$237,5,0)*VLOOKUP('Données projet'!$B$16,Paramètres!$A$1:$I$89,7,0))</f>
        <v>0.17200000000000001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14.170974806062508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14.170974806062508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62.079621626108349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174</v>
      </c>
      <c r="FX53" s="12">
        <f>VLOOKUP(A53,'Données projet'!$A$243:$I$263,9,0)</f>
        <v>5.6</v>
      </c>
      <c r="FY53" s="12">
        <f t="array" ref="FY53">INDEX(FX:FX,MIN(IF(ISNUMBER(FX53:FX249),ROW(FX53:FX249),"")))</f>
        <v>5.6</v>
      </c>
      <c r="FZ53" s="12">
        <f>IF('Données projet'!$A$244&gt;35,FZ52+FY53-GH52,IF(A53&lt;'Données projet'!$A$244,$FW$205^A53,IF(A53='Données projet'!$A$244,'Données projet'!$B$244,FZ52+FY53-GH52)))</f>
        <v>173.99999999999994</v>
      </c>
      <c r="GA53" s="17">
        <f>FZ53*VLOOKUP('Données projet'!$B$17,Paramètres!$A$1:$I$89,3,0)*VLOOKUP('Données projet'!$B$17,Paramètres!$A$1:$I$89,5,0)</f>
        <v>152.00639999999999</v>
      </c>
      <c r="GB53" s="13">
        <f t="shared" si="49"/>
        <v>39.03419401656145</v>
      </c>
      <c r="GC53" s="20">
        <f t="shared" si="25"/>
        <v>332.72903457884451</v>
      </c>
      <c r="GD53" s="59">
        <f t="shared" si="26"/>
        <v>597.02098054124178</v>
      </c>
      <c r="GE53" s="59">
        <f ca="1">AVERAGE(OFFSET($GD$3,0,0,'Données projet'!$E$17+1,1))-AVERAGE(OFFSET($H$3,0,0,'Données projet'!$E$17+1,1))</f>
        <v>280.10635755644415</v>
      </c>
      <c r="GF53" s="59">
        <f t="shared" si="50"/>
        <v>271.43040689964266</v>
      </c>
      <c r="GG53" s="15">
        <f>IF(ISNA(VLOOKUP(A53,'Données projet'!$A$243:$I$263,3,0)),0,VLOOKUP(A53,'Données projet'!$A$243:$I$263,3,0))</f>
        <v>8</v>
      </c>
      <c r="GH53" s="15">
        <f>IF(ISNA(VLOOKUP(A53,'Données projet'!$A$243:$I$263,4,0)),0,VLOOKUP(A53,'Données projet'!$A$243:$I$263,4,0))</f>
        <v>13</v>
      </c>
      <c r="GI53" s="16">
        <f>IF(ISNA(VLOOKUP(A53,'Données projet'!$A$243:$I$263,5,0)),0%,VLOOKUP(A53,'Données projet'!$A$243:$I$263,5,0)*VLOOKUP('Données projet'!$B$17,Paramètres!$A$1:$I$89,7,0))</f>
        <v>0.159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9.3069671856015361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9.3069671856015361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62.079621626108349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261</v>
      </c>
      <c r="GS53" s="12">
        <f>VLOOKUP(A53,'Données projet'!$A$269:$I$289,9,0)</f>
        <v>8.6</v>
      </c>
      <c r="GT53" s="12">
        <f t="array" ref="GT53">INDEX(GS:GS,MIN(IF(ISNUMBER(GS53:GS249),ROW(GS53:GS249),"")))</f>
        <v>8.6</v>
      </c>
      <c r="GU53" s="12">
        <f>IF('Données projet'!$A$270&gt;35,GU52+GT53-HC52,IF(A53&lt;'Données projet'!$A$270,$GR$205^A53,IF(A53='Données projet'!$A$270,'Données projet'!$B$270,GU52+GT53-HC52)))</f>
        <v>261.00000000000006</v>
      </c>
      <c r="GV53" s="17">
        <f>GU53*VLOOKUP('Données projet'!$B$18,Paramètres!$A$1:$I$89,3,0)*VLOOKUP('Données projet'!$B$18,Paramètres!$A$1:$I$89,5,0)</f>
        <v>171.00720000000004</v>
      </c>
      <c r="GW53" s="13">
        <f t="shared" si="51"/>
        <v>43.315525267338089</v>
      </c>
      <c r="GX53" s="20">
        <f t="shared" si="28"/>
        <v>373.27874650728057</v>
      </c>
      <c r="GY53" s="59">
        <f t="shared" si="29"/>
        <v>637.57069246967785</v>
      </c>
      <c r="GZ53" s="59">
        <f ca="1">AVERAGE(OFFSET($GY$3,0,0,'Données projet'!$E$18+1,1))-AVERAGE(OFFSET($H$3,0,0,'Données projet'!$E$18+1,1))</f>
        <v>315.63369683775079</v>
      </c>
      <c r="HA53" s="59">
        <f t="shared" si="52"/>
        <v>306.69725573349979</v>
      </c>
      <c r="HB53" s="15">
        <f>IF(ISNA(VLOOKUP(A53,'Données projet'!$A$269:$I$289,3,0)),0,VLOOKUP(A53,'Données projet'!$A$269:$I$289,3,0))</f>
        <v>9</v>
      </c>
      <c r="HC53" s="15">
        <f>IF(ISNA(VLOOKUP(A53,'Données projet'!$A$269:$I$289,4,0)),0,VLOOKUP(A53,'Données projet'!$A$269:$I$289,4,0))</f>
        <v>19</v>
      </c>
      <c r="HD53" s="16">
        <f>IF(ISNA(VLOOKUP(A53,'Données projet'!$A$269:$I$289,5,0)),0%,VLOOKUP(A53,'Données projet'!$A$269:$I$289,5,0)*VLOOKUP('Données projet'!$B$18,Paramètres!$A$1:$I$89,7,0))</f>
        <v>0.17200000000000001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11.496555485073211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11.496555485073211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3.8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13.933333333333332</v>
      </c>
      <c r="H54" s="67">
        <f t="shared" si="1"/>
        <v>200.93333333333331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62.21702248358207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11</v>
      </c>
      <c r="N54" s="13">
        <f>IF('Données projet'!$A$36&gt;35,N53+M54-V53,IF(A54&lt;'Données projet'!$A$36,$K$205^A54,IF(A54='Données projet'!$A$36,'Données projet'!$B$36,N53+M54-V53)))</f>
        <v>200.00000000000003</v>
      </c>
      <c r="O54" s="13">
        <f>N54*VLOOKUP('Données projet'!$B$9,Paramètres!$A$1:$I$89,3,0)*VLOOKUP('Données projet'!$B$9,Paramètres!$A$1:$I$89,5,0)</f>
        <v>171.60000000000005</v>
      </c>
      <c r="P54" s="13">
        <f t="shared" si="33"/>
        <v>43.44817475464852</v>
      </c>
      <c r="Q54" s="20">
        <f t="shared" si="53"/>
        <v>374.54223769767958</v>
      </c>
      <c r="R54" s="59">
        <f t="shared" si="0"/>
        <v>639.33798680414725</v>
      </c>
      <c r="S54" s="59">
        <f ca="1">AVERAGE(OFFSET($R$3,0,0,'Données projet'!$E$9+1,1))-AVERAGE(OFFSET($H$3,0,0,'Données projet'!$E$9+1,1))</f>
        <v>490.57700931800127</v>
      </c>
      <c r="T54" s="59">
        <f t="shared" si="34"/>
        <v>271.29582207075191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10.954301305946055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10.954301305946055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62.21702248358207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</v>
      </c>
      <c r="AJ54" s="13">
        <f>AI54*VLOOKUP('Données projet'!$B$10,Paramètres!$A$1:$I$89,3,0)*VLOOKUP('Données projet'!$B$10,Paramètres!$A$1:$I$89,5,0)</f>
        <v>138.99600000000001</v>
      </c>
      <c r="AK54" s="13">
        <f t="shared" si="35"/>
        <v>36.066906938767758</v>
      </c>
      <c r="AL54" s="20">
        <f t="shared" si="4"/>
        <v>304.90122958502047</v>
      </c>
      <c r="AM54" s="59">
        <f t="shared" si="5"/>
        <v>569.69697869148808</v>
      </c>
      <c r="AN54" s="59">
        <f ca="1">AVERAGE(OFFSET($AM$3,0,0,'Données projet'!$E$10+1,1))-AVERAGE(OFFSET($H$3,0,0,'Données projet'!$E$10+1,1))</f>
        <v>379.55022125193182</v>
      </c>
      <c r="AO54" s="59">
        <f t="shared" si="36"/>
        <v>247.37575363353935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5.3193022228003564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5.3193022228003564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62.21702248358207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10.199999999999999</v>
      </c>
      <c r="BD54" s="12">
        <f>IF('Données projet'!$A$88&gt;35,BD53+BC54-BL53,IF(A54&lt;'Données projet'!$A$88,$BA$205^A54,IF(A54='Données projet'!$A$88,'Données projet'!$B$88,BD53+BC54-BL53)))</f>
        <v>213.2</v>
      </c>
      <c r="BE54" s="13">
        <f>BD54*VLOOKUP('Données projet'!$B$11,Paramètres!$A$1:$I$89,3,0)*VLOOKUP('Données projet'!$B$11,Paramètres!$A$1:$I$89,5,0)</f>
        <v>192.90335999999999</v>
      </c>
      <c r="BF54" s="13">
        <f t="shared" si="37"/>
        <v>48.181276881765257</v>
      </c>
      <c r="BG54" s="20">
        <f t="shared" si="7"/>
        <v>419.8890759024078</v>
      </c>
      <c r="BH54" s="59">
        <f t="shared" si="8"/>
        <v>684.68482500887535</v>
      </c>
      <c r="BI54" s="59">
        <f ca="1">AVERAGE(OFFSET($BH$3,0,0,'Données projet'!$E$11+1,1))-AVERAGE(OFFSET($H$3,0,0,'Données projet'!$E$11+1,1))</f>
        <v>480.06550334851067</v>
      </c>
      <c r="BJ54" s="59">
        <f t="shared" si="38"/>
        <v>358.76123821338194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7.6177661462326069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7.6177661462326069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62.21702248358207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10.199999999999999</v>
      </c>
      <c r="BY54" s="12">
        <f>IF('Données projet'!$A$114&gt;35,BY53+BX54-CG53,IF(A54&lt;'Données projet'!$A$114,$BV$205^A54,IF(A54='Données projet'!$A$114,'Données projet'!$B$114,BY53+BX54-CG53)))</f>
        <v>213.2</v>
      </c>
      <c r="BZ54" s="13">
        <f>BY54*VLOOKUP('Données projet'!$B$12,Paramètres!$A$1:$I$89,3,0)*VLOOKUP('Données projet'!$B$12,Paramètres!$A$1:$I$89,5,0)</f>
        <v>216.1848</v>
      </c>
      <c r="CA54" s="13">
        <f t="shared" si="39"/>
        <v>53.284828478170375</v>
      </c>
      <c r="CB54" s="20">
        <f t="shared" si="10"/>
        <v>469.32626959947999</v>
      </c>
      <c r="CC54" s="59">
        <f t="shared" si="11"/>
        <v>734.12201870594754</v>
      </c>
      <c r="CD54" s="59">
        <f ca="1">AVERAGE(OFFSET($CC$3,0,0,'Données projet'!$E$12+1,1))-AVERAGE(OFFSET($H$3,0,0,'Données projet'!$E$12+1,1))</f>
        <v>529.72171777327833</v>
      </c>
      <c r="CE54" s="59">
        <f t="shared" si="40"/>
        <v>394.94722433628397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8.5371517156055106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8.5371517156055106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62.21702248358207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5.6</v>
      </c>
      <c r="CT54" s="12">
        <f>IF('Données projet'!$A$140&gt;35,CT53+CS54-DB53,IF(A54&lt;'Données projet'!$A$140,$CQ$205^A54,IF(A54='Données projet'!$A$140,'Données projet'!$B$140,CT53+CS54-DB53)))</f>
        <v>112.59999999999995</v>
      </c>
      <c r="CU54" s="17">
        <f>CT54*VLOOKUP('Données projet'!$B$13,Paramètres!$A$1:$I$89,3,0)*VLOOKUP('Données projet'!$B$13,Paramètres!$A$1:$I$89,5,0)</f>
        <v>107.15015999999994</v>
      </c>
      <c r="CV54" s="13">
        <f t="shared" si="41"/>
        <v>28.658517723314318</v>
      </c>
      <c r="CW54" s="20">
        <f t="shared" si="13"/>
        <v>236.53344703477231</v>
      </c>
      <c r="CX54" s="59">
        <f t="shared" si="14"/>
        <v>501.32919614123989</v>
      </c>
      <c r="CY54" s="59">
        <f ca="1">AVERAGE(OFFSET($CX$3,0,0,'Données projet'!$E$13+1,1))-AVERAGE(OFFSET($H$3,0,0,'Données projet'!$E$13+1,1))</f>
        <v>319.49771739670462</v>
      </c>
      <c r="CZ54" s="59">
        <f t="shared" si="42"/>
        <v>166.76118462633733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3.3850292666600534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3.3850292666600534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62.21702248358207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7.4</v>
      </c>
      <c r="DO54" s="12">
        <f>IF('Données projet'!$A$166&gt;35,DO53+DN54-DW53,IF(A54&lt;'Données projet'!$A$166,$DL$205^A54,IF(A54='Données projet'!$A$166,'Données projet'!$B$166,DO53+DN54-DW53)))</f>
        <v>249.40000000000003</v>
      </c>
      <c r="DP54" s="17">
        <f>DO54*VLOOKUP('Données projet'!$B$14,Paramètres!$A$1:$I$89,3,0)*VLOOKUP('Données projet'!$B$14,Paramètres!$A$1:$I$89,5,0)</f>
        <v>198.42264000000003</v>
      </c>
      <c r="DQ54" s="13">
        <f t="shared" si="43"/>
        <v>49.397352151183256</v>
      </c>
      <c r="DR54" s="20">
        <f t="shared" si="16"/>
        <v>431.61981966331086</v>
      </c>
      <c r="DS54" s="59">
        <f t="shared" si="17"/>
        <v>696.41556876977847</v>
      </c>
      <c r="DT54" s="59">
        <f ca="1">AVERAGE(OFFSET($DS$3,0,0,'Données projet'!$E$14+1,1))-AVERAGE(OFFSET($H$3,0,0,'Données projet'!$E$14+1,1))</f>
        <v>371.53862119592281</v>
      </c>
      <c r="DU54" s="59">
        <f t="shared" si="44"/>
        <v>359.99672429242423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16.8692270013951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16.8692270013951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62.21702248358207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11</v>
      </c>
      <c r="EJ54" s="12">
        <f>IF('Données projet'!$A$192&gt;35,EJ53+EI54-ER53,IF(A54&lt;'Données projet'!$A$192,$EG$205^A54,IF(A54='Données projet'!$A$192,'Données projet'!$B$192,EJ53+EI54-ER53)))</f>
        <v>200.00000000000003</v>
      </c>
      <c r="EK54" s="17">
        <f>EJ54*VLOOKUP('Données projet'!$B$15,Paramètres!$A$1:$I$89,3,0)*VLOOKUP('Données projet'!$B$15,Paramètres!$A$1:$I$89,5,0)</f>
        <v>146.64000000000001</v>
      </c>
      <c r="EL54" s="13">
        <f t="shared" si="45"/>
        <v>37.814009712703054</v>
      </c>
      <c r="EM54" s="20">
        <f t="shared" si="19"/>
        <v>321.25740024962448</v>
      </c>
      <c r="EN54" s="59">
        <f t="shared" si="20"/>
        <v>586.05314935609204</v>
      </c>
      <c r="EO54" s="59">
        <f ca="1">AVERAGE(OFFSET($EN$3,0,0,'Données projet'!$E$15+1,1))-AVERAGE(OFFSET($H$3,0,0,'Données projet'!$E$15+1,1))</f>
        <v>429.05782194614073</v>
      </c>
      <c r="EP54" s="59">
        <f t="shared" si="46"/>
        <v>240.01805666428365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7.594731711601022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7.594731711601022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62.21702248358207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6.6</v>
      </c>
      <c r="FE54" s="12">
        <f>IF('Données projet'!$A$218&gt;35,FE53+FD54-FM53,IF(A54&lt;'Données projet'!$A$218,$FB$205^A54,IF(A54='Données projet'!$A$218,'Données projet'!$B$218,FE53+FD54-FM53)))</f>
        <v>191.60000000000005</v>
      </c>
      <c r="FF54" s="17">
        <f>FE54*VLOOKUP('Données projet'!$B$16,Paramètres!$A$1:$I$89,3,0)*VLOOKUP('Données projet'!$B$16,Paramètres!$A$1:$I$89,5,0)</f>
        <v>167.38176000000007</v>
      </c>
      <c r="FG54" s="13">
        <f t="shared" si="47"/>
        <v>42.503096259839239</v>
      </c>
      <c r="FH54" s="20">
        <f t="shared" si="22"/>
        <v>365.5494579858867</v>
      </c>
      <c r="FI54" s="59">
        <f t="shared" si="23"/>
        <v>630.34520709235426</v>
      </c>
      <c r="FJ54" s="59">
        <f ca="1">AVERAGE(OFFSET($FI$3,0,0,'Données projet'!$E$16+1,1))-AVERAGE(OFFSET($H$3,0,0,'Données projet'!$E$16+1,1))</f>
        <v>377.00852312761913</v>
      </c>
      <c r="FK54" s="59">
        <f t="shared" si="48"/>
        <v>337.17207781873378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13.893090633556785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13.893090633556785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62.21702248358207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4.8</v>
      </c>
      <c r="FZ54" s="12">
        <f>IF('Données projet'!$A$244&gt;35,FZ53+FY54-GH53,IF(A54&lt;'Données projet'!$A$244,$FW$205^A54,IF(A54='Données projet'!$A$244,'Données projet'!$B$244,FZ53+FY54-GH53)))</f>
        <v>165.79999999999995</v>
      </c>
      <c r="GA54" s="17">
        <f>FZ54*VLOOKUP('Données projet'!$B$17,Paramètres!$A$1:$I$89,3,0)*VLOOKUP('Données projet'!$B$17,Paramètres!$A$1:$I$89,5,0)</f>
        <v>144.84287999999998</v>
      </c>
      <c r="GB54" s="13">
        <f t="shared" si="49"/>
        <v>37.40423595784457</v>
      </c>
      <c r="GC54" s="20">
        <f t="shared" si="25"/>
        <v>317.41372695991259</v>
      </c>
      <c r="GD54" s="59">
        <f t="shared" si="26"/>
        <v>582.20947606638015</v>
      </c>
      <c r="GE54" s="59">
        <f ca="1">AVERAGE(OFFSET($GD$3,0,0,'Données projet'!$E$17+1,1))-AVERAGE(OFFSET($H$3,0,0,'Données projet'!$E$17+1,1))</f>
        <v>280.10635755644415</v>
      </c>
      <c r="GF54" s="59">
        <f t="shared" si="50"/>
        <v>271.43040689964266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9.1244632357813469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9.1244632357813469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62.21702248358207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7.4</v>
      </c>
      <c r="GU54" s="12">
        <f>IF('Données projet'!$A$270&gt;35,GU53+GT54-HC53,IF(A54&lt;'Données projet'!$A$270,$GR$205^A54,IF(A54='Données projet'!$A$270,'Données projet'!$B$270,GU53+GT54-HC53)))</f>
        <v>249.40000000000003</v>
      </c>
      <c r="GV54" s="17">
        <f>GU54*VLOOKUP('Données projet'!$B$18,Paramètres!$A$1:$I$89,3,0)*VLOOKUP('Données projet'!$B$18,Paramètres!$A$1:$I$89,5,0)</f>
        <v>163.40688</v>
      </c>
      <c r="GW54" s="13">
        <f t="shared" si="51"/>
        <v>41.610001881769797</v>
      </c>
      <c r="GX54" s="20">
        <f t="shared" si="28"/>
        <v>357.07106927741569</v>
      </c>
      <c r="GY54" s="59">
        <f t="shared" si="29"/>
        <v>621.86681838388336</v>
      </c>
      <c r="GZ54" s="59">
        <f ca="1">AVERAGE(OFFSET($GY$3,0,0,'Données projet'!$E$18+1,1))-AVERAGE(OFFSET($H$3,0,0,'Données projet'!$E$18+1,1))</f>
        <v>315.63369683775079</v>
      </c>
      <c r="HA54" s="59">
        <f t="shared" si="52"/>
        <v>306.69725573349979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11.271115044217373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11.271115044217373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3.8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13.933333333333332</v>
      </c>
      <c r="H55" s="67">
        <f t="shared" si="1"/>
        <v>200.93333333333331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11</v>
      </c>
      <c r="N55" s="13">
        <f>IF('Données projet'!$A$36&gt;35,N54+M55-V54,IF(A55&lt;'Données projet'!$A$36,$K$205^A55,IF(A55='Données projet'!$A$36,'Données projet'!$B$36,N54+M55-V54)))</f>
        <v>211.00000000000003</v>
      </c>
      <c r="O55" s="13">
        <f>N55*VLOOKUP('Données projet'!$B$9,Paramètres!$A$1:$I$89,3,0)*VLOOKUP('Données projet'!$B$9,Paramètres!$A$1:$I$89,5,0)</f>
        <v>181.03800000000004</v>
      </c>
      <c r="P55" s="13">
        <f t="shared" si="33"/>
        <v>45.553044701671382</v>
      </c>
      <c r="Q55" s="20">
        <f t="shared" si="53"/>
        <v>394.64606952207765</v>
      </c>
      <c r="R55" s="59">
        <f t="shared" si="0"/>
        <v>659.93688191440106</v>
      </c>
      <c r="S55" s="59">
        <f ca="1">AVERAGE(OFFSET($R$3,0,0,'Données projet'!$E$9+1,1))-AVERAGE(OFFSET($H$3,0,0,'Données projet'!$E$9+1,1))</f>
        <v>490.57700931800127</v>
      </c>
      <c r="T55" s="59">
        <f t="shared" si="34"/>
        <v>271.29582207075191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10.739494138800509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10.739494138800509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</v>
      </c>
      <c r="AJ55" s="13">
        <f>AI55*VLOOKUP('Données projet'!$B$10,Paramètres!$A$1:$I$89,3,0)*VLOOKUP('Données projet'!$B$10,Paramètres!$A$1:$I$89,5,0)</f>
        <v>145.73520000000002</v>
      </c>
      <c r="AK55" s="13">
        <f t="shared" si="35"/>
        <v>37.607773527116258</v>
      </c>
      <c r="AL55" s="20">
        <f t="shared" si="4"/>
        <v>319.32234555972747</v>
      </c>
      <c r="AM55" s="59">
        <f t="shared" si="5"/>
        <v>584.61315795205087</v>
      </c>
      <c r="AN55" s="59">
        <f ca="1">AVERAGE(OFFSET($AM$3,0,0,'Données projet'!$E$10+1,1))-AVERAGE(OFFSET($H$3,0,0,'Données projet'!$E$10+1,1))</f>
        <v>379.55022125193182</v>
      </c>
      <c r="AO55" s="59">
        <f t="shared" si="36"/>
        <v>247.37575363353935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5.2149939506652343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5.2149939506652343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10.199999999999999</v>
      </c>
      <c r="BD55" s="12">
        <f>IF('Données projet'!$A$88&gt;35,BD54+BC55-BL54,IF(A55&lt;'Données projet'!$A$88,$BA$205^A55,IF(A55='Données projet'!$A$88,'Données projet'!$B$88,BD54+BC55-BL54)))</f>
        <v>223.39999999999998</v>
      </c>
      <c r="BE55" s="13">
        <f>BD55*VLOOKUP('Données projet'!$B$11,Paramètres!$A$1:$I$89,3,0)*VLOOKUP('Données projet'!$B$11,Paramètres!$A$1:$I$89,5,0)</f>
        <v>202.13231999999996</v>
      </c>
      <c r="BF55" s="13">
        <f t="shared" si="37"/>
        <v>50.212497488959627</v>
      </c>
      <c r="BG55" s="20">
        <f t="shared" si="7"/>
        <v>439.50055712660463</v>
      </c>
      <c r="BH55" s="59">
        <f t="shared" si="8"/>
        <v>704.79136951892804</v>
      </c>
      <c r="BI55" s="59">
        <f ca="1">AVERAGE(OFFSET($BH$3,0,0,'Données projet'!$E$11+1,1))-AVERAGE(OFFSET($H$3,0,0,'Données projet'!$E$11+1,1))</f>
        <v>480.06550334851067</v>
      </c>
      <c r="BJ55" s="59">
        <f t="shared" si="38"/>
        <v>358.76123821338194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7.4683863984835428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7.4683863984835428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10.199999999999999</v>
      </c>
      <c r="BY55" s="12">
        <f>IF('Données projet'!$A$114&gt;35,BY54+BX55-CG54,IF(A55&lt;'Données projet'!$A$114,$BV$205^A55,IF(A55='Données projet'!$A$114,'Données projet'!$B$114,BY54+BX55-CG54)))</f>
        <v>223.39999999999998</v>
      </c>
      <c r="BZ55" s="13">
        <f>BY55*VLOOKUP('Données projet'!$B$12,Paramètres!$A$1:$I$89,3,0)*VLOOKUP('Données projet'!$B$12,Paramètres!$A$1:$I$89,5,0)</f>
        <v>226.52759999999998</v>
      </c>
      <c r="CA55" s="13">
        <f t="shared" si="39"/>
        <v>55.531204013656371</v>
      </c>
      <c r="CB55" s="20">
        <f t="shared" si="10"/>
        <v>491.25241699045142</v>
      </c>
      <c r="CC55" s="59">
        <f t="shared" si="11"/>
        <v>756.54322938277483</v>
      </c>
      <c r="CD55" s="59">
        <f ca="1">AVERAGE(OFFSET($CC$3,0,0,'Données projet'!$E$12+1,1))-AVERAGE(OFFSET($H$3,0,0,'Données projet'!$E$12+1,1))</f>
        <v>529.72171777327833</v>
      </c>
      <c r="CE55" s="59">
        <f t="shared" si="40"/>
        <v>394.94722433628397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8.3697433776108703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8.3697433776108703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5.6</v>
      </c>
      <c r="CT55" s="12">
        <f>IF('Données projet'!$A$140&gt;35,CT54+CS55-DB54,IF(A55&lt;'Données projet'!$A$140,$CQ$205^A55,IF(A55='Données projet'!$A$140,'Données projet'!$B$140,CT54+CS55-DB54)))</f>
        <v>118.19999999999995</v>
      </c>
      <c r="CU55" s="17">
        <f>CT55*VLOOKUP('Données projet'!$B$13,Paramètres!$A$1:$I$89,3,0)*VLOOKUP('Données projet'!$B$13,Paramètres!$A$1:$I$89,5,0)</f>
        <v>112.47911999999994</v>
      </c>
      <c r="CV55" s="13">
        <f t="shared" si="41"/>
        <v>29.914324778874605</v>
      </c>
      <c r="CW55" s="20">
        <f t="shared" si="13"/>
        <v>248.00191632320647</v>
      </c>
      <c r="CX55" s="59">
        <f t="shared" si="14"/>
        <v>513.29272871552985</v>
      </c>
      <c r="CY55" s="59">
        <f ca="1">AVERAGE(OFFSET($CX$3,0,0,'Données projet'!$E$13+1,1))-AVERAGE(OFFSET($H$3,0,0,'Données projet'!$E$13+1,1))</f>
        <v>319.49771739670462</v>
      </c>
      <c r="CZ55" s="59">
        <f t="shared" si="42"/>
        <v>166.76118462633733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3.3186509074048338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3.3186509074048338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7.4</v>
      </c>
      <c r="DO55" s="12">
        <f>IF('Données projet'!$A$166&gt;35,DO54+DN55-DW54,IF(A55&lt;'Données projet'!$A$166,$DL$205^A55,IF(A55='Données projet'!$A$166,'Données projet'!$B$166,DO54+DN55-DW54)))</f>
        <v>256.8</v>
      </c>
      <c r="DP55" s="17">
        <f>DO55*VLOOKUP('Données projet'!$B$14,Paramètres!$A$1:$I$89,3,0)*VLOOKUP('Données projet'!$B$14,Paramètres!$A$1:$I$89,5,0)</f>
        <v>204.31008000000003</v>
      </c>
      <c r="DQ55" s="13">
        <f t="shared" si="43"/>
        <v>50.690214235398379</v>
      </c>
      <c r="DR55" s="20">
        <f t="shared" si="16"/>
        <v>444.12551245998549</v>
      </c>
      <c r="DS55" s="59">
        <f t="shared" si="17"/>
        <v>709.41632485230889</v>
      </c>
      <c r="DT55" s="59">
        <f ca="1">AVERAGE(OFFSET($DS$3,0,0,'Données projet'!$E$14+1,1))-AVERAGE(OFFSET($H$3,0,0,'Données projet'!$E$14+1,1))</f>
        <v>371.53862119592281</v>
      </c>
      <c r="DU55" s="59">
        <f t="shared" si="44"/>
        <v>359.99672429242423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16.538431749110238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16.538431749110238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11</v>
      </c>
      <c r="EJ55" s="12">
        <f>IF('Données projet'!$A$192&gt;35,EJ54+EI55-ER54,IF(A55&lt;'Données projet'!$A$192,$EG$205^A55,IF(A55='Données projet'!$A$192,'Données projet'!$B$192,EJ54+EI55-ER54)))</f>
        <v>211.00000000000003</v>
      </c>
      <c r="EK55" s="17">
        <f>EJ55*VLOOKUP('Données projet'!$B$15,Paramètres!$A$1:$I$89,3,0)*VLOOKUP('Données projet'!$B$15,Paramètres!$A$1:$I$89,5,0)</f>
        <v>154.70520000000002</v>
      </c>
      <c r="EL55" s="13">
        <f t="shared" si="45"/>
        <v>39.645929536036533</v>
      </c>
      <c r="EM55" s="20">
        <f t="shared" si="19"/>
        <v>338.49488394193031</v>
      </c>
      <c r="EN55" s="59">
        <f t="shared" si="20"/>
        <v>603.78569633425377</v>
      </c>
      <c r="EO55" s="59">
        <f ca="1">AVERAGE(OFFSET($EN$3,0,0,'Données projet'!$E$15+1,1))-AVERAGE(OFFSET($H$3,0,0,'Données projet'!$E$15+1,1))</f>
        <v>429.05782194614073</v>
      </c>
      <c r="EP55" s="59">
        <f t="shared" si="46"/>
        <v>240.01805666428365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7.4458036550654656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7.4458036550654656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6.6</v>
      </c>
      <c r="FE55" s="12">
        <f>IF('Données projet'!$A$218&gt;35,FE54+FD55-FM54,IF(A55&lt;'Données projet'!$A$218,$FB$205^A55,IF(A55='Données projet'!$A$218,'Données projet'!$B$218,FE54+FD55-FM54)))</f>
        <v>198.20000000000005</v>
      </c>
      <c r="FF55" s="17">
        <f>FE55*VLOOKUP('Données projet'!$B$16,Paramètres!$A$1:$I$89,3,0)*VLOOKUP('Données projet'!$B$16,Paramètres!$A$1:$I$89,5,0)</f>
        <v>173.14752000000007</v>
      </c>
      <c r="FG55" s="13">
        <f t="shared" si="47"/>
        <v>43.794208927254068</v>
      </c>
      <c r="FH55" s="20">
        <f t="shared" si="22"/>
        <v>377.84017788163425</v>
      </c>
      <c r="FI55" s="59">
        <f t="shared" si="23"/>
        <v>643.13099027395765</v>
      </c>
      <c r="FJ55" s="59">
        <f ca="1">AVERAGE(OFFSET($FI$3,0,0,'Données projet'!$E$16+1,1))-AVERAGE(OFFSET($H$3,0,0,'Données projet'!$E$16+1,1))</f>
        <v>377.00852312761913</v>
      </c>
      <c r="FK55" s="59">
        <f t="shared" si="48"/>
        <v>337.17207781873378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13.620655600181291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13.620655600181291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4.8</v>
      </c>
      <c r="FZ55" s="12">
        <f>IF('Données projet'!$A$244&gt;35,FZ54+FY55-GH54,IF(A55&lt;'Données projet'!$A$244,$FW$205^A55,IF(A55='Données projet'!$A$244,'Données projet'!$B$244,FZ54+FY55-GH54)))</f>
        <v>170.59999999999997</v>
      </c>
      <c r="GA55" s="17">
        <f>FZ55*VLOOKUP('Données projet'!$B$17,Paramètres!$A$1:$I$89,3,0)*VLOOKUP('Données projet'!$B$17,Paramètres!$A$1:$I$89,5,0)</f>
        <v>149.03616</v>
      </c>
      <c r="GB55" s="13">
        <f t="shared" si="49"/>
        <v>38.35946741279561</v>
      </c>
      <c r="GC55" s="20">
        <f t="shared" si="25"/>
        <v>326.38071774395229</v>
      </c>
      <c r="GD55" s="59">
        <f t="shared" si="26"/>
        <v>591.67153013627569</v>
      </c>
      <c r="GE55" s="59">
        <f ca="1">AVERAGE(OFFSET($GD$3,0,0,'Données projet'!$E$17+1,1))-AVERAGE(OFFSET($H$3,0,0,'Données projet'!$E$17+1,1))</f>
        <v>280.10635755644415</v>
      </c>
      <c r="GF55" s="59">
        <f t="shared" si="50"/>
        <v>271.43040689964266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8.9455380771007142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8.9455380771007142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7.4</v>
      </c>
      <c r="GU55" s="12">
        <f>IF('Données projet'!$A$270&gt;35,GU54+GT55-HC54,IF(A55&lt;'Données projet'!$A$270,$GR$205^A55,IF(A55='Données projet'!$A$270,'Données projet'!$B$270,GU54+GT55-HC54)))</f>
        <v>256.8</v>
      </c>
      <c r="GV55" s="17">
        <f>GU55*VLOOKUP('Données projet'!$B$18,Paramètres!$A$1:$I$89,3,0)*VLOOKUP('Données projet'!$B$18,Paramètres!$A$1:$I$89,5,0)</f>
        <v>168.25536</v>
      </c>
      <c r="GW55" s="13">
        <f t="shared" si="51"/>
        <v>42.699047982710887</v>
      </c>
      <c r="GX55" s="20">
        <f t="shared" si="28"/>
        <v>367.41226056988808</v>
      </c>
      <c r="GY55" s="59">
        <f t="shared" si="29"/>
        <v>632.70307296221154</v>
      </c>
      <c r="GZ55" s="59">
        <f ca="1">AVERAGE(OFFSET($GY$3,0,0,'Données projet'!$E$18+1,1))-AVERAGE(OFFSET($H$3,0,0,'Données projet'!$E$18+1,1))</f>
        <v>315.63369683775079</v>
      </c>
      <c r="HA55" s="59">
        <f t="shared" si="52"/>
        <v>306.69725573349979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11.050095352901627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11.050095352901627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3.8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13.933333333333332</v>
      </c>
      <c r="H56" s="67">
        <f t="shared" si="1"/>
        <v>200.93333333333331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11</v>
      </c>
      <c r="N56" s="13">
        <f>IF('Données projet'!$A$36&gt;35,N55+M56-V55,IF(A56&lt;'Données projet'!$A$36,$K$205^A56,IF(A56='Données projet'!$A$36,'Données projet'!$B$36,N55+M56-V55)))</f>
        <v>222.00000000000003</v>
      </c>
      <c r="O56" s="13">
        <f>N56*VLOOKUP('Données projet'!$B$9,Paramètres!$A$1:$I$89,3,0)*VLOOKUP('Données projet'!$B$9,Paramètres!$A$1:$I$89,5,0)</f>
        <v>190.47600000000006</v>
      </c>
      <c r="P56" s="13">
        <f t="shared" si="33"/>
        <v>47.645174362968355</v>
      </c>
      <c r="Q56" s="20">
        <f t="shared" si="53"/>
        <v>414.7277120155033</v>
      </c>
      <c r="R56" s="59">
        <f t="shared" si="0"/>
        <v>680.50499945246861</v>
      </c>
      <c r="S56" s="59">
        <f ca="1">AVERAGE(OFFSET($R$3,0,0,'Données projet'!$E$9+1,1))-AVERAGE(OFFSET($H$3,0,0,'Données projet'!$E$9+1,1))</f>
        <v>490.57700931800127</v>
      </c>
      <c r="T56" s="59">
        <f t="shared" si="34"/>
        <v>271.29582207075191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10.528899209183253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10.528899209183253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</v>
      </c>
      <c r="AJ56" s="13">
        <f>AI56*VLOOKUP('Données projet'!$B$10,Paramètres!$A$1:$I$89,3,0)*VLOOKUP('Données projet'!$B$10,Paramètres!$A$1:$I$89,5,0)</f>
        <v>152.47440000000003</v>
      </c>
      <c r="AK56" s="13">
        <f t="shared" si="35"/>
        <v>39.140365323908171</v>
      </c>
      <c r="AL56" s="20">
        <f t="shared" si="4"/>
        <v>333.72904960580678</v>
      </c>
      <c r="AM56" s="59">
        <f t="shared" si="5"/>
        <v>599.50633704277197</v>
      </c>
      <c r="AN56" s="59">
        <f ca="1">AVERAGE(OFFSET($AM$3,0,0,'Données projet'!$E$10+1,1))-AVERAGE(OFFSET($H$3,0,0,'Données projet'!$E$10+1,1))</f>
        <v>379.55022125193182</v>
      </c>
      <c r="AO56" s="59">
        <f t="shared" si="36"/>
        <v>247.37575363353935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5.1127311001249183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5.1127311001249183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10.199999999999999</v>
      </c>
      <c r="BD56" s="12">
        <f>IF('Données projet'!$A$88&gt;35,BD55+BC56-BL55,IF(A56&lt;'Données projet'!$A$88,$BA$205^A56,IF(A56='Données projet'!$A$88,'Données projet'!$B$88,BD55+BC56-BL55)))</f>
        <v>233.59999999999997</v>
      </c>
      <c r="BE56" s="13">
        <f>BD56*VLOOKUP('Données projet'!$B$11,Paramètres!$A$1:$I$89,3,0)*VLOOKUP('Données projet'!$B$11,Paramètres!$A$1:$I$89,5,0)</f>
        <v>211.36127999999997</v>
      </c>
      <c r="BF56" s="13">
        <f t="shared" si="37"/>
        <v>52.232947669705631</v>
      </c>
      <c r="BG56" s="20">
        <f t="shared" si="7"/>
        <v>459.09327985807062</v>
      </c>
      <c r="BH56" s="59">
        <f t="shared" si="8"/>
        <v>724.87056729503593</v>
      </c>
      <c r="BI56" s="59">
        <f ca="1">AVERAGE(OFFSET($BH$3,0,0,'Données projet'!$E$11+1,1))-AVERAGE(OFFSET($H$3,0,0,'Données projet'!$E$11+1,1))</f>
        <v>480.06550334851067</v>
      </c>
      <c r="BJ56" s="59">
        <f t="shared" si="38"/>
        <v>358.76123821338194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7.3219358964751882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7.3219358964751882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10.199999999999999</v>
      </c>
      <c r="BY56" s="12">
        <f>IF('Données projet'!$A$114&gt;35,BY55+BX56-CG55,IF(A56&lt;'Données projet'!$A$114,$BV$205^A56,IF(A56='Données projet'!$A$114,'Données projet'!$B$114,BY55+BX56-CG55)))</f>
        <v>233.59999999999997</v>
      </c>
      <c r="BZ56" s="13">
        <f>BY56*VLOOKUP('Données projet'!$B$12,Paramètres!$A$1:$I$89,3,0)*VLOOKUP('Données projet'!$B$12,Paramètres!$A$1:$I$89,5,0)</f>
        <v>236.87039999999996</v>
      </c>
      <c r="CA56" s="13">
        <f t="shared" si="39"/>
        <v>57.765668276484661</v>
      </c>
      <c r="CB56" s="20">
        <f t="shared" si="10"/>
        <v>513.15781891487734</v>
      </c>
      <c r="CC56" s="59">
        <f t="shared" si="11"/>
        <v>778.93510635184259</v>
      </c>
      <c r="CD56" s="59">
        <f ca="1">AVERAGE(OFFSET($CC$3,0,0,'Données projet'!$E$12+1,1))-AVERAGE(OFFSET($H$3,0,0,'Données projet'!$E$12+1,1))</f>
        <v>529.72171777327833</v>
      </c>
      <c r="CE56" s="59">
        <f t="shared" si="40"/>
        <v>394.94722433628397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8.2056178150152999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8.2056178150152999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5.6</v>
      </c>
      <c r="CT56" s="12">
        <f>IF('Données projet'!$A$140&gt;35,CT55+CS56-DB55,IF(A56&lt;'Données projet'!$A$140,$CQ$205^A56,IF(A56='Données projet'!$A$140,'Données projet'!$B$140,CT55+CS56-DB55)))</f>
        <v>123.79999999999994</v>
      </c>
      <c r="CU56" s="17">
        <f>CT56*VLOOKUP('Données projet'!$B$13,Paramètres!$A$1:$I$89,3,0)*VLOOKUP('Données projet'!$B$13,Paramètres!$A$1:$I$89,5,0)</f>
        <v>117.80807999999993</v>
      </c>
      <c r="CV56" s="13">
        <f t="shared" si="41"/>
        <v>31.163222740883338</v>
      </c>
      <c r="CW56" s="20">
        <f t="shared" si="13"/>
        <v>259.45835227370497</v>
      </c>
      <c r="CX56" s="59">
        <f t="shared" si="14"/>
        <v>525.23563971067028</v>
      </c>
      <c r="CY56" s="59">
        <f ca="1">AVERAGE(OFFSET($CX$3,0,0,'Données projet'!$E$13+1,1))-AVERAGE(OFFSET($H$3,0,0,'Données projet'!$E$13+1,1))</f>
        <v>319.49771739670462</v>
      </c>
      <c r="CZ56" s="59">
        <f t="shared" si="42"/>
        <v>166.76118462633733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3.2535741872878075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3.2535741872878075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7.4</v>
      </c>
      <c r="DO56" s="12">
        <f>IF('Données projet'!$A$166&gt;35,DO55+DN56-DW55,IF(A56&lt;'Données projet'!$A$166,$DL$205^A56,IF(A56='Données projet'!$A$166,'Données projet'!$B$166,DO55+DN56-DW55)))</f>
        <v>264.2</v>
      </c>
      <c r="DP56" s="17">
        <f>DO56*VLOOKUP('Données projet'!$B$14,Paramètres!$A$1:$I$89,3,0)*VLOOKUP('Données projet'!$B$14,Paramètres!$A$1:$I$89,5,0)</f>
        <v>210.19752</v>
      </c>
      <c r="DQ56" s="13">
        <f t="shared" si="43"/>
        <v>51.978746425856599</v>
      </c>
      <c r="DR56" s="20">
        <f t="shared" si="16"/>
        <v>456.62366402503358</v>
      </c>
      <c r="DS56" s="59">
        <f t="shared" si="17"/>
        <v>722.40095146199883</v>
      </c>
      <c r="DT56" s="59">
        <f ca="1">AVERAGE(OFFSET($DS$3,0,0,'Données projet'!$E$14+1,1))-AVERAGE(OFFSET($H$3,0,0,'Données projet'!$E$14+1,1))</f>
        <v>371.53862119592281</v>
      </c>
      <c r="DU56" s="59">
        <f t="shared" si="44"/>
        <v>359.99672429242423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16.214123189957501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16.214123189957501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11</v>
      </c>
      <c r="EJ56" s="12">
        <f>IF('Données projet'!$A$192&gt;35,EJ55+EI56-ER55,IF(A56&lt;'Données projet'!$A$192,$EG$205^A56,IF(A56='Données projet'!$A$192,'Données projet'!$B$192,EJ55+EI56-ER55)))</f>
        <v>222.00000000000003</v>
      </c>
      <c r="EK56" s="17">
        <f>EJ56*VLOOKUP('Données projet'!$B$15,Paramètres!$A$1:$I$89,3,0)*VLOOKUP('Données projet'!$B$15,Paramètres!$A$1:$I$89,5,0)</f>
        <v>162.77040000000002</v>
      </c>
      <c r="EL56" s="13">
        <f t="shared" si="45"/>
        <v>41.466761176934256</v>
      </c>
      <c r="EM56" s="20">
        <f t="shared" si="19"/>
        <v>355.7130557164939</v>
      </c>
      <c r="EN56" s="59">
        <f t="shared" si="20"/>
        <v>621.49034315345921</v>
      </c>
      <c r="EO56" s="59">
        <f ca="1">AVERAGE(OFFSET($EN$3,0,0,'Données projet'!$E$15+1,1))-AVERAGE(OFFSET($H$3,0,0,'Données projet'!$E$15+1,1))</f>
        <v>429.05782194614073</v>
      </c>
      <c r="EP56" s="59">
        <f t="shared" si="46"/>
        <v>240.01805666428365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7.2997959868814259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7.2997959868814259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6.6</v>
      </c>
      <c r="FE56" s="12">
        <f>IF('Données projet'!$A$218&gt;35,FE55+FD56-FM55,IF(A56&lt;'Données projet'!$A$218,$FB$205^A56,IF(A56='Données projet'!$A$218,'Données projet'!$B$218,FE55+FD56-FM55)))</f>
        <v>204.80000000000004</v>
      </c>
      <c r="FF56" s="17">
        <f>FE56*VLOOKUP('Données projet'!$B$16,Paramètres!$A$1:$I$89,3,0)*VLOOKUP('Données projet'!$B$16,Paramètres!$A$1:$I$89,5,0)</f>
        <v>178.91328000000004</v>
      </c>
      <c r="FG56" s="13">
        <f t="shared" si="47"/>
        <v>45.080325843494848</v>
      </c>
      <c r="FH56" s="20">
        <f t="shared" si="22"/>
        <v>390.12219684408689</v>
      </c>
      <c r="FI56" s="59">
        <f t="shared" si="23"/>
        <v>655.89948428105208</v>
      </c>
      <c r="FJ56" s="59">
        <f ca="1">AVERAGE(OFFSET($FI$3,0,0,'Données projet'!$E$16+1,1))-AVERAGE(OFFSET($H$3,0,0,'Données projet'!$E$16+1,1))</f>
        <v>377.00852312761913</v>
      </c>
      <c r="FK56" s="59">
        <f t="shared" si="48"/>
        <v>337.17207781873378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13.353562851641327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13.353562851641327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4.8</v>
      </c>
      <c r="FZ56" s="12">
        <f>IF('Données projet'!$A$244&gt;35,FZ55+FY56-GH55,IF(A56&lt;'Données projet'!$A$244,$FW$205^A56,IF(A56='Données projet'!$A$244,'Données projet'!$B$244,FZ55+FY56-GH55)))</f>
        <v>175.39999999999998</v>
      </c>
      <c r="GA56" s="17">
        <f>FZ56*VLOOKUP('Données projet'!$B$17,Paramètres!$A$1:$I$89,3,0)*VLOOKUP('Données projet'!$B$17,Paramètres!$A$1:$I$89,5,0)</f>
        <v>153.22943999999998</v>
      </c>
      <c r="GB56" s="13">
        <f t="shared" si="49"/>
        <v>39.311575138468363</v>
      </c>
      <c r="GC56" s="20">
        <f t="shared" si="25"/>
        <v>335.34226803283235</v>
      </c>
      <c r="GD56" s="59">
        <f t="shared" si="26"/>
        <v>601.11955546979766</v>
      </c>
      <c r="GE56" s="59">
        <f ca="1">AVERAGE(OFFSET($GD$3,0,0,'Données projet'!$E$17+1,1))-AVERAGE(OFFSET($H$3,0,0,'Données projet'!$E$17+1,1))</f>
        <v>280.10635755644415</v>
      </c>
      <c r="GF56" s="59">
        <f t="shared" si="50"/>
        <v>271.43040689964266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8.7701215316482379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8.7701215316482379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7.4</v>
      </c>
      <c r="GU56" s="12">
        <f>IF('Données projet'!$A$270&gt;35,GU55+GT56-HC55,IF(A56&lt;'Données projet'!$A$270,$GR$205^A56,IF(A56='Données projet'!$A$270,'Données projet'!$B$270,GU55+GT56-HC55)))</f>
        <v>264.2</v>
      </c>
      <c r="GV56" s="17">
        <f>GU56*VLOOKUP('Données projet'!$B$18,Paramètres!$A$1:$I$89,3,0)*VLOOKUP('Données projet'!$B$18,Paramètres!$A$1:$I$89,5,0)</f>
        <v>173.10383999999999</v>
      </c>
      <c r="GW56" s="13">
        <f t="shared" si="51"/>
        <v>43.784446785172882</v>
      </c>
      <c r="GX56" s="20">
        <f t="shared" si="28"/>
        <v>377.74709948417603</v>
      </c>
      <c r="GY56" s="59">
        <f t="shared" si="29"/>
        <v>643.52438692114129</v>
      </c>
      <c r="GZ56" s="59">
        <f ca="1">AVERAGE(OFFSET($GY$3,0,0,'Données projet'!$E$18+1,1))-AVERAGE(OFFSET($H$3,0,0,'Données projet'!$E$18+1,1))</f>
        <v>315.63369683775079</v>
      </c>
      <c r="HA56" s="59">
        <f t="shared" si="52"/>
        <v>306.69725573349979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10.833409722923882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10.833409722923882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3.8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13.933333333333332</v>
      </c>
      <c r="H57" s="67">
        <f t="shared" si="1"/>
        <v>200.93333333333331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11</v>
      </c>
      <c r="N57" s="13">
        <f>IF('Données projet'!$A$36&gt;35,N56+M57-V56,IF(A57&lt;'Données projet'!$A$36,$K$205^A57,IF(A57='Données projet'!$A$36,'Données projet'!$B$36,N56+M57-V56)))</f>
        <v>233.00000000000003</v>
      </c>
      <c r="O57" s="13">
        <f>N57*VLOOKUP('Données projet'!$B$9,Paramètres!$A$1:$I$89,3,0)*VLOOKUP('Données projet'!$B$9,Paramètres!$A$1:$I$89,5,0)</f>
        <v>199.91400000000007</v>
      </c>
      <c r="P57" s="13">
        <f t="shared" si="33"/>
        <v>49.725267055272241</v>
      </c>
      <c r="Q57" s="20">
        <f t="shared" si="53"/>
        <v>434.78839012126599</v>
      </c>
      <c r="R57" s="59">
        <f t="shared" si="0"/>
        <v>701.04371334844382</v>
      </c>
      <c r="S57" s="59">
        <f ca="1">AVERAGE(OFFSET($R$3,0,0,'Données projet'!$E$9+1,1))-AVERAGE(OFFSET($H$3,0,0,'Données projet'!$E$9+1,1))</f>
        <v>490.57700931800127</v>
      </c>
      <c r="T57" s="59">
        <f t="shared" si="34"/>
        <v>271.29582207075191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10.322433917685567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10.322433917685567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</v>
      </c>
      <c r="AJ57" s="13">
        <f>AI57*VLOOKUP('Données projet'!$B$10,Paramètres!$A$1:$I$89,3,0)*VLOOKUP('Données projet'!$B$10,Paramètres!$A$1:$I$89,5,0)</f>
        <v>159.21360000000001</v>
      </c>
      <c r="AK57" s="13">
        <f t="shared" si="35"/>
        <v>40.665089859977108</v>
      </c>
      <c r="AL57" s="20">
        <f t="shared" si="4"/>
        <v>348.12205150612681</v>
      </c>
      <c r="AM57" s="59">
        <f t="shared" si="5"/>
        <v>614.37737473330458</v>
      </c>
      <c r="AN57" s="59">
        <f ca="1">AVERAGE(OFFSET($AM$3,0,0,'Données projet'!$E$10+1,1))-AVERAGE(OFFSET($H$3,0,0,'Données projet'!$E$10+1,1))</f>
        <v>379.55022125193182</v>
      </c>
      <c r="AO57" s="59">
        <f t="shared" si="36"/>
        <v>247.37575363353935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5.012473561709518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5.012473561709518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10.199999999999999</v>
      </c>
      <c r="BD57" s="12">
        <f>IF('Données projet'!$A$88&gt;35,BD56+BC57-BL56,IF(A57&lt;'Données projet'!$A$88,$BA$205^A57,IF(A57='Données projet'!$A$88,'Données projet'!$B$88,BD56+BC57-BL56)))</f>
        <v>243.79999999999995</v>
      </c>
      <c r="BE57" s="13">
        <f>BD57*VLOOKUP('Données projet'!$B$11,Paramètres!$A$1:$I$89,3,0)*VLOOKUP('Données projet'!$B$11,Paramètres!$A$1:$I$89,5,0)</f>
        <v>220.59023999999997</v>
      </c>
      <c r="BF57" s="13">
        <f t="shared" si="37"/>
        <v>54.24315145708789</v>
      </c>
      <c r="BG57" s="20">
        <f t="shared" si="7"/>
        <v>478.66815678776129</v>
      </c>
      <c r="BH57" s="59">
        <f t="shared" si="8"/>
        <v>744.92348001493906</v>
      </c>
      <c r="BI57" s="59">
        <f ca="1">AVERAGE(OFFSET($BH$3,0,0,'Données projet'!$E$11+1,1))-AVERAGE(OFFSET($H$3,0,0,'Données projet'!$E$11+1,1))</f>
        <v>480.06550334851067</v>
      </c>
      <c r="BJ57" s="59">
        <f t="shared" si="38"/>
        <v>358.76123821338194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7.178357199485232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7.178357199485232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10.199999999999999</v>
      </c>
      <c r="BY57" s="12">
        <f>IF('Données projet'!$A$114&gt;35,BY56+BX57-CG56,IF(A57&lt;'Données projet'!$A$114,$BV$205^A57,IF(A57='Données projet'!$A$114,'Données projet'!$B$114,BY56+BX57-CG56)))</f>
        <v>243.79999999999995</v>
      </c>
      <c r="BZ57" s="13">
        <f>BY57*VLOOKUP('Données projet'!$B$12,Paramètres!$A$1:$I$89,3,0)*VLOOKUP('Données projet'!$B$12,Paramètres!$A$1:$I$89,5,0)</f>
        <v>247.21319999999997</v>
      </c>
      <c r="CA57" s="13">
        <f t="shared" si="39"/>
        <v>59.988800807398761</v>
      </c>
      <c r="CB57" s="20">
        <f t="shared" si="10"/>
        <v>535.04348473955281</v>
      </c>
      <c r="CC57" s="59">
        <f t="shared" si="11"/>
        <v>801.29880796673069</v>
      </c>
      <c r="CD57" s="59">
        <f ca="1">AVERAGE(OFFSET($CC$3,0,0,'Données projet'!$E$12+1,1))-AVERAGE(OFFSET($H$3,0,0,'Données projet'!$E$12+1,1))</f>
        <v>529.72171777327833</v>
      </c>
      <c r="CE57" s="59">
        <f t="shared" si="40"/>
        <v>394.94722433628397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8.0447106545955211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8.0447106545955211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5.6</v>
      </c>
      <c r="CT57" s="12">
        <f>IF('Données projet'!$A$140&gt;35,CT56+CS57-DB56,IF(A57&lt;'Données projet'!$A$140,$CQ$205^A57,IF(A57='Données projet'!$A$140,'Données projet'!$B$140,CT56+CS57-DB56)))</f>
        <v>129.39999999999995</v>
      </c>
      <c r="CU57" s="17">
        <f>CT57*VLOOKUP('Données projet'!$B$13,Paramètres!$A$1:$I$89,3,0)*VLOOKUP('Données projet'!$B$13,Paramètres!$A$1:$I$89,5,0)</f>
        <v>123.13703999999996</v>
      </c>
      <c r="CV57" s="13">
        <f t="shared" si="41"/>
        <v>32.40555984092714</v>
      </c>
      <c r="CW57" s="20">
        <f t="shared" si="13"/>
        <v>270.9033613896147</v>
      </c>
      <c r="CX57" s="59">
        <f t="shared" si="14"/>
        <v>537.15868461679247</v>
      </c>
      <c r="CY57" s="59">
        <f ca="1">AVERAGE(OFFSET($CX$3,0,0,'Données projet'!$E$13+1,1))-AVERAGE(OFFSET($H$3,0,0,'Données projet'!$E$13+1,1))</f>
        <v>319.49771739670462</v>
      </c>
      <c r="CZ57" s="59">
        <f t="shared" si="42"/>
        <v>166.76118462633733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3.1897735819593964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3.1897735819593964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7.4</v>
      </c>
      <c r="DO57" s="12">
        <f>IF('Données projet'!$A$166&gt;35,DO56+DN57-DW56,IF(A57&lt;'Données projet'!$A$166,$DL$205^A57,IF(A57='Données projet'!$A$166,'Données projet'!$B$166,DO56+DN57-DW56)))</f>
        <v>271.59999999999997</v>
      </c>
      <c r="DP57" s="17">
        <f>DO57*VLOOKUP('Données projet'!$B$14,Paramètres!$A$1:$I$89,3,0)*VLOOKUP('Données projet'!$B$14,Paramètres!$A$1:$I$89,5,0)</f>
        <v>216.08496</v>
      </c>
      <c r="DQ57" s="13">
        <f t="shared" si="43"/>
        <v>53.26308393083157</v>
      </c>
      <c r="DR57" s="20">
        <f t="shared" si="16"/>
        <v>469.11450984619825</v>
      </c>
      <c r="DS57" s="59">
        <f t="shared" si="17"/>
        <v>735.36983307337607</v>
      </c>
      <c r="DT57" s="59">
        <f ca="1">AVERAGE(OFFSET($DS$3,0,0,'Données projet'!$E$14+1,1))-AVERAGE(OFFSET($H$3,0,0,'Données projet'!$E$14+1,1))</f>
        <v>371.53862119592281</v>
      </c>
      <c r="DU57" s="59">
        <f t="shared" si="44"/>
        <v>359.99672429242423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15.89617412384106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15.89617412384106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11</v>
      </c>
      <c r="EJ57" s="12">
        <f>IF('Données projet'!$A$192&gt;35,EJ56+EI57-ER56,IF(A57&lt;'Données projet'!$A$192,$EG$205^A57,IF(A57='Données projet'!$A$192,'Données projet'!$B$192,EJ56+EI57-ER56)))</f>
        <v>233.00000000000003</v>
      </c>
      <c r="EK57" s="17">
        <f>EJ57*VLOOKUP('Données projet'!$B$15,Paramètres!$A$1:$I$89,3,0)*VLOOKUP('Données projet'!$B$15,Paramètres!$A$1:$I$89,5,0)</f>
        <v>170.83560000000003</v>
      </c>
      <c r="EL57" s="13">
        <f t="shared" si="45"/>
        <v>43.277116749159681</v>
      </c>
      <c r="EM57" s="20">
        <f t="shared" si="19"/>
        <v>372.91298167145311</v>
      </c>
      <c r="EN57" s="59">
        <f t="shared" si="20"/>
        <v>639.16830489863094</v>
      </c>
      <c r="EO57" s="59">
        <f ca="1">AVERAGE(OFFSET($EN$3,0,0,'Données projet'!$E$15+1,1))-AVERAGE(OFFSET($H$3,0,0,'Données projet'!$E$15+1,1))</f>
        <v>429.05782194614073</v>
      </c>
      <c r="EP57" s="59">
        <f t="shared" si="46"/>
        <v>240.01805666428365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7.156651440014592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7.156651440014592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6.6</v>
      </c>
      <c r="FE57" s="12">
        <f>IF('Données projet'!$A$218&gt;35,FE56+FD57-FM56,IF(A57&lt;'Données projet'!$A$218,$FB$205^A57,IF(A57='Données projet'!$A$218,'Données projet'!$B$218,FE56+FD57-FM56)))</f>
        <v>211.40000000000003</v>
      </c>
      <c r="FF57" s="17">
        <f>FE57*VLOOKUP('Données projet'!$B$16,Paramètres!$A$1:$I$89,3,0)*VLOOKUP('Données projet'!$B$16,Paramètres!$A$1:$I$89,5,0)</f>
        <v>184.67904000000004</v>
      </c>
      <c r="FG57" s="13">
        <f t="shared" si="47"/>
        <v>46.361626470742223</v>
      </c>
      <c r="FH57" s="20">
        <f t="shared" si="22"/>
        <v>402.39582743654279</v>
      </c>
      <c r="FI57" s="59">
        <f t="shared" si="23"/>
        <v>668.65115066372061</v>
      </c>
      <c r="FJ57" s="59">
        <f ca="1">AVERAGE(OFFSET($FI$3,0,0,'Données projet'!$E$16+1,1))-AVERAGE(OFFSET($H$3,0,0,'Données projet'!$E$16+1,1))</f>
        <v>377.00852312761913</v>
      </c>
      <c r="FK57" s="59">
        <f t="shared" si="48"/>
        <v>337.17207781873378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13.09170762898974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13.09170762898974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4.8</v>
      </c>
      <c r="FZ57" s="12">
        <f>IF('Données projet'!$A$244&gt;35,FZ56+FY57-GH56,IF(A57&lt;'Données projet'!$A$244,$FW$205^A57,IF(A57='Données projet'!$A$244,'Données projet'!$B$244,FZ56+FY57-GH56)))</f>
        <v>180.2</v>
      </c>
      <c r="GA57" s="17">
        <f>FZ57*VLOOKUP('Données projet'!$B$17,Paramètres!$A$1:$I$89,3,0)*VLOOKUP('Données projet'!$B$17,Paramètres!$A$1:$I$89,5,0)</f>
        <v>157.42272000000003</v>
      </c>
      <c r="GB57" s="13">
        <f t="shared" si="49"/>
        <v>40.260654441499831</v>
      </c>
      <c r="GC57" s="20">
        <f t="shared" si="25"/>
        <v>344.29854381894557</v>
      </c>
      <c r="GD57" s="59">
        <f t="shared" si="26"/>
        <v>610.5538670461234</v>
      </c>
      <c r="GE57" s="59">
        <f ca="1">AVERAGE(OFFSET($GD$3,0,0,'Données projet'!$E$17+1,1))-AVERAGE(OFFSET($H$3,0,0,'Données projet'!$E$17+1,1))</f>
        <v>280.10635755644415</v>
      </c>
      <c r="GF57" s="59">
        <f t="shared" si="50"/>
        <v>271.43040689964266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8.5981447976585557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8.5981447976585557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7.4</v>
      </c>
      <c r="GU57" s="12">
        <f>IF('Données projet'!$A$270&gt;35,GU56+GT57-HC56,IF(A57&lt;'Données projet'!$A$270,$GR$205^A57,IF(A57='Données projet'!$A$270,'Données projet'!$B$270,GU56+GT57-HC56)))</f>
        <v>271.59999999999997</v>
      </c>
      <c r="GV57" s="17">
        <f>GU57*VLOOKUP('Données projet'!$B$18,Paramètres!$A$1:$I$89,3,0)*VLOOKUP('Données projet'!$B$18,Paramètres!$A$1:$I$89,5,0)</f>
        <v>177.95231999999999</v>
      </c>
      <c r="GW57" s="13">
        <f t="shared" si="51"/>
        <v>44.866312182234566</v>
      </c>
      <c r="GX57" s="20">
        <f t="shared" si="28"/>
        <v>388.07578438405852</v>
      </c>
      <c r="GY57" s="59">
        <f t="shared" si="29"/>
        <v>654.33110761123635</v>
      </c>
      <c r="GZ57" s="59">
        <f ca="1">AVERAGE(OFFSET($GY$3,0,0,'Données projet'!$E$18+1,1))-AVERAGE(OFFSET($H$3,0,0,'Données projet'!$E$18+1,1))</f>
        <v>315.63369683775079</v>
      </c>
      <c r="HA57" s="59">
        <f t="shared" si="52"/>
        <v>306.69725573349979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10.620973165984816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10.620973165984816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3.8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13.933333333333332</v>
      </c>
      <c r="H58" s="67">
        <f t="shared" si="1"/>
        <v>200.93333333333331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244</v>
      </c>
      <c r="L58" s="12">
        <f>VLOOKUP(A58,'Données projet'!$A$35:$I$55,9,0)</f>
        <v>11</v>
      </c>
      <c r="M58" s="12">
        <f t="array" ref="M58">INDEX(L:L,MIN(IF(ISNUMBER(L58:L254),ROW(L58:L254),"")))</f>
        <v>11</v>
      </c>
      <c r="N58" s="13">
        <f>IF('Données projet'!$A$36&gt;35,N57+M58-V57,IF(A58&lt;'Données projet'!$A$36,$K$205^A58,IF(A58='Données projet'!$A$36,'Données projet'!$B$36,N57+M58-V57)))</f>
        <v>244.00000000000003</v>
      </c>
      <c r="O58" s="13">
        <f>N58*VLOOKUP('Données projet'!$B$9,Paramètres!$A$1:$I$89,3,0)*VLOOKUP('Données projet'!$B$9,Paramètres!$A$1:$I$89,5,0)</f>
        <v>209.35200000000003</v>
      </c>
      <c r="P58" s="13">
        <f t="shared" si="33"/>
        <v>51.79395593509436</v>
      </c>
      <c r="Q58" s="20">
        <f t="shared" si="53"/>
        <v>454.82920658695599</v>
      </c>
      <c r="R58" s="59">
        <f t="shared" si="0"/>
        <v>721.55427275211423</v>
      </c>
      <c r="S58" s="59">
        <f ca="1">AVERAGE(OFFSET($R$3,0,0,'Données projet'!$E$9+1,1))-AVERAGE(OFFSET($H$3,0,0,'Données projet'!$E$9+1,1))</f>
        <v>490.57700931800127</v>
      </c>
      <c r="T58" s="59">
        <f t="shared" si="34"/>
        <v>271.29582207075191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0.159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14.342710727888793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14.342710727888793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</v>
      </c>
      <c r="AJ58" s="13">
        <f>AI58*VLOOKUP('Données projet'!$B$10,Paramètres!$A$1:$I$89,3,0)*VLOOKUP('Données projet'!$B$10,Paramètres!$A$1:$I$89,5,0)</f>
        <v>165.95280000000002</v>
      </c>
      <c r="AK58" s="13">
        <f t="shared" si="35"/>
        <v>42.182318214665827</v>
      </c>
      <c r="AL58" s="20">
        <f t="shared" si="4"/>
        <v>362.50199755720968</v>
      </c>
      <c r="AM58" s="59">
        <f t="shared" si="5"/>
        <v>629.22706372236792</v>
      </c>
      <c r="AN58" s="59">
        <f ca="1">AVERAGE(OFFSET($AM$3,0,0,'Données projet'!$E$10+1,1))-AVERAGE(OFFSET($H$3,0,0,'Données projet'!$E$10+1,1))</f>
        <v>379.55022125193182</v>
      </c>
      <c r="AO58" s="59">
        <f t="shared" si="36"/>
        <v>247.37575363353935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7.4369335155409555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7.4369335155409555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254</v>
      </c>
      <c r="BB58" s="12">
        <f>VLOOKUP(A58,'Données projet'!$A$87:$I$107,9,0)</f>
        <v>10.199999999999999</v>
      </c>
      <c r="BC58" s="12">
        <f t="array" ref="BC58">INDEX(BB:BB,MIN(IF(ISNUMBER(BB58:BB254),ROW(BB58:BB254),"")))</f>
        <v>10.199999999999999</v>
      </c>
      <c r="BD58" s="12">
        <f>IF('Données projet'!$A$88&gt;35,BD57+BC58-BL57,IF(A58&lt;'Données projet'!$A$88,$BA$205^A58,IF(A58='Données projet'!$A$88,'Données projet'!$B$88,BD57+BC58-BL57)))</f>
        <v>253.99999999999994</v>
      </c>
      <c r="BE58" s="13">
        <f>BD58*VLOOKUP('Données projet'!$B$11,Paramètres!$A$1:$I$89,3,0)*VLOOKUP('Données projet'!$B$11,Paramètres!$A$1:$I$89,5,0)</f>
        <v>229.81919999999997</v>
      </c>
      <c r="BF58" s="13">
        <f t="shared" si="37"/>
        <v>56.243586554989342</v>
      </c>
      <c r="BG58" s="20">
        <f t="shared" si="7"/>
        <v>498.22601991660639</v>
      </c>
      <c r="BH58" s="59">
        <f t="shared" si="8"/>
        <v>764.95108608176463</v>
      </c>
      <c r="BI58" s="59">
        <f ca="1">AVERAGE(OFFSET($BH$3,0,0,'Données projet'!$E$11+1,1))-AVERAGE(OFFSET($H$3,0,0,'Données projet'!$E$11+1,1))</f>
        <v>480.06550334851067</v>
      </c>
      <c r="BJ58" s="59">
        <f t="shared" si="38"/>
        <v>358.76123821338194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0.129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10.650423306206795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10.650423306206795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254</v>
      </c>
      <c r="BW58" s="12">
        <f>VLOOKUP(A58,'Données projet'!$A$113:$I$133,9,0)</f>
        <v>10.199999999999999</v>
      </c>
      <c r="BX58" s="12">
        <f t="array" ref="BX58">INDEX(BW:BW,MIN(IF(ISNUMBER(BW58:BW254),ROW(BW58:BW254),"")))</f>
        <v>10.199999999999999</v>
      </c>
      <c r="BY58" s="12">
        <f>IF('Données projet'!$A$114&gt;35,BY57+BX58-CG57,IF(A58&lt;'Données projet'!$A$114,$BV$205^A58,IF(A58='Données projet'!$A$114,'Données projet'!$B$114,BY57+BX58-CG57)))</f>
        <v>253.99999999999994</v>
      </c>
      <c r="BZ58" s="13">
        <f>BY58*VLOOKUP('Données projet'!$B$12,Paramètres!$A$1:$I$89,3,0)*VLOOKUP('Données projet'!$B$12,Paramètres!$A$1:$I$89,5,0)</f>
        <v>257.55599999999998</v>
      </c>
      <c r="CA58" s="13">
        <f t="shared" si="39"/>
        <v>62.201129910568184</v>
      </c>
      <c r="CB58" s="20">
        <f t="shared" si="10"/>
        <v>556.91033459423954</v>
      </c>
      <c r="CC58" s="59">
        <f t="shared" si="11"/>
        <v>823.63540075939773</v>
      </c>
      <c r="CD58" s="59">
        <f ca="1">AVERAGE(OFFSET($CC$3,0,0,'Données projet'!$E$12+1,1))-AVERAGE(OFFSET($H$3,0,0,'Données projet'!$E$12+1,1))</f>
        <v>529.72171777327833</v>
      </c>
      <c r="CE58" s="59">
        <f t="shared" si="40"/>
        <v>394.94722433628397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28</v>
      </c>
      <c r="CH58" s="16">
        <f>IF(ISNA(VLOOKUP(A58,'Données projet'!$A$113:$I$133,5,0)),0%,VLOOKUP(A58,'Données projet'!$A$113:$I$133,5,0)*VLOOKUP('Données projet'!$B$12,Paramètres!$A$1:$I$89,7,0))</f>
        <v>0.129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11.935819222473135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11.935819222473135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135</v>
      </c>
      <c r="CR58" s="12">
        <f>VLOOKUP(A58,'Données projet'!$A$139:$I$159,9,0)</f>
        <v>5.6</v>
      </c>
      <c r="CS58" s="12">
        <f t="array" ref="CS58">INDEX(CR:CR,MIN(IF(ISNUMBER(CR58:CR254),ROW(CR58:CR254),"")))</f>
        <v>5.6</v>
      </c>
      <c r="CT58" s="12">
        <f>IF('Données projet'!$A$140&gt;35,CT57+CS58-DB57,IF(A58&lt;'Données projet'!$A$140,$CQ$205^A58,IF(A58='Données projet'!$A$140,'Données projet'!$B$140,CT57+CS58-DB57)))</f>
        <v>134.99999999999994</v>
      </c>
      <c r="CU58" s="17">
        <f>CT58*VLOOKUP('Données projet'!$B$13,Paramètres!$A$1:$I$89,3,0)*VLOOKUP('Données projet'!$B$13,Paramètres!$A$1:$I$89,5,0)</f>
        <v>128.46599999999995</v>
      </c>
      <c r="CV58" s="13">
        <f t="shared" si="41"/>
        <v>33.64165246545825</v>
      </c>
      <c r="CW58" s="20">
        <f t="shared" si="13"/>
        <v>282.33749471067301</v>
      </c>
      <c r="CX58" s="59">
        <f t="shared" si="14"/>
        <v>549.0625608758312</v>
      </c>
      <c r="CY58" s="59">
        <f ca="1">AVERAGE(OFFSET($CX$3,0,0,'Données projet'!$E$13+1,1))-AVERAGE(OFFSET($H$3,0,0,'Données projet'!$E$13+1,1))</f>
        <v>319.49771739670462</v>
      </c>
      <c r="CZ58" s="59">
        <f t="shared" si="42"/>
        <v>166.76118462633733</v>
      </c>
      <c r="DA58" s="15">
        <f>IF(ISNA(VLOOKUP(A58,'Données projet'!$A$139:$I$159,3,0)),0,VLOOKUP(A58,'Données projet'!$A$139:$I$159,3,0))</f>
        <v>7</v>
      </c>
      <c r="DB58" s="15">
        <f>IF(ISNA(VLOOKUP(A58,'Données projet'!$A$139:$I$159,4,0)),0,VLOOKUP(A58,'Données projet'!$A$139:$I$159,4,0))</f>
        <v>14</v>
      </c>
      <c r="DC58" s="16">
        <f>IF(ISNA(VLOOKUP(A58,'Données projet'!$A$139:$I$159,5,0)),0%,VLOOKUP(A58,'Données projet'!$A$139:$I$159,5,0)*VLOOKUP('Données projet'!$B$13,Paramètres!$A$1:$I$89,7,0))</f>
        <v>0.129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5.0270739649603291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5.0270739649603291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279</v>
      </c>
      <c r="DM58" s="12">
        <f>VLOOKUP(A58,'Données projet'!$A$165:$I$185,9,0)</f>
        <v>7.4</v>
      </c>
      <c r="DN58" s="12">
        <f t="array" ref="DN58">INDEX(DM:DM,MIN(IF(ISNUMBER(DM58:DM254),ROW(DM58:DM254),"")))</f>
        <v>7.4</v>
      </c>
      <c r="DO58" s="12">
        <f>IF('Données projet'!$A$166&gt;35,DO57+DN58-DW57,IF(A58&lt;'Données projet'!$A$166,$DL$205^A58,IF(A58='Données projet'!$A$166,'Données projet'!$B$166,DO57+DN58-DW57)))</f>
        <v>278.99999999999994</v>
      </c>
      <c r="DP58" s="17">
        <f>DO58*VLOOKUP('Données projet'!$B$14,Paramètres!$A$1:$I$89,3,0)*VLOOKUP('Données projet'!$B$14,Paramètres!$A$1:$I$89,5,0)</f>
        <v>221.97239999999996</v>
      </c>
      <c r="DQ58" s="13">
        <f t="shared" si="43"/>
        <v>54.543354171476821</v>
      </c>
      <c r="DR58" s="20">
        <f t="shared" si="16"/>
        <v>481.59827184865543</v>
      </c>
      <c r="DS58" s="59">
        <f t="shared" si="17"/>
        <v>748.32333801381367</v>
      </c>
      <c r="DT58" s="59">
        <f ca="1">AVERAGE(OFFSET($DS$3,0,0,'Données projet'!$E$14+1,1))-AVERAGE(OFFSET($H$3,0,0,'Données projet'!$E$14+1,1))</f>
        <v>371.53862119592281</v>
      </c>
      <c r="DU58" s="59">
        <f t="shared" si="44"/>
        <v>359.99672429242423</v>
      </c>
      <c r="DV58" s="15">
        <f>IF(ISNA(VLOOKUP(A58,'Données projet'!$A$165:$I$185,3,0)),0,VLOOKUP(A58,'Données projet'!$A$165:$I$185,3,0))</f>
        <v>10</v>
      </c>
      <c r="DW58" s="15">
        <f>IF(ISNA(VLOOKUP(A58,'Données projet'!$A$165:$I$185,4,0)),0,VLOOKUP(A58,'Données projet'!$A$165:$I$185,4,0))</f>
        <v>16</v>
      </c>
      <c r="DX58" s="16">
        <f>IF(ISNA(VLOOKUP(A58,'Données projet'!$A$165:$I$185,5,0)),0%,VLOOKUP(A58,'Données projet'!$A$165:$I$185,5,0)*VLOOKUP('Données projet'!$B$14,Paramètres!$A$1:$I$89,7,0))</f>
        <v>0.21200000000000002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18.567765342561543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18.567765342561543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244</v>
      </c>
      <c r="EH58" s="12">
        <f>VLOOKUP(A58,'Données projet'!$A$191:$I$211,9,0)</f>
        <v>11</v>
      </c>
      <c r="EI58" s="12">
        <f t="array" ref="EI58">INDEX(EH:EH,MIN(IF(ISNUMBER(EH58:EH254),ROW(EH58:EH254),"")))</f>
        <v>11</v>
      </c>
      <c r="EJ58" s="12">
        <f>IF('Données projet'!$A$192&gt;35,EJ57+EI58-ER57,IF(A58&lt;'Données projet'!$A$192,$EG$205^A58,IF(A58='Données projet'!$A$192,'Données projet'!$B$192,EJ57+EI58-ER57)))</f>
        <v>244.00000000000003</v>
      </c>
      <c r="EK58" s="17">
        <f>EJ58*VLOOKUP('Données projet'!$B$15,Paramètres!$A$1:$I$89,3,0)*VLOOKUP('Données projet'!$B$15,Paramètres!$A$1:$I$89,5,0)</f>
        <v>178.9008</v>
      </c>
      <c r="EL58" s="13">
        <f t="shared" si="45"/>
        <v>45.077547304318657</v>
      </c>
      <c r="EM58" s="20">
        <f t="shared" si="19"/>
        <v>390.09562155502164</v>
      </c>
      <c r="EN58" s="59">
        <f t="shared" si="20"/>
        <v>656.82068772017988</v>
      </c>
      <c r="EO58" s="59">
        <f ca="1">AVERAGE(OFFSET($EN$3,0,0,'Données projet'!$E$15+1,1))-AVERAGE(OFFSET($H$3,0,0,'Données projet'!$E$15+1,1))</f>
        <v>429.05782194614073</v>
      </c>
      <c r="EP58" s="59">
        <f t="shared" si="46"/>
        <v>240.01805666428365</v>
      </c>
      <c r="EQ58" s="15">
        <f>IF(ISNA(VLOOKUP(A58,'Données projet'!$A$191:$I$211,3,0)),0,VLOOKUP(A58,'Données projet'!$A$191:$I$211,3,0))</f>
        <v>8</v>
      </c>
      <c r="ER58" s="15">
        <f>IF(ISNA(VLOOKUP(A58,'Données projet'!$A$191:$I$211,4,0)),0,VLOOKUP(A58,'Données projet'!$A$191:$I$211,4,0))</f>
        <v>28</v>
      </c>
      <c r="ES58" s="16">
        <f>IF(ISNA(VLOOKUP(A58,'Données projet'!$A$191:$I$211,5,0)),0%,VLOOKUP(A58,'Données projet'!$A$191:$I$211,5,0)*VLOOKUP('Données projet'!$B$15,Paramètres!$A$1:$I$89,7,0))</f>
        <v>0.129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9.9439514171743575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9.9439514171743575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218</v>
      </c>
      <c r="FC58" s="12">
        <f>VLOOKUP(A58,'Données projet'!$A$217:$I$237,9,0)</f>
        <v>6.6</v>
      </c>
      <c r="FD58" s="12">
        <f t="array" ref="FD58">INDEX(FC:FC,MIN(IF(ISNUMBER(FC58:FC254),ROW(FC58:FC254),"")))</f>
        <v>6.6</v>
      </c>
      <c r="FE58" s="12">
        <f>IF('Données projet'!$A$218&gt;35,FE57+FD58-FM57,IF(A58&lt;'Données projet'!$A$218,$FB$205^A58,IF(A58='Données projet'!$A$218,'Données projet'!$B$218,FE57+FD58-FM57)))</f>
        <v>218.00000000000003</v>
      </c>
      <c r="FF58" s="17">
        <f>FE58*VLOOKUP('Données projet'!$B$16,Paramètres!$A$1:$I$89,3,0)*VLOOKUP('Données projet'!$B$16,Paramètres!$A$1:$I$89,5,0)</f>
        <v>190.44480000000004</v>
      </c>
      <c r="FG58" s="13">
        <f t="shared" si="47"/>
        <v>47.638278428909231</v>
      </c>
      <c r="FH58" s="20">
        <f t="shared" si="22"/>
        <v>414.66136159701699</v>
      </c>
      <c r="FI58" s="59">
        <f t="shared" si="23"/>
        <v>681.38642776217523</v>
      </c>
      <c r="FJ58" s="59">
        <f ca="1">AVERAGE(OFFSET($FI$3,0,0,'Données projet'!$E$16+1,1))-AVERAGE(OFFSET($H$3,0,0,'Données projet'!$E$16+1,1))</f>
        <v>377.00852312761913</v>
      </c>
      <c r="FK58" s="59">
        <f t="shared" si="48"/>
        <v>337.17207781873378</v>
      </c>
      <c r="FL58" s="15">
        <f>IF(ISNA(VLOOKUP(A58,'Données projet'!$A$217:$I$237,3,0)),0,VLOOKUP(A58,'Données projet'!$A$217:$I$237,3,0))</f>
        <v>10</v>
      </c>
      <c r="FM58" s="15">
        <f>IF(ISNA(VLOOKUP(A58,'Données projet'!$A$217:$I$237,4,0)),0,VLOOKUP(A58,'Données projet'!$A$217:$I$237,4,0))</f>
        <v>23</v>
      </c>
      <c r="FN58" s="16">
        <f>IF(ISNA(VLOOKUP(A58,'Données projet'!$A$217:$I$237,5,0)),0%,VLOOKUP(A58,'Données projet'!$A$217:$I$237,5,0)*VLOOKUP('Données projet'!$B$16,Paramètres!$A$1:$I$89,7,0))</f>
        <v>0.17200000000000001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16.655450409141739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16.655450409141739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185</v>
      </c>
      <c r="FX58" s="12">
        <f>VLOOKUP(A58,'Données projet'!$A$243:$I$263,9,0)</f>
        <v>4.8</v>
      </c>
      <c r="FY58" s="12">
        <f t="array" ref="FY58">INDEX(FX:FX,MIN(IF(ISNUMBER(FX58:FX254),ROW(FX58:FX254),"")))</f>
        <v>4.8</v>
      </c>
      <c r="FZ58" s="12">
        <f>IF('Données projet'!$A$244&gt;35,FZ57+FY58-GH57,IF(A58&lt;'Données projet'!$A$244,$FW$205^A58,IF(A58='Données projet'!$A$244,'Données projet'!$B$244,FZ57+FY58-GH57)))</f>
        <v>185</v>
      </c>
      <c r="GA58" s="17">
        <f>FZ58*VLOOKUP('Données projet'!$B$17,Paramètres!$A$1:$I$89,3,0)*VLOOKUP('Données projet'!$B$17,Paramètres!$A$1:$I$89,5,0)</f>
        <v>161.61600000000001</v>
      </c>
      <c r="GB58" s="13">
        <f t="shared" si="49"/>
        <v>41.20679526204917</v>
      </c>
      <c r="GC58" s="20">
        <f t="shared" si="25"/>
        <v>353.24970174806896</v>
      </c>
      <c r="GD58" s="59">
        <f t="shared" si="26"/>
        <v>619.9747679132272</v>
      </c>
      <c r="GE58" s="59">
        <f ca="1">AVERAGE(OFFSET($GD$3,0,0,'Données projet'!$E$17+1,1))-AVERAGE(OFFSET($H$3,0,0,'Données projet'!$E$17+1,1))</f>
        <v>280.10635755644415</v>
      </c>
      <c r="GF58" s="59">
        <f t="shared" si="50"/>
        <v>271.43040689964266</v>
      </c>
      <c r="GG58" s="15">
        <f>IF(ISNA(VLOOKUP(A58,'Données projet'!$A$243:$I$263,3,0)),0,VLOOKUP(A58,'Données projet'!$A$243:$I$263,3,0))</f>
        <v>9</v>
      </c>
      <c r="GH58" s="15">
        <f>IF(ISNA(VLOOKUP(A58,'Données projet'!$A$243:$I$263,4,0)),0,VLOOKUP(A58,'Données projet'!$A$243:$I$263,4,0))</f>
        <v>11</v>
      </c>
      <c r="GI58" s="16">
        <f>IF(ISNA(VLOOKUP(A58,'Données projet'!$A$243:$I$263,5,0)),0%,VLOOKUP(A58,'Données projet'!$A$243:$I$263,5,0)*VLOOKUP('Données projet'!$B$17,Paramètres!$A$1:$I$89,7,0))</f>
        <v>0.21200000000000002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10.681643592268848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10.681643592268848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279</v>
      </c>
      <c r="GS58" s="12">
        <f>VLOOKUP(A58,'Données projet'!$A$269:$I$289,9,0)</f>
        <v>7.4</v>
      </c>
      <c r="GT58" s="12">
        <f t="array" ref="GT58">INDEX(GS:GS,MIN(IF(ISNUMBER(GS58:GS254),ROW(GS58:GS254),"")))</f>
        <v>7.4</v>
      </c>
      <c r="GU58" s="12">
        <f>IF('Données projet'!$A$270&gt;35,GU57+GT58-HC57,IF(A58&lt;'Données projet'!$A$270,$GR$205^A58,IF(A58='Données projet'!$A$270,'Données projet'!$B$270,GU57+GT58-HC57)))</f>
        <v>278.99999999999994</v>
      </c>
      <c r="GV58" s="17">
        <f>GU58*VLOOKUP('Données projet'!$B$18,Paramètres!$A$1:$I$89,3,0)*VLOOKUP('Données projet'!$B$18,Paramètres!$A$1:$I$89,5,0)</f>
        <v>182.80079999999998</v>
      </c>
      <c r="GW58" s="13">
        <f t="shared" si="51"/>
        <v>45.944751507471658</v>
      </c>
      <c r="GX58" s="20">
        <f t="shared" si="28"/>
        <v>398.39850220884642</v>
      </c>
      <c r="GY58" s="59">
        <f t="shared" si="29"/>
        <v>665.12356837400466</v>
      </c>
      <c r="GZ58" s="59">
        <f ca="1">AVERAGE(OFFSET($GY$3,0,0,'Données projet'!$E$18+1,1))-AVERAGE(OFFSET($H$3,0,0,'Données projet'!$E$18+1,1))</f>
        <v>315.63369683775079</v>
      </c>
      <c r="HA58" s="59">
        <f t="shared" si="52"/>
        <v>306.69725573349979</v>
      </c>
      <c r="HB58" s="15">
        <f>IF(ISNA(VLOOKUP(A58,'Données projet'!$A$269:$I$289,3,0)),0,VLOOKUP(A58,'Données projet'!$A$269:$I$289,3,0))</f>
        <v>10</v>
      </c>
      <c r="HC58" s="15">
        <f>IF(ISNA(VLOOKUP(A58,'Données projet'!$A$269:$I$289,4,0)),0,VLOOKUP(A58,'Données projet'!$A$269:$I$289,4,0))</f>
        <v>16</v>
      </c>
      <c r="HD58" s="16">
        <f>IF(ISNA(VLOOKUP(A58,'Données projet'!$A$269:$I$289,5,0)),0%,VLOOKUP(A58,'Données projet'!$A$269:$I$289,5,0)*VLOOKUP('Données projet'!$B$18,Paramètres!$A$1:$I$89,7,0))</f>
        <v>0.17200000000000001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12.405987498581631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12.405987498581631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3.8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13.933333333333332</v>
      </c>
      <c r="H59" s="67">
        <f t="shared" si="1"/>
        <v>200.93333333333331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10.8</v>
      </c>
      <c r="N59" s="13">
        <f>IF('Données projet'!$A$36&gt;35,N58+M59-V58,IF(A59&lt;'Données projet'!$A$36,$K$205^A59,IF(A59='Données projet'!$A$36,'Données projet'!$B$36,N58+M59-V58)))</f>
        <v>226.80000000000004</v>
      </c>
      <c r="O59" s="13">
        <f>N59*VLOOKUP('Données projet'!$B$9,Paramètres!$A$1:$I$89,3,0)*VLOOKUP('Données projet'!$B$9,Paramètres!$A$1:$I$89,5,0)</f>
        <v>194.59440000000006</v>
      </c>
      <c r="P59" s="13">
        <f t="shared" si="33"/>
        <v>48.554292648263456</v>
      </c>
      <c r="Q59" s="20">
        <f t="shared" si="53"/>
        <v>423.48397302905897</v>
      </c>
      <c r="R59" s="59">
        <f t="shared" si="0"/>
        <v>690.67063314241148</v>
      </c>
      <c r="S59" s="59">
        <f ca="1">AVERAGE(OFFSET($R$3,0,0,'Données projet'!$E$9+1,1))-AVERAGE(OFFSET($H$3,0,0,'Données projet'!$E$9+1,1))</f>
        <v>490.57700931800127</v>
      </c>
      <c r="T59" s="59">
        <f t="shared" si="34"/>
        <v>271.29582207075191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14.061458918704625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14.061458918704625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</v>
      </c>
      <c r="AJ59" s="13">
        <f>AI59*VLOOKUP('Données projet'!$B$10,Paramètres!$A$1:$I$89,3,0)*VLOOKUP('Données projet'!$B$10,Paramètres!$A$1:$I$89,5,0)</f>
        <v>154.66464000000002</v>
      </c>
      <c r="AK59" s="13">
        <f t="shared" si="35"/>
        <v>39.636745068698936</v>
      </c>
      <c r="AL59" s="20">
        <f t="shared" si="4"/>
        <v>338.40824566131732</v>
      </c>
      <c r="AM59" s="59">
        <f t="shared" si="5"/>
        <v>605.59490577466977</v>
      </c>
      <c r="AN59" s="59">
        <f ca="1">AVERAGE(OFFSET($AM$3,0,0,'Données projet'!$E$10+1,1))-AVERAGE(OFFSET($H$3,0,0,'Données projet'!$E$10+1,1))</f>
        <v>379.55022125193182</v>
      </c>
      <c r="AO59" s="59">
        <f t="shared" si="36"/>
        <v>247.37575363353935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7.2910997853827411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7.2910997853827411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9.4</v>
      </c>
      <c r="BD59" s="12">
        <f>IF('Données projet'!$A$88&gt;35,BD58+BC59-BL58,IF(A59&lt;'Données projet'!$A$88,$BA$205^A59,IF(A59='Données projet'!$A$88,'Données projet'!$B$88,BD58+BC59-BL58)))</f>
        <v>235.39999999999992</v>
      </c>
      <c r="BE59" s="13">
        <f>BD59*VLOOKUP('Données projet'!$B$11,Paramètres!$A$1:$I$89,3,0)*VLOOKUP('Données projet'!$B$11,Paramètres!$A$1:$I$89,5,0)</f>
        <v>212.98991999999993</v>
      </c>
      <c r="BF59" s="13">
        <f t="shared" si="37"/>
        <v>52.588419883221121</v>
      </c>
      <c r="BG59" s="20">
        <f t="shared" si="7"/>
        <v>462.5489419632766</v>
      </c>
      <c r="BH59" s="59">
        <f t="shared" si="8"/>
        <v>729.73560207662911</v>
      </c>
      <c r="BI59" s="59">
        <f ca="1">AVERAGE(OFFSET($BH$3,0,0,'Données projet'!$E$11+1,1))-AVERAGE(OFFSET($H$3,0,0,'Données projet'!$E$11+1,1))</f>
        <v>480.06550334851067</v>
      </c>
      <c r="BJ59" s="59">
        <f t="shared" si="38"/>
        <v>358.76123821338194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10.441575001288859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10.441575001288859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9.4</v>
      </c>
      <c r="BY59" s="12">
        <f>IF('Données projet'!$A$114&gt;35,BY58+BX59-CG58,IF(A59&lt;'Données projet'!$A$114,$BV$205^A59,IF(A59='Données projet'!$A$114,'Données projet'!$B$114,BY58+BX59-CG58)))</f>
        <v>235.39999999999992</v>
      </c>
      <c r="BZ59" s="13">
        <f>BY59*VLOOKUP('Données projet'!$B$12,Paramètres!$A$1:$I$89,3,0)*VLOOKUP('Données projet'!$B$12,Paramètres!$A$1:$I$89,5,0)</f>
        <v>238.69559999999996</v>
      </c>
      <c r="CA59" s="13">
        <f t="shared" si="39"/>
        <v>58.158793514165929</v>
      </c>
      <c r="CB59" s="20">
        <f t="shared" si="10"/>
        <v>517.02140203717238</v>
      </c>
      <c r="CC59" s="59">
        <f t="shared" si="11"/>
        <v>784.20806215052494</v>
      </c>
      <c r="CD59" s="59">
        <f ca="1">AVERAGE(OFFSET($CC$3,0,0,'Données projet'!$E$12+1,1))-AVERAGE(OFFSET($H$3,0,0,'Données projet'!$E$12+1,1))</f>
        <v>529.72171777327833</v>
      </c>
      <c r="CE59" s="59">
        <f t="shared" si="40"/>
        <v>394.94722433628397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11.70176508765131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11.70176508765131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5.4</v>
      </c>
      <c r="CT59" s="12">
        <f>IF('Données projet'!$A$140&gt;35,CT58+CS59-DB58,IF(A59&lt;'Données projet'!$A$140,$CQ$205^A59,IF(A59='Données projet'!$A$140,'Données projet'!$B$140,CT58+CS59-DB58)))</f>
        <v>126.39999999999995</v>
      </c>
      <c r="CU59" s="17">
        <f>CT59*VLOOKUP('Données projet'!$B$13,Paramètres!$A$1:$I$89,3,0)*VLOOKUP('Données projet'!$B$13,Paramètres!$A$1:$I$89,5,0)</f>
        <v>120.28223999999996</v>
      </c>
      <c r="CV59" s="13">
        <f t="shared" si="41"/>
        <v>31.74081813615641</v>
      </c>
      <c r="CW59" s="20">
        <f t="shared" si="13"/>
        <v>264.77349292047239</v>
      </c>
      <c r="CX59" s="59">
        <f t="shared" si="14"/>
        <v>531.96015303382489</v>
      </c>
      <c r="CY59" s="59">
        <f ca="1">AVERAGE(OFFSET($CX$3,0,0,'Données projet'!$E$13+1,1))-AVERAGE(OFFSET($H$3,0,0,'Données projet'!$E$13+1,1))</f>
        <v>319.49771739670462</v>
      </c>
      <c r="CZ59" s="59">
        <f t="shared" si="42"/>
        <v>166.76118462633733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4.928496110719812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4.928496110719812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6.2</v>
      </c>
      <c r="DO59" s="12">
        <f>IF('Données projet'!$A$166&gt;35,DO58+DN59-DW58,IF(A59&lt;'Données projet'!$A$166,$DL$205^A59,IF(A59='Données projet'!$A$166,'Données projet'!$B$166,DO58+DN59-DW58)))</f>
        <v>269.19999999999993</v>
      </c>
      <c r="DP59" s="17">
        <f>DO59*VLOOKUP('Données projet'!$B$14,Paramètres!$A$1:$I$89,3,0)*VLOOKUP('Données projet'!$B$14,Paramètres!$A$1:$I$89,5,0)</f>
        <v>214.17551999999998</v>
      </c>
      <c r="DQ59" s="13">
        <f t="shared" si="43"/>
        <v>52.846993696165399</v>
      </c>
      <c r="DR59" s="20">
        <f t="shared" si="16"/>
        <v>465.06421135415468</v>
      </c>
      <c r="DS59" s="59">
        <f t="shared" si="17"/>
        <v>732.25087146750718</v>
      </c>
      <c r="DT59" s="59">
        <f ca="1">AVERAGE(OFFSET($DS$3,0,0,'Données projet'!$E$14+1,1))-AVERAGE(OFFSET($H$3,0,0,'Données projet'!$E$14+1,1))</f>
        <v>371.53862119592281</v>
      </c>
      <c r="DU59" s="59">
        <f t="shared" si="44"/>
        <v>359.99672429242423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18.203662789412498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18.203662789412498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10.8</v>
      </c>
      <c r="EJ59" s="12">
        <f>IF('Données projet'!$A$192&gt;35,EJ58+EI59-ER58,IF(A59&lt;'Données projet'!$A$192,$EG$205^A59,IF(A59='Données projet'!$A$192,'Données projet'!$B$192,EJ58+EI59-ER58)))</f>
        <v>226.80000000000004</v>
      </c>
      <c r="EK59" s="17">
        <f>EJ59*VLOOKUP('Données projet'!$B$15,Paramètres!$A$1:$I$89,3,0)*VLOOKUP('Données projet'!$B$15,Paramètres!$A$1:$I$89,5,0)</f>
        <v>166.28976000000003</v>
      </c>
      <c r="EL59" s="13">
        <f t="shared" si="45"/>
        <v>42.257989067732332</v>
      </c>
      <c r="EM59" s="20">
        <f t="shared" si="19"/>
        <v>363.2206629596339</v>
      </c>
      <c r="EN59" s="59">
        <f t="shared" si="20"/>
        <v>630.4073230729864</v>
      </c>
      <c r="EO59" s="59">
        <f ca="1">AVERAGE(OFFSET($EN$3,0,0,'Données projet'!$E$15+1,1))-AVERAGE(OFFSET($H$3,0,0,'Données projet'!$E$15+1,1))</f>
        <v>429.05782194614073</v>
      </c>
      <c r="EP59" s="59">
        <f t="shared" si="46"/>
        <v>240.01805666428365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9.7489565950950432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9.7489565950950432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6</v>
      </c>
      <c r="FE59" s="12">
        <f>IF('Données projet'!$A$218&gt;35,FE58+FD59-FM58,IF(A59&lt;'Données projet'!$A$218,$FB$205^A59,IF(A59='Données projet'!$A$218,'Données projet'!$B$218,FE58+FD59-FM58)))</f>
        <v>201.00000000000003</v>
      </c>
      <c r="FF59" s="17">
        <f>FE59*VLOOKUP('Données projet'!$B$16,Paramètres!$A$1:$I$89,3,0)*VLOOKUP('Données projet'!$B$16,Paramètres!$A$1:$I$89,5,0)</f>
        <v>175.59360000000007</v>
      </c>
      <c r="FG59" s="13">
        <f t="shared" si="47"/>
        <v>44.340433728638573</v>
      </c>
      <c r="FH59" s="20">
        <f t="shared" si="22"/>
        <v>383.05177541071225</v>
      </c>
      <c r="FI59" s="59">
        <f t="shared" si="23"/>
        <v>650.2384355240647</v>
      </c>
      <c r="FJ59" s="59">
        <f ca="1">AVERAGE(OFFSET($FI$3,0,0,'Données projet'!$E$16+1,1))-AVERAGE(OFFSET($H$3,0,0,'Données projet'!$E$16+1,1))</f>
        <v>377.00852312761913</v>
      </c>
      <c r="FK59" s="59">
        <f t="shared" si="48"/>
        <v>337.17207781873378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16.328847185440118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16.328847185440118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4</v>
      </c>
      <c r="FZ59" s="12">
        <f>IF('Données projet'!$A$244&gt;35,FZ58+FY59-GH58,IF(A59&lt;'Données projet'!$A$244,$FW$205^A59,IF(A59='Données projet'!$A$244,'Données projet'!$B$244,FZ58+FY59-GH58)))</f>
        <v>178</v>
      </c>
      <c r="GA59" s="17">
        <f>FZ59*VLOOKUP('Données projet'!$B$17,Paramètres!$A$1:$I$89,3,0)*VLOOKUP('Données projet'!$B$17,Paramètres!$A$1:$I$89,5,0)</f>
        <v>155.50080000000003</v>
      </c>
      <c r="GB59" s="13">
        <f t="shared" si="49"/>
        <v>39.826029828200333</v>
      </c>
      <c r="GC59" s="20">
        <f t="shared" si="25"/>
        <v>340.19422861744891</v>
      </c>
      <c r="GD59" s="59">
        <f t="shared" si="26"/>
        <v>607.38088873080142</v>
      </c>
      <c r="GE59" s="59">
        <f ca="1">AVERAGE(OFFSET($GD$3,0,0,'Données projet'!$E$17+1,1))-AVERAGE(OFFSET($H$3,0,0,'Données projet'!$E$17+1,1))</f>
        <v>280.10635755644415</v>
      </c>
      <c r="GF59" s="59">
        <f t="shared" si="50"/>
        <v>271.43040689964266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10.472183076583729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10.472183076583729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6.2</v>
      </c>
      <c r="GU59" s="12">
        <f>IF('Données projet'!$A$270&gt;35,GU58+GT59-HC58,IF(A59&lt;'Données projet'!$A$270,$GR$205^A59,IF(A59='Données projet'!$A$270,'Données projet'!$B$270,GU58+GT59-HC58)))</f>
        <v>269.19999999999993</v>
      </c>
      <c r="GV59" s="17">
        <f>GU59*VLOOKUP('Données projet'!$B$18,Paramètres!$A$1:$I$89,3,0)*VLOOKUP('Données projet'!$B$18,Paramètres!$A$1:$I$89,5,0)</f>
        <v>176.37983999999994</v>
      </c>
      <c r="GW59" s="13">
        <f t="shared" si="51"/>
        <v>44.51581737444701</v>
      </c>
      <c r="GX59" s="20">
        <f t="shared" si="28"/>
        <v>384.7266032604951</v>
      </c>
      <c r="GY59" s="59">
        <f t="shared" si="29"/>
        <v>651.9132633738476</v>
      </c>
      <c r="GZ59" s="59">
        <f ca="1">AVERAGE(OFFSET($GY$3,0,0,'Données projet'!$E$18+1,1))-AVERAGE(OFFSET($H$3,0,0,'Données projet'!$E$18+1,1))</f>
        <v>315.63369683775079</v>
      </c>
      <c r="HA59" s="59">
        <f t="shared" si="52"/>
        <v>306.69725573349979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12.162713650639649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12.162713650639649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3.8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13.933333333333332</v>
      </c>
      <c r="H60" s="67">
        <f t="shared" si="1"/>
        <v>200.93333333333331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10.8</v>
      </c>
      <c r="N60" s="13">
        <f>IF('Données projet'!$A$36&gt;35,N59+M60-V59,IF(A60&lt;'Données projet'!$A$36,$K$205^A60,IF(A60='Données projet'!$A$36,'Données projet'!$B$36,N59+M60-V59)))</f>
        <v>237.60000000000005</v>
      </c>
      <c r="O60" s="13">
        <f>N60*VLOOKUP('Données projet'!$B$9,Paramètres!$A$1:$I$89,3,0)*VLOOKUP('Données projet'!$B$9,Paramètres!$A$1:$I$89,5,0)</f>
        <v>203.86080000000007</v>
      </c>
      <c r="P60" s="13">
        <f t="shared" si="33"/>
        <v>50.591708220421786</v>
      </c>
      <c r="Q60" s="20">
        <f t="shared" si="53"/>
        <v>443.17145181723475</v>
      </c>
      <c r="R60" s="59">
        <f t="shared" si="0"/>
        <v>710.81169825574977</v>
      </c>
      <c r="S60" s="59">
        <f ca="1">AVERAGE(OFFSET($R$3,0,0,'Données projet'!$E$9+1,1))-AVERAGE(OFFSET($H$3,0,0,'Données projet'!$E$9+1,1))</f>
        <v>490.57700931800127</v>
      </c>
      <c r="T60" s="59">
        <f t="shared" si="34"/>
        <v>271.29582207075191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13.785722285951895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13.785722285951895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</v>
      </c>
      <c r="AJ60" s="13">
        <f>AI60*VLOOKUP('Données projet'!$B$10,Paramètres!$A$1:$I$89,3,0)*VLOOKUP('Données projet'!$B$10,Paramètres!$A$1:$I$89,5,0)</f>
        <v>161.06688000000003</v>
      </c>
      <c r="AK60" s="13">
        <f t="shared" si="35"/>
        <v>41.083060013501324</v>
      </c>
      <c r="AL60" s="20">
        <f t="shared" si="4"/>
        <v>352.07781219018153</v>
      </c>
      <c r="AM60" s="59">
        <f t="shared" si="5"/>
        <v>619.71805862869655</v>
      </c>
      <c r="AN60" s="59">
        <f ca="1">AVERAGE(OFFSET($AM$3,0,0,'Données projet'!$E$10+1,1))-AVERAGE(OFFSET($H$3,0,0,'Données projet'!$E$10+1,1))</f>
        <v>379.55022125193182</v>
      </c>
      <c r="AO60" s="59">
        <f t="shared" si="36"/>
        <v>247.37575363353935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7.1481257657231367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7.1481257657231367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9.4</v>
      </c>
      <c r="BD60" s="12">
        <f>IF('Données projet'!$A$88&gt;35,BD59+BC60-BL59,IF(A60&lt;'Données projet'!$A$88,$BA$205^A60,IF(A60='Données projet'!$A$88,'Données projet'!$B$88,BD59+BC60-BL59)))</f>
        <v>244.79999999999993</v>
      </c>
      <c r="BE60" s="13">
        <f>BD60*VLOOKUP('Données projet'!$B$11,Paramètres!$A$1:$I$89,3,0)*VLOOKUP('Données projet'!$B$11,Paramètres!$A$1:$I$89,5,0)</f>
        <v>221.49503999999993</v>
      </c>
      <c r="BF60" s="13">
        <f t="shared" si="37"/>
        <v>54.439697086174412</v>
      </c>
      <c r="BG60" s="20">
        <f t="shared" si="7"/>
        <v>480.58633375842027</v>
      </c>
      <c r="BH60" s="59">
        <f t="shared" si="8"/>
        <v>748.22658019693529</v>
      </c>
      <c r="BI60" s="59">
        <f ca="1">AVERAGE(OFFSET($BH$3,0,0,'Données projet'!$E$11+1,1))-AVERAGE(OFFSET($H$3,0,0,'Données projet'!$E$11+1,1))</f>
        <v>480.06550334851067</v>
      </c>
      <c r="BJ60" s="59">
        <f t="shared" si="38"/>
        <v>358.76123821338194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10.236822084245475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10.236822084245475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9.4</v>
      </c>
      <c r="BY60" s="12">
        <f>IF('Données projet'!$A$114&gt;35,BY59+BX60-CG59,IF(A60&lt;'Données projet'!$A$114,$BV$205^A60,IF(A60='Données projet'!$A$114,'Données projet'!$B$114,BY59+BX60-CG59)))</f>
        <v>244.79999999999993</v>
      </c>
      <c r="BZ60" s="13">
        <f>BY60*VLOOKUP('Données projet'!$B$12,Paramètres!$A$1:$I$89,3,0)*VLOOKUP('Données projet'!$B$12,Paramètres!$A$1:$I$89,5,0)</f>
        <v>248.22719999999993</v>
      </c>
      <c r="CA60" s="13">
        <f t="shared" si="39"/>
        <v>60.20616532763993</v>
      </c>
      <c r="CB60" s="20">
        <f t="shared" si="10"/>
        <v>537.18811127897277</v>
      </c>
      <c r="CC60" s="59">
        <f t="shared" si="11"/>
        <v>804.82835771748773</v>
      </c>
      <c r="CD60" s="59">
        <f ca="1">AVERAGE(OFFSET($CC$3,0,0,'Données projet'!$E$12+1,1))-AVERAGE(OFFSET($H$3,0,0,'Données projet'!$E$12+1,1))</f>
        <v>529.72171777327833</v>
      </c>
      <c r="CE60" s="59">
        <f t="shared" si="40"/>
        <v>394.94722433628397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11.472300611654415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11.472300611654415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5.4</v>
      </c>
      <c r="CT60" s="12">
        <f>IF('Données projet'!$A$140&gt;35,CT59+CS60-DB59,IF(A60&lt;'Données projet'!$A$140,$CQ$205^A60,IF(A60='Données projet'!$A$140,'Données projet'!$B$140,CT59+CS60-DB59)))</f>
        <v>131.79999999999995</v>
      </c>
      <c r="CU60" s="17">
        <f>CT60*VLOOKUP('Données projet'!$B$13,Paramètres!$A$1:$I$89,3,0)*VLOOKUP('Données projet'!$B$13,Paramètres!$A$1:$I$89,5,0)</f>
        <v>125.42087999999995</v>
      </c>
      <c r="CV60" s="13">
        <f t="shared" si="41"/>
        <v>32.936061027273531</v>
      </c>
      <c r="CW60" s="20">
        <f t="shared" si="13"/>
        <v>275.80500562250131</v>
      </c>
      <c r="CX60" s="59">
        <f t="shared" si="14"/>
        <v>543.44525206101639</v>
      </c>
      <c r="CY60" s="59">
        <f ca="1">AVERAGE(OFFSET($CX$3,0,0,'Données projet'!$E$13+1,1))-AVERAGE(OFFSET($H$3,0,0,'Données projet'!$E$13+1,1))</f>
        <v>319.49771739670462</v>
      </c>
      <c r="CZ60" s="59">
        <f t="shared" si="42"/>
        <v>166.76118462633733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4.8318513080743974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4.8318513080743974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6.2</v>
      </c>
      <c r="DO60" s="12">
        <f>IF('Données projet'!$A$166&gt;35,DO59+DN60-DW59,IF(A60&lt;'Données projet'!$A$166,$DL$205^A60,IF(A60='Données projet'!$A$166,'Données projet'!$B$166,DO59+DN60-DW59)))</f>
        <v>275.39999999999992</v>
      </c>
      <c r="DP60" s="17">
        <f>DO60*VLOOKUP('Données projet'!$B$14,Paramètres!$A$1:$I$89,3,0)*VLOOKUP('Données projet'!$B$14,Paramètres!$A$1:$I$89,5,0)</f>
        <v>219.10823999999994</v>
      </c>
      <c r="DQ60" s="13">
        <f t="shared" si="43"/>
        <v>53.921020297295854</v>
      </c>
      <c r="DR60" s="20">
        <f t="shared" si="16"/>
        <v>475.52596168445672</v>
      </c>
      <c r="DS60" s="59">
        <f t="shared" si="17"/>
        <v>743.16620812297174</v>
      </c>
      <c r="DT60" s="59">
        <f ca="1">AVERAGE(OFFSET($DS$3,0,0,'Données projet'!$E$14+1,1))-AVERAGE(OFFSET($H$3,0,0,'Données projet'!$E$14+1,1))</f>
        <v>371.53862119592281</v>
      </c>
      <c r="DU60" s="59">
        <f t="shared" si="44"/>
        <v>359.99672429242423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17.846700065250076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17.846700065250076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10.8</v>
      </c>
      <c r="EJ60" s="12">
        <f>IF('Données projet'!$A$192&gt;35,EJ59+EI60-ER59,IF(A60&lt;'Données projet'!$A$192,$EG$205^A60,IF(A60='Données projet'!$A$192,'Données projet'!$B$192,EJ59+EI60-ER59)))</f>
        <v>237.60000000000005</v>
      </c>
      <c r="EK60" s="17">
        <f>EJ60*VLOOKUP('Données projet'!$B$15,Paramètres!$A$1:$I$89,3,0)*VLOOKUP('Données projet'!$B$15,Paramètres!$A$1:$I$89,5,0)</f>
        <v>174.20832000000001</v>
      </c>
      <c r="EL60" s="13">
        <f t="shared" si="45"/>
        <v>44.031201697939835</v>
      </c>
      <c r="EM60" s="20">
        <f t="shared" si="19"/>
        <v>380.10050029057857</v>
      </c>
      <c r="EN60" s="59">
        <f t="shared" si="20"/>
        <v>647.74074672909364</v>
      </c>
      <c r="EO60" s="59">
        <f ca="1">AVERAGE(OFFSET($EN$3,0,0,'Données projet'!$E$15+1,1))-AVERAGE(OFFSET($H$3,0,0,'Données projet'!$E$15+1,1))</f>
        <v>429.05782194614073</v>
      </c>
      <c r="EP60" s="59">
        <f t="shared" si="46"/>
        <v>240.01805666428365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9.5577855025416056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9.5577855025416056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6</v>
      </c>
      <c r="FE60" s="12">
        <f>IF('Données projet'!$A$218&gt;35,FE59+FD60-FM59,IF(A60&lt;'Données projet'!$A$218,$FB$205^A60,IF(A60='Données projet'!$A$218,'Données projet'!$B$218,FE59+FD60-FM59)))</f>
        <v>207.00000000000003</v>
      </c>
      <c r="FF60" s="17">
        <f>FE60*VLOOKUP('Données projet'!$B$16,Paramètres!$A$1:$I$89,3,0)*VLOOKUP('Données projet'!$B$16,Paramètres!$A$1:$I$89,5,0)</f>
        <v>180.83520000000004</v>
      </c>
      <c r="FG60" s="13">
        <f t="shared" si="47"/>
        <v>45.507952685945142</v>
      </c>
      <c r="FH60" s="20">
        <f t="shared" si="22"/>
        <v>394.21432426135453</v>
      </c>
      <c r="FI60" s="59">
        <f t="shared" si="23"/>
        <v>661.85457069986956</v>
      </c>
      <c r="FJ60" s="59">
        <f ca="1">AVERAGE(OFFSET($FI$3,0,0,'Données projet'!$E$16+1,1))-AVERAGE(OFFSET($H$3,0,0,'Données projet'!$E$16+1,1))</f>
        <v>377.00852312761913</v>
      </c>
      <c r="FK60" s="59">
        <f t="shared" si="48"/>
        <v>337.17207781873378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16.008648451746989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16.008648451746989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4</v>
      </c>
      <c r="FZ60" s="12">
        <f>IF('Données projet'!$A$244&gt;35,FZ59+FY60-GH59,IF(A60&lt;'Données projet'!$A$244,$FW$205^A60,IF(A60='Données projet'!$A$244,'Données projet'!$B$244,FZ59+FY60-GH59)))</f>
        <v>182</v>
      </c>
      <c r="GA60" s="17">
        <f>FZ60*VLOOKUP('Données projet'!$B$17,Paramètres!$A$1:$I$89,3,0)*VLOOKUP('Données projet'!$B$17,Paramètres!$A$1:$I$89,5,0)</f>
        <v>158.99520000000004</v>
      </c>
      <c r="GB60" s="13">
        <f t="shared" si="49"/>
        <v>40.615796933386044</v>
      </c>
      <c r="GC60" s="20">
        <f t="shared" si="25"/>
        <v>347.65581965898076</v>
      </c>
      <c r="GD60" s="59">
        <f t="shared" si="26"/>
        <v>615.29606609749578</v>
      </c>
      <c r="GE60" s="59">
        <f ca="1">AVERAGE(OFFSET($GD$3,0,0,'Données projet'!$E$17+1,1))-AVERAGE(OFFSET($H$3,0,0,'Données projet'!$E$17+1,1))</f>
        <v>280.10635755644415</v>
      </c>
      <c r="GF60" s="59">
        <f t="shared" si="50"/>
        <v>271.43040689964266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10.266829953852895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10.266829953852895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6.2</v>
      </c>
      <c r="GU60" s="12">
        <f>IF('Données projet'!$A$270&gt;35,GU59+GT60-HC59,IF(A60&lt;'Données projet'!$A$270,$GR$205^A60,IF(A60='Données projet'!$A$270,'Données projet'!$B$270,GU59+GT60-HC59)))</f>
        <v>275.39999999999992</v>
      </c>
      <c r="GV60" s="17">
        <f>GU60*VLOOKUP('Données projet'!$B$18,Paramètres!$A$1:$I$89,3,0)*VLOOKUP('Données projet'!$B$18,Paramètres!$A$1:$I$89,5,0)</f>
        <v>180.44207999999995</v>
      </c>
      <c r="GW60" s="13">
        <f t="shared" si="51"/>
        <v>45.420526775820029</v>
      </c>
      <c r="GX60" s="20">
        <f t="shared" si="28"/>
        <v>393.37737346788646</v>
      </c>
      <c r="GY60" s="59">
        <f t="shared" si="29"/>
        <v>661.01761990640148</v>
      </c>
      <c r="GZ60" s="59">
        <f ca="1">AVERAGE(OFFSET($GY$3,0,0,'Données projet'!$E$18+1,1))-AVERAGE(OFFSET($H$3,0,0,'Données projet'!$E$18+1,1))</f>
        <v>315.63369683775079</v>
      </c>
      <c r="HA60" s="59">
        <f t="shared" si="52"/>
        <v>306.69725573349979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11.924210254473413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11.924210254473413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3.8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13.933333333333332</v>
      </c>
      <c r="H61" s="67">
        <f t="shared" si="1"/>
        <v>200.93333333333331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63.11435383318269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10.8</v>
      </c>
      <c r="N61" s="13">
        <f>IF('Données projet'!$A$36&gt;35,N60+M61-V60,IF(A61&lt;'Données projet'!$A$36,$K$205^A61,IF(A61='Données projet'!$A$36,'Données projet'!$B$36,N60+M61-V60)))</f>
        <v>248.40000000000006</v>
      </c>
      <c r="O61" s="13">
        <f>N61*VLOOKUP('Données projet'!$B$9,Paramètres!$A$1:$I$89,3,0)*VLOOKUP('Données projet'!$B$9,Paramètres!$A$1:$I$89,5,0)</f>
        <v>213.12720000000004</v>
      </c>
      <c r="P61" s="13">
        <f t="shared" si="33"/>
        <v>52.618368568459893</v>
      </c>
      <c r="Q61" s="20">
        <f t="shared" si="53"/>
        <v>462.8401985900677</v>
      </c>
      <c r="R61" s="59">
        <f t="shared" si="0"/>
        <v>730.92616264507092</v>
      </c>
      <c r="S61" s="59">
        <f ca="1">AVERAGE(OFFSET($R$3,0,0,'Données projet'!$E$9+1,1))-AVERAGE(OFFSET($H$3,0,0,'Données projet'!$E$9+1,1))</f>
        <v>490.57700931800127</v>
      </c>
      <c r="T61" s="59">
        <f t="shared" si="34"/>
        <v>271.29582207075191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13.515392680384705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13.515392680384705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63.11435383318269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198.79999999999998</v>
      </c>
      <c r="AJ61" s="13">
        <f>AI61*VLOOKUP('Données projet'!$B$10,Paramètres!$A$1:$I$89,3,0)*VLOOKUP('Données projet'!$B$10,Paramètres!$A$1:$I$89,5,0)</f>
        <v>167.46912</v>
      </c>
      <c r="AK61" s="13">
        <f t="shared" si="35"/>
        <v>42.52269677930262</v>
      </c>
      <c r="AL61" s="20">
        <f t="shared" si="4"/>
        <v>365.73574755728538</v>
      </c>
      <c r="AM61" s="59">
        <f t="shared" si="5"/>
        <v>633.8217116122886</v>
      </c>
      <c r="AN61" s="59">
        <f ca="1">AVERAGE(OFFSET($AM$3,0,0,'Données projet'!$E$10+1,1))-AVERAGE(OFFSET($H$3,0,0,'Données projet'!$E$10+1,1))</f>
        <v>379.55022125193182</v>
      </c>
      <c r="AO61" s="59">
        <f t="shared" si="36"/>
        <v>247.37575363353935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7.0079553793835165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7.0079553793835165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63.11435383318269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9.4</v>
      </c>
      <c r="BD61" s="12">
        <f>IF('Données projet'!$A$88&gt;35,BD60+BC61-BL60,IF(A61&lt;'Données projet'!$A$88,$BA$205^A61,IF(A61='Données projet'!$A$88,'Données projet'!$B$88,BD60+BC61-BL60)))</f>
        <v>254.19999999999993</v>
      </c>
      <c r="BE61" s="13">
        <f>BD61*VLOOKUP('Données projet'!$B$11,Paramètres!$A$1:$I$89,3,0)*VLOOKUP('Données projet'!$B$11,Paramètres!$A$1:$I$89,5,0)</f>
        <v>230.00015999999994</v>
      </c>
      <c r="BF61" s="13">
        <f t="shared" si="37"/>
        <v>56.282716126880423</v>
      </c>
      <c r="BG61" s="20">
        <f t="shared" si="7"/>
        <v>498.60934258764996</v>
      </c>
      <c r="BH61" s="59">
        <f t="shared" si="8"/>
        <v>766.69530664265312</v>
      </c>
      <c r="BI61" s="59">
        <f ca="1">AVERAGE(OFFSET($BH$3,0,0,'Données projet'!$E$11+1,1))-AVERAGE(OFFSET($H$3,0,0,'Données projet'!$E$11+1,1))</f>
        <v>480.06550334851067</v>
      </c>
      <c r="BJ61" s="59">
        <f t="shared" si="38"/>
        <v>358.76123821338194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10.036084247018364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10.036084247018364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63.11435383318269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9.4</v>
      </c>
      <c r="BY61" s="12">
        <f>IF('Données projet'!$A$114&gt;35,BY60+BX61-CG60,IF(A61&lt;'Données projet'!$A$114,$BV$205^A61,IF(A61='Données projet'!$A$114,'Données projet'!$B$114,BY60+BX61-CG60)))</f>
        <v>254.19999999999993</v>
      </c>
      <c r="BZ61" s="13">
        <f>BY61*VLOOKUP('Données projet'!$B$12,Paramètres!$A$1:$I$89,3,0)*VLOOKUP('Données projet'!$B$12,Paramètres!$A$1:$I$89,5,0)</f>
        <v>257.75879999999995</v>
      </c>
      <c r="CA61" s="13">
        <f t="shared" si="39"/>
        <v>62.244404241627407</v>
      </c>
      <c r="CB61" s="20">
        <f t="shared" si="10"/>
        <v>557.33891405416773</v>
      </c>
      <c r="CC61" s="59">
        <f t="shared" si="11"/>
        <v>825.424878109171</v>
      </c>
      <c r="CD61" s="59">
        <f ca="1">AVERAGE(OFFSET($CC$3,0,0,'Données projet'!$E$12+1,1))-AVERAGE(OFFSET($H$3,0,0,'Données projet'!$E$12+1,1))</f>
        <v>529.72171777327833</v>
      </c>
      <c r="CE61" s="59">
        <f t="shared" si="40"/>
        <v>394.94722433628397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11.247335794072308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11.247335794072308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63.11435383318269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5.4</v>
      </c>
      <c r="CT61" s="12">
        <f>IF('Données projet'!$A$140&gt;35,CT60+CS61-DB60,IF(A61&lt;'Données projet'!$A$140,$CQ$205^A61,IF(A61='Données projet'!$A$140,'Données projet'!$B$140,CT60+CS61-DB60)))</f>
        <v>137.19999999999996</v>
      </c>
      <c r="CU61" s="17">
        <f>CT61*VLOOKUP('Données projet'!$B$13,Paramètres!$A$1:$I$89,3,0)*VLOOKUP('Données projet'!$B$13,Paramètres!$A$1:$I$89,5,0)</f>
        <v>130.55951999999996</v>
      </c>
      <c r="CV61" s="13">
        <f t="shared" si="41"/>
        <v>34.125615642317207</v>
      </c>
      <c r="CW61" s="20">
        <f t="shared" si="13"/>
        <v>286.82661124370242</v>
      </c>
      <c r="CX61" s="59">
        <f t="shared" si="14"/>
        <v>554.91257529870563</v>
      </c>
      <c r="CY61" s="59">
        <f ca="1">AVERAGE(OFFSET($CX$3,0,0,'Données projet'!$E$13+1,1))-AVERAGE(OFFSET($H$3,0,0,'Données projet'!$E$13+1,1))</f>
        <v>319.49771739670462</v>
      </c>
      <c r="CZ61" s="59">
        <f t="shared" si="42"/>
        <v>166.76118462633733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4.7371016510613506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4.7371016510613506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63.11435383318269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6.2</v>
      </c>
      <c r="DO61" s="12">
        <f>IF('Données projet'!$A$166&gt;35,DO60+DN61-DW60,IF(A61&lt;'Données projet'!$A$166,$DL$205^A61,IF(A61='Données projet'!$A$166,'Données projet'!$B$166,DO60+DN61-DW60)))</f>
        <v>281.59999999999991</v>
      </c>
      <c r="DP61" s="17">
        <f>DO61*VLOOKUP('Données projet'!$B$14,Paramètres!$A$1:$I$89,3,0)*VLOOKUP('Données projet'!$B$14,Paramètres!$A$1:$I$89,5,0)</f>
        <v>224.04095999999993</v>
      </c>
      <c r="DQ61" s="13">
        <f t="shared" si="43"/>
        <v>54.992235867381233</v>
      </c>
      <c r="DR61" s="20">
        <f t="shared" si="16"/>
        <v>485.98281613568884</v>
      </c>
      <c r="DS61" s="59">
        <f t="shared" si="17"/>
        <v>754.068780190692</v>
      </c>
      <c r="DT61" s="59">
        <f ca="1">AVERAGE(OFFSET($DS$3,0,0,'Données projet'!$E$14+1,1))-AVERAGE(OFFSET($H$3,0,0,'Données projet'!$E$14+1,1))</f>
        <v>371.53862119592281</v>
      </c>
      <c r="DU61" s="59">
        <f t="shared" si="44"/>
        <v>359.99672429242423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17.496737162382715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17.496737162382715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63.11435383318269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10.8</v>
      </c>
      <c r="EJ61" s="12">
        <f>IF('Données projet'!$A$192&gt;35,EJ60+EI61-ER60,IF(A61&lt;'Données projet'!$A$192,$EG$205^A61,IF(A61='Données projet'!$A$192,'Données projet'!$B$192,EJ60+EI61-ER60)))</f>
        <v>248.40000000000006</v>
      </c>
      <c r="EK61" s="17">
        <f>EJ61*VLOOKUP('Données projet'!$B$15,Paramètres!$A$1:$I$89,3,0)*VLOOKUP('Données projet'!$B$15,Paramètres!$A$1:$I$89,5,0)</f>
        <v>182.12688000000003</v>
      </c>
      <c r="EL61" s="13">
        <f t="shared" si="45"/>
        <v>45.795053793403618</v>
      </c>
      <c r="EM61" s="20">
        <f t="shared" si="19"/>
        <v>396.96403469017793</v>
      </c>
      <c r="EN61" s="59">
        <f t="shared" si="20"/>
        <v>665.04999874518114</v>
      </c>
      <c r="EO61" s="59">
        <f ca="1">AVERAGE(OFFSET($EN$3,0,0,'Données projet'!$E$15+1,1))-AVERAGE(OFFSET($H$3,0,0,'Données projet'!$E$15+1,1))</f>
        <v>429.05782194614073</v>
      </c>
      <c r="EP61" s="59">
        <f t="shared" si="46"/>
        <v>240.01805666428365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9.3703631585102887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9.3703631585102887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63.11435383318269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6</v>
      </c>
      <c r="FE61" s="12">
        <f>IF('Données projet'!$A$218&gt;35,FE60+FD61-FM60,IF(A61&lt;'Données projet'!$A$218,$FB$205^A61,IF(A61='Données projet'!$A$218,'Données projet'!$B$218,FE60+FD61-FM60)))</f>
        <v>213.00000000000003</v>
      </c>
      <c r="FF61" s="17">
        <f>FE61*VLOOKUP('Données projet'!$B$16,Paramètres!$A$1:$I$89,3,0)*VLOOKUP('Données projet'!$B$16,Paramètres!$A$1:$I$89,5,0)</f>
        <v>186.07680000000005</v>
      </c>
      <c r="FG61" s="13">
        <f t="shared" si="47"/>
        <v>46.671538591528673</v>
      </c>
      <c r="FH61" s="20">
        <f t="shared" si="22"/>
        <v>405.37002304691242</v>
      </c>
      <c r="FI61" s="59">
        <f t="shared" si="23"/>
        <v>673.45598710191564</v>
      </c>
      <c r="FJ61" s="59">
        <f ca="1">AVERAGE(OFFSET($FI$3,0,0,'Données projet'!$E$16+1,1))-AVERAGE(OFFSET($H$3,0,0,'Données projet'!$E$16+1,1))</f>
        <v>377.00852312761913</v>
      </c>
      <c r="FK61" s="59">
        <f t="shared" si="48"/>
        <v>337.17207781873378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15.694728619919641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15.694728619919641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63.11435383318269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4</v>
      </c>
      <c r="FZ61" s="12">
        <f>IF('Données projet'!$A$244&gt;35,FZ60+FY61-GH60,IF(A61&lt;'Données projet'!$A$244,$FW$205^A61,IF(A61='Données projet'!$A$244,'Données projet'!$B$244,FZ60+FY61-GH60)))</f>
        <v>186</v>
      </c>
      <c r="GA61" s="17">
        <f>FZ61*VLOOKUP('Données projet'!$B$17,Paramètres!$A$1:$I$89,3,0)*VLOOKUP('Données projet'!$B$17,Paramètres!$A$1:$I$89,5,0)</f>
        <v>162.48960000000002</v>
      </c>
      <c r="GB61" s="13">
        <f t="shared" si="49"/>
        <v>41.403546033820696</v>
      </c>
      <c r="GC61" s="20">
        <f t="shared" si="25"/>
        <v>355.11389600890442</v>
      </c>
      <c r="GD61" s="59">
        <f t="shared" si="26"/>
        <v>623.19986006390764</v>
      </c>
      <c r="GE61" s="59">
        <f ca="1">AVERAGE(OFFSET($GD$3,0,0,'Données projet'!$E$17+1,1))-AVERAGE(OFFSET($H$3,0,0,'Données projet'!$E$17+1,1))</f>
        <v>280.10635755644415</v>
      </c>
      <c r="GF61" s="59">
        <f t="shared" si="50"/>
        <v>271.43040689964266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10.065503680605776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10.065503680605776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63.11435383318269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6.2</v>
      </c>
      <c r="GU61" s="12">
        <f>IF('Données projet'!$A$270&gt;35,GU60+GT61-HC60,IF(A61&lt;'Données projet'!$A$270,$GR$205^A61,IF(A61='Données projet'!$A$270,'Données projet'!$B$270,GU60+GT61-HC60)))</f>
        <v>281.59999999999991</v>
      </c>
      <c r="GV61" s="17">
        <f>GU61*VLOOKUP('Données projet'!$B$18,Paramètres!$A$1:$I$89,3,0)*VLOOKUP('Données projet'!$B$18,Paramètres!$A$1:$I$89,5,0)</f>
        <v>184.50431999999995</v>
      </c>
      <c r="GW61" s="13">
        <f t="shared" si="51"/>
        <v>46.32286829709458</v>
      </c>
      <c r="GX61" s="20">
        <f t="shared" si="28"/>
        <v>402.02401961743959</v>
      </c>
      <c r="GY61" s="59">
        <f t="shared" si="29"/>
        <v>670.10998367244281</v>
      </c>
      <c r="GZ61" s="59">
        <f ca="1">AVERAGE(OFFSET($GY$3,0,0,'Données projet'!$E$18+1,1))-AVERAGE(OFFSET($H$3,0,0,'Données projet'!$E$18+1,1))</f>
        <v>315.63369683775079</v>
      </c>
      <c r="HA61" s="59">
        <f t="shared" si="52"/>
        <v>306.69725573349979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11.690383764433291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11.690383764433291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3.8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13.933333333333332</v>
      </c>
      <c r="H62" s="67">
        <f t="shared" si="1"/>
        <v>200.93333333333331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63.233804400178315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10.8</v>
      </c>
      <c r="N62" s="13">
        <f>IF('Données projet'!$A$36&gt;35,N61+M62-V61,IF(A62&lt;'Données projet'!$A$36,$K$205^A62,IF(A62='Données projet'!$A$36,'Données projet'!$B$36,N61+M62-V61)))</f>
        <v>259.20000000000005</v>
      </c>
      <c r="O62" s="13">
        <f>N62*VLOOKUP('Données projet'!$B$9,Paramètres!$A$1:$I$89,3,0)*VLOOKUP('Données projet'!$B$9,Paramètres!$A$1:$I$89,5,0)</f>
        <v>222.39360000000005</v>
      </c>
      <c r="P62" s="13">
        <f t="shared" si="33"/>
        <v>54.634794757949287</v>
      </c>
      <c r="Q62" s="20">
        <f t="shared" si="53"/>
        <v>482.49112087009513</v>
      </c>
      <c r="R62" s="59">
        <f t="shared" si="0"/>
        <v>751.01507033741564</v>
      </c>
      <c r="S62" s="59">
        <f ca="1">AVERAGE(OFFSET($R$3,0,0,'Données projet'!$E$9+1,1))-AVERAGE(OFFSET($H$3,0,0,'Données projet'!$E$9+1,1))</f>
        <v>490.57700931800127</v>
      </c>
      <c r="T62" s="59">
        <f t="shared" si="34"/>
        <v>271.29582207075191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13.250364073497911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13.250364073497911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63.233804400178315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206.39999999999998</v>
      </c>
      <c r="AJ62" s="13">
        <f>AI62*VLOOKUP('Données projet'!$B$10,Paramètres!$A$1:$I$89,3,0)*VLOOKUP('Données projet'!$B$10,Paramètres!$A$1:$I$89,5,0)</f>
        <v>173.87135999999998</v>
      </c>
      <c r="AK62" s="13">
        <f t="shared" si="35"/>
        <v>43.955939893839961</v>
      </c>
      <c r="AL62" s="20">
        <f t="shared" si="4"/>
        <v>379.3825473151046</v>
      </c>
      <c r="AM62" s="59">
        <f t="shared" si="5"/>
        <v>647.90649678242517</v>
      </c>
      <c r="AN62" s="59">
        <f ca="1">AVERAGE(OFFSET($AM$3,0,0,'Données projet'!$E$10+1,1))-AVERAGE(OFFSET($H$3,0,0,'Données projet'!$E$10+1,1))</f>
        <v>379.55022125193182</v>
      </c>
      <c r="AO62" s="59">
        <f t="shared" si="36"/>
        <v>247.37575363353935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6.8705336488245221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6.8705336488245221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63.233804400178315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9.4</v>
      </c>
      <c r="BD62" s="12">
        <f>IF('Données projet'!$A$88&gt;35,BD61+BC62-BL61,IF(A62&lt;'Données projet'!$A$88,$BA$205^A62,IF(A62='Données projet'!$A$88,'Données projet'!$B$88,BD61+BC62-BL61)))</f>
        <v>263.59999999999991</v>
      </c>
      <c r="BE62" s="13">
        <f>BD62*VLOOKUP('Données projet'!$B$11,Paramètres!$A$1:$I$89,3,0)*VLOOKUP('Données projet'!$B$11,Paramètres!$A$1:$I$89,5,0)</f>
        <v>238.50527999999991</v>
      </c>
      <c r="BF62" s="13">
        <f t="shared" si="37"/>
        <v>58.117817352909881</v>
      </c>
      <c r="BG62" s="20">
        <f t="shared" si="7"/>
        <v>516.61856122298445</v>
      </c>
      <c r="BH62" s="59">
        <f t="shared" si="8"/>
        <v>785.14251069030502</v>
      </c>
      <c r="BI62" s="59">
        <f ca="1">AVERAGE(OFFSET($BH$3,0,0,'Données projet'!$E$11+1,1))-AVERAGE(OFFSET($H$3,0,0,'Données projet'!$E$11+1,1))</f>
        <v>480.06550334851067</v>
      </c>
      <c r="BJ62" s="59">
        <f t="shared" si="38"/>
        <v>358.76123821338194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9.8392827563412855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9.8392827563412855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63.233804400178315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9.4</v>
      </c>
      <c r="BY62" s="12">
        <f>IF('Données projet'!$A$114&gt;35,BY61+BX62-CG61,IF(A62&lt;'Données projet'!$A$114,$BV$205^A62,IF(A62='Données projet'!$A$114,'Données projet'!$B$114,BY61+BX62-CG61)))</f>
        <v>263.59999999999991</v>
      </c>
      <c r="BZ62" s="13">
        <f>BY62*VLOOKUP('Données projet'!$B$12,Paramètres!$A$1:$I$89,3,0)*VLOOKUP('Données projet'!$B$12,Paramètres!$A$1:$I$89,5,0)</f>
        <v>267.29039999999992</v>
      </c>
      <c r="CA62" s="13">
        <f t="shared" si="39"/>
        <v>64.273886654661325</v>
      </c>
      <c r="CB62" s="20">
        <f t="shared" si="10"/>
        <v>577.47446592353504</v>
      </c>
      <c r="CC62" s="59">
        <f t="shared" si="11"/>
        <v>845.9984153908556</v>
      </c>
      <c r="CD62" s="59">
        <f ca="1">AVERAGE(OFFSET($CC$3,0,0,'Données projet'!$E$12+1,1))-AVERAGE(OFFSET($H$3,0,0,'Données projet'!$E$12+1,1))</f>
        <v>529.72171777327833</v>
      </c>
      <c r="CE62" s="59">
        <f t="shared" si="40"/>
        <v>394.94722433628397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11.026782399347995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11.026782399347995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63.233804400178315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5.4</v>
      </c>
      <c r="CT62" s="12">
        <f>IF('Données projet'!$A$140&gt;35,CT61+CS62-DB61,IF(A62&lt;'Données projet'!$A$140,$CQ$205^A62,IF(A62='Données projet'!$A$140,'Données projet'!$B$140,CT61+CS62-DB61)))</f>
        <v>142.59999999999997</v>
      </c>
      <c r="CU62" s="17">
        <f>CT62*VLOOKUP('Données projet'!$B$13,Paramètres!$A$1:$I$89,3,0)*VLOOKUP('Données projet'!$B$13,Paramètres!$A$1:$I$89,5,0)</f>
        <v>135.69815999999997</v>
      </c>
      <c r="CV62" s="13">
        <f t="shared" si="41"/>
        <v>35.309731483374598</v>
      </c>
      <c r="CW62" s="20">
        <f t="shared" si="13"/>
        <v>297.83874433354407</v>
      </c>
      <c r="CX62" s="59">
        <f t="shared" si="14"/>
        <v>566.36269380086458</v>
      </c>
      <c r="CY62" s="59">
        <f ca="1">AVERAGE(OFFSET($CX$3,0,0,'Données projet'!$E$13+1,1))-AVERAGE(OFFSET($H$3,0,0,'Données projet'!$E$13+1,1))</f>
        <v>319.49771739670462</v>
      </c>
      <c r="CZ62" s="59">
        <f t="shared" si="42"/>
        <v>166.76118462633733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4.6442099770307452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4.6442099770307452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63.233804400178315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6.2</v>
      </c>
      <c r="DO62" s="12">
        <f>IF('Données projet'!$A$166&gt;35,DO61+DN62-DW61,IF(A62&lt;'Données projet'!$A$166,$DL$205^A62,IF(A62='Données projet'!$A$166,'Données projet'!$B$166,DO61+DN62-DW61)))</f>
        <v>287.7999999999999</v>
      </c>
      <c r="DP62" s="17">
        <f>DO62*VLOOKUP('Données projet'!$B$14,Paramètres!$A$1:$I$89,3,0)*VLOOKUP('Données projet'!$B$14,Paramètres!$A$1:$I$89,5,0)</f>
        <v>228.97367999999994</v>
      </c>
      <c r="DQ62" s="13">
        <f t="shared" si="43"/>
        <v>56.060709423888284</v>
      </c>
      <c r="DR62" s="20">
        <f t="shared" si="16"/>
        <v>496.43489491327199</v>
      </c>
      <c r="DS62" s="59">
        <f t="shared" si="17"/>
        <v>764.9588443805925</v>
      </c>
      <c r="DT62" s="59">
        <f ca="1">AVERAGE(OFFSET($DS$3,0,0,'Données projet'!$E$14+1,1))-AVERAGE(OFFSET($H$3,0,0,'Données projet'!$E$14+1,1))</f>
        <v>371.53862119592281</v>
      </c>
      <c r="DU62" s="59">
        <f t="shared" si="44"/>
        <v>359.99672429242423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17.153636818584292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17.153636818584292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63.233804400178315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10.8</v>
      </c>
      <c r="EJ62" s="12">
        <f>IF('Données projet'!$A$192&gt;35,EJ61+EI62-ER61,IF(A62&lt;'Données projet'!$A$192,$EG$205^A62,IF(A62='Données projet'!$A$192,'Données projet'!$B$192,EJ61+EI62-ER61)))</f>
        <v>259.20000000000005</v>
      </c>
      <c r="EK62" s="17">
        <f>EJ62*VLOOKUP('Données projet'!$B$15,Paramètres!$A$1:$I$89,3,0)*VLOOKUP('Données projet'!$B$15,Paramètres!$A$1:$I$89,5,0)</f>
        <v>190.04544000000001</v>
      </c>
      <c r="EL62" s="13">
        <f t="shared" si="45"/>
        <v>47.549998850241536</v>
      </c>
      <c r="EM62" s="20">
        <f t="shared" si="19"/>
        <v>413.81205599750405</v>
      </c>
      <c r="EN62" s="59">
        <f t="shared" si="20"/>
        <v>682.33600546482455</v>
      </c>
      <c r="EO62" s="59">
        <f ca="1">AVERAGE(OFFSET($EN$3,0,0,'Données projet'!$E$15+1,1))-AVERAGE(OFFSET($H$3,0,0,'Données projet'!$E$15+1,1))</f>
        <v>429.05782194614073</v>
      </c>
      <c r="EP62" s="59">
        <f t="shared" si="46"/>
        <v>240.01805666428365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9.1866160523290841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9.1866160523290841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63.233804400178315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6</v>
      </c>
      <c r="FE62" s="12">
        <f>IF('Données projet'!$A$218&gt;35,FE61+FD62-FM61,IF(A62&lt;'Données projet'!$A$218,$FB$205^A62,IF(A62='Données projet'!$A$218,'Données projet'!$B$218,FE61+FD62-FM61)))</f>
        <v>219.00000000000003</v>
      </c>
      <c r="FF62" s="17">
        <f>FE62*VLOOKUP('Données projet'!$B$16,Paramètres!$A$1:$I$89,3,0)*VLOOKUP('Données projet'!$B$16,Paramètres!$A$1:$I$89,5,0)</f>
        <v>191.31840000000005</v>
      </c>
      <c r="FG62" s="13">
        <f t="shared" si="47"/>
        <v>47.831314962098396</v>
      </c>
      <c r="FH62" s="20">
        <f t="shared" si="22"/>
        <v>416.51908689232141</v>
      </c>
      <c r="FI62" s="59">
        <f t="shared" si="23"/>
        <v>685.04303635964197</v>
      </c>
      <c r="FJ62" s="59">
        <f ca="1">AVERAGE(OFFSET($FI$3,0,0,'Données projet'!$E$16+1,1))-AVERAGE(OFFSET($H$3,0,0,'Données projet'!$E$16+1,1))</f>
        <v>377.00852312761913</v>
      </c>
      <c r="FK62" s="59">
        <f t="shared" si="48"/>
        <v>337.17207781873378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15.386964564522236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15.386964564522236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63.233804400178315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4</v>
      </c>
      <c r="FZ62" s="12">
        <f>IF('Données projet'!$A$244&gt;35,FZ61+FY62-GH61,IF(A62&lt;'Données projet'!$A$244,$FW$205^A62,IF(A62='Données projet'!$A$244,'Données projet'!$B$244,FZ61+FY62-GH61)))</f>
        <v>190</v>
      </c>
      <c r="GA62" s="17">
        <f>FZ62*VLOOKUP('Données projet'!$B$17,Paramètres!$A$1:$I$89,3,0)*VLOOKUP('Données projet'!$B$17,Paramètres!$A$1:$I$89,5,0)</f>
        <v>165.98400000000001</v>
      </c>
      <c r="GB62" s="13">
        <f t="shared" si="49"/>
        <v>42.189325525922243</v>
      </c>
      <c r="GC62" s="20">
        <f t="shared" si="25"/>
        <v>362.56854195764794</v>
      </c>
      <c r="GD62" s="59">
        <f t="shared" si="26"/>
        <v>631.09249142496844</v>
      </c>
      <c r="GE62" s="59">
        <f ca="1">AVERAGE(OFFSET($GD$3,0,0,'Données projet'!$E$17+1,1))-AVERAGE(OFFSET($H$3,0,0,'Données projet'!$E$17+1,1))</f>
        <v>280.10635755644415</v>
      </c>
      <c r="GF62" s="59">
        <f t="shared" si="50"/>
        <v>271.43040689964266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9.8681252927801317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9.8681252927801317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63.233804400178315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6.2</v>
      </c>
      <c r="GU62" s="12">
        <f>IF('Données projet'!$A$270&gt;35,GU61+GT62-HC61,IF(A62&lt;'Données projet'!$A$270,$GR$205^A62,IF(A62='Données projet'!$A$270,'Données projet'!$B$270,GU61+GT62-HC61)))</f>
        <v>287.7999999999999</v>
      </c>
      <c r="GV62" s="17">
        <f>GU62*VLOOKUP('Données projet'!$B$18,Paramètres!$A$1:$I$89,3,0)*VLOOKUP('Données projet'!$B$18,Paramètres!$A$1:$I$89,5,0)</f>
        <v>188.56655999999992</v>
      </c>
      <c r="GW62" s="13">
        <f t="shared" si="51"/>
        <v>47.222900075332575</v>
      </c>
      <c r="GX62" s="20">
        <f t="shared" si="28"/>
        <v>410.66664296453746</v>
      </c>
      <c r="GY62" s="59">
        <f t="shared" si="29"/>
        <v>679.19059243185802</v>
      </c>
      <c r="GZ62" s="59">
        <f ca="1">AVERAGE(OFFSET($GY$3,0,0,'Données projet'!$E$18+1,1))-AVERAGE(OFFSET($H$3,0,0,'Données projet'!$E$18+1,1))</f>
        <v>315.63369683775079</v>
      </c>
      <c r="HA62" s="59">
        <f t="shared" si="52"/>
        <v>306.69725573349979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11.461142469242779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11.461142469242779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3.8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13.933333333333332</v>
      </c>
      <c r="H63" s="67">
        <f t="shared" si="1"/>
        <v>200.93333333333331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63.351182766888058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270</v>
      </c>
      <c r="L63" s="12">
        <f>VLOOKUP(A63,'Données projet'!$A$35:$I$55,9,0)</f>
        <v>10.8</v>
      </c>
      <c r="M63" s="12">
        <f t="array" ref="M63">INDEX(L:L,MIN(IF(ISNUMBER(L63:L259),ROW(L63:L259),"")))</f>
        <v>10.8</v>
      </c>
      <c r="N63" s="13">
        <f>IF('Données projet'!$A$36&gt;35,N62+M63-V62,IF(A63&lt;'Données projet'!$A$36,$K$205^A63,IF(A63='Données projet'!$A$36,'Données projet'!$B$36,N62+M63-V62)))</f>
        <v>270.00000000000006</v>
      </c>
      <c r="O63" s="13">
        <f>N63*VLOOKUP('Données projet'!$B$9,Paramètres!$A$1:$I$89,3,0)*VLOOKUP('Données projet'!$B$9,Paramètres!$A$1:$I$89,5,0)</f>
        <v>231.66000000000011</v>
      </c>
      <c r="P63" s="13">
        <f t="shared" si="33"/>
        <v>56.641461975682823</v>
      </c>
      <c r="Q63" s="20">
        <f t="shared" si="53"/>
        <v>502.1250462743144</v>
      </c>
      <c r="R63" s="59">
        <f t="shared" si="0"/>
        <v>771.07938308623727</v>
      </c>
      <c r="S63" s="59">
        <f ca="1">AVERAGE(OFFSET($R$3,0,0,'Données projet'!$E$9+1,1))-AVERAGE(OFFSET($H$3,0,0,'Données projet'!$E$9+1,1))</f>
        <v>490.57700931800127</v>
      </c>
      <c r="T63" s="59">
        <f t="shared" si="34"/>
        <v>271.29582207075191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0.21200000000000002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18.620790440295391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18.620790440295391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63.351182766888058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213.99999999999997</v>
      </c>
      <c r="AJ63" s="13">
        <f>AI63*VLOOKUP('Données projet'!$B$10,Paramètres!$A$1:$I$89,3,0)*VLOOKUP('Données projet'!$B$10,Paramètres!$A$1:$I$89,5,0)</f>
        <v>180.27359999999999</v>
      </c>
      <c r="AK63" s="13">
        <f t="shared" si="35"/>
        <v>45.383051743938047</v>
      </c>
      <c r="AL63" s="20">
        <f t="shared" si="4"/>
        <v>393.01866845402537</v>
      </c>
      <c r="AM63" s="59">
        <f t="shared" si="5"/>
        <v>661.97300526594825</v>
      </c>
      <c r="AN63" s="59">
        <f ca="1">AVERAGE(OFFSET($AM$3,0,0,'Données projet'!$E$10+1,1))-AVERAGE(OFFSET($H$3,0,0,'Données projet'!$E$10+1,1))</f>
        <v>379.55022125193182</v>
      </c>
      <c r="AO63" s="59">
        <f t="shared" si="36"/>
        <v>247.37575363353935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0.17200000000000001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10.09947534534224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10.09947534534224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63.351182766888058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273</v>
      </c>
      <c r="BB63" s="12">
        <f>VLOOKUP(A63,'Données projet'!$A$87:$I$107,9,0)</f>
        <v>9.4</v>
      </c>
      <c r="BC63" s="12">
        <f t="array" ref="BC63">INDEX(BB:BB,MIN(IF(ISNUMBER(BB63:BB259),ROW(BB63:BB259),"")))</f>
        <v>9.4</v>
      </c>
      <c r="BD63" s="12">
        <f>IF('Données projet'!$A$88&gt;35,BD62+BC63-BL62,IF(A63&lt;'Données projet'!$A$88,$BA$205^A63,IF(A63='Données projet'!$A$88,'Données projet'!$B$88,BD62+BC63-BL62)))</f>
        <v>272.99999999999989</v>
      </c>
      <c r="BE63" s="13">
        <f>BD63*VLOOKUP('Données projet'!$B$11,Paramètres!$A$1:$I$89,3,0)*VLOOKUP('Données projet'!$B$11,Paramètres!$A$1:$I$89,5,0)</f>
        <v>247.01039999999989</v>
      </c>
      <c r="BF63" s="13">
        <f t="shared" si="37"/>
        <v>59.945315462121812</v>
      </c>
      <c r="BG63" s="20">
        <f t="shared" si="7"/>
        <v>534.61453776319524</v>
      </c>
      <c r="BH63" s="59">
        <f t="shared" si="8"/>
        <v>803.56887457511812</v>
      </c>
      <c r="BI63" s="59">
        <f ca="1">AVERAGE(OFFSET($BH$3,0,0,'Données projet'!$E$11+1,1))-AVERAGE(OFFSET($H$3,0,0,'Données projet'!$E$11+1,1))</f>
        <v>480.06550334851067</v>
      </c>
      <c r="BJ63" s="59">
        <f t="shared" si="38"/>
        <v>358.76123821338194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0.17200000000000001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14.463446173576536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14.463446173576536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63.351182766888058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273</v>
      </c>
      <c r="BW63" s="12">
        <f>VLOOKUP(A63,'Données projet'!$A$113:$I$133,9,0)</f>
        <v>9.4</v>
      </c>
      <c r="BX63" s="12">
        <f t="array" ref="BX63">INDEX(BW:BW,MIN(IF(ISNUMBER(BW63:BW259),ROW(BW63:BW259),"")))</f>
        <v>9.4</v>
      </c>
      <c r="BY63" s="12">
        <f>IF('Données projet'!$A$114&gt;35,BY62+BX63-CG62,IF(A63&lt;'Données projet'!$A$114,$BV$205^A63,IF(A63='Données projet'!$A$114,'Données projet'!$B$114,BY62+BX63-CG62)))</f>
        <v>272.99999999999989</v>
      </c>
      <c r="BZ63" s="13">
        <f>BY63*VLOOKUP('Données projet'!$B$12,Paramètres!$A$1:$I$89,3,0)*VLOOKUP('Données projet'!$B$12,Paramètres!$A$1:$I$89,5,0)</f>
        <v>276.82199999999989</v>
      </c>
      <c r="CA63" s="13">
        <f t="shared" si="39"/>
        <v>66.29496059864374</v>
      </c>
      <c r="CB63" s="20">
        <f t="shared" si="10"/>
        <v>597.59537304263756</v>
      </c>
      <c r="CC63" s="59">
        <f t="shared" si="11"/>
        <v>866.54970985456043</v>
      </c>
      <c r="CD63" s="59">
        <f ca="1">AVERAGE(OFFSET($CC$3,0,0,'Données projet'!$E$12+1,1))-AVERAGE(OFFSET($H$3,0,0,'Données projet'!$E$12+1,1))</f>
        <v>529.72171777327833</v>
      </c>
      <c r="CE63" s="59">
        <f t="shared" si="40"/>
        <v>394.94722433628397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28</v>
      </c>
      <c r="CH63" s="16">
        <f>IF(ISNA(VLOOKUP(A63,'Données projet'!$A$113:$I$133,5,0)),0%,VLOOKUP(A63,'Données projet'!$A$113:$I$133,5,0)*VLOOKUP('Données projet'!$B$12,Paramètres!$A$1:$I$89,7,0))</f>
        <v>0.17200000000000001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16.209034504870257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16.209034504870257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63.351182766888058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148</v>
      </c>
      <c r="CR63" s="12">
        <f>VLOOKUP(A63,'Données projet'!$A$139:$I$159,9,0)</f>
        <v>5.4</v>
      </c>
      <c r="CS63" s="12">
        <f t="array" ref="CS63">INDEX(CR:CR,MIN(IF(ISNUMBER(CR63:CR259),ROW(CR63:CR259),"")))</f>
        <v>5.4</v>
      </c>
      <c r="CT63" s="12">
        <f>IF('Données projet'!$A$140&gt;35,CT62+CS63-DB62,IF(A63&lt;'Données projet'!$A$140,$CQ$205^A63,IF(A63='Données projet'!$A$140,'Données projet'!$B$140,CT62+CS63-DB62)))</f>
        <v>147.99999999999997</v>
      </c>
      <c r="CU63" s="17">
        <f>CT63*VLOOKUP('Données projet'!$B$13,Paramètres!$A$1:$I$89,3,0)*VLOOKUP('Données projet'!$B$13,Paramètres!$A$1:$I$89,5,0)</f>
        <v>140.83679999999998</v>
      </c>
      <c r="CV63" s="13">
        <f t="shared" si="41"/>
        <v>36.48863808581752</v>
      </c>
      <c r="CW63" s="20">
        <f t="shared" si="13"/>
        <v>308.84180466613213</v>
      </c>
      <c r="CX63" s="59">
        <f t="shared" si="14"/>
        <v>577.79614147805501</v>
      </c>
      <c r="CY63" s="59">
        <f ca="1">AVERAGE(OFFSET($CX$3,0,0,'Données projet'!$E$13+1,1))-AVERAGE(OFFSET($H$3,0,0,'Données projet'!$E$13+1,1))</f>
        <v>319.49771739670462</v>
      </c>
      <c r="CZ63" s="59">
        <f t="shared" si="42"/>
        <v>166.76118462633733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14</v>
      </c>
      <c r="DC63" s="16">
        <f>IF(ISNA(VLOOKUP(A63,'Données projet'!$A$139:$I$159,5,0)),0%,VLOOKUP(A63,'Données projet'!$A$139:$I$159,5,0)*VLOOKUP('Données projet'!$B$13,Paramètres!$A$1:$I$89,7,0))</f>
        <v>0.129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6.452989749442934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6.452989749442934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63.351182766888058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294</v>
      </c>
      <c r="DM63" s="12">
        <f>VLOOKUP(A63,'Données projet'!$A$165:$I$185,9,0)</f>
        <v>6.2</v>
      </c>
      <c r="DN63" s="12">
        <f t="array" ref="DN63">INDEX(DM:DM,MIN(IF(ISNUMBER(DM63:DM259),ROW(DM63:DM259),"")))</f>
        <v>6.2</v>
      </c>
      <c r="DO63" s="12">
        <f>IF('Données projet'!$A$166&gt;35,DO62+DN63-DW62,IF(A63&lt;'Données projet'!$A$166,$DL$205^A63,IF(A63='Données projet'!$A$166,'Données projet'!$B$166,DO62+DN63-DW62)))</f>
        <v>293.99999999999989</v>
      </c>
      <c r="DP63" s="17">
        <f>DO63*VLOOKUP('Données projet'!$B$14,Paramètres!$A$1:$I$89,3,0)*VLOOKUP('Données projet'!$B$14,Paramètres!$A$1:$I$89,5,0)</f>
        <v>233.90639999999991</v>
      </c>
      <c r="DQ63" s="13">
        <f t="shared" si="43"/>
        <v>57.126506840778347</v>
      </c>
      <c r="DR63" s="20">
        <f t="shared" si="16"/>
        <v>506.88231274768879</v>
      </c>
      <c r="DS63" s="59">
        <f t="shared" si="17"/>
        <v>775.83664955961171</v>
      </c>
      <c r="DT63" s="59">
        <f ca="1">AVERAGE(OFFSET($DS$3,0,0,'Données projet'!$E$14+1,1))-AVERAGE(OFFSET($H$3,0,0,'Données projet'!$E$14+1,1))</f>
        <v>371.53862119592281</v>
      </c>
      <c r="DU63" s="59">
        <f t="shared" si="44"/>
        <v>359.99672429242423</v>
      </c>
      <c r="DV63" s="15">
        <f>IF(ISNA(VLOOKUP(A63,'Données projet'!$A$165:$I$185,3,0)),0,VLOOKUP(A63,'Données projet'!$A$165:$I$185,3,0))</f>
        <v>11</v>
      </c>
      <c r="DW63" s="15">
        <f>IF(ISNA(VLOOKUP(A63,'Données projet'!$A$165:$I$185,4,0)),0,VLOOKUP(A63,'Données projet'!$A$165:$I$185,4,0))</f>
        <v>14</v>
      </c>
      <c r="DX63" s="16">
        <f>IF(ISNA(VLOOKUP(A63,'Données projet'!$A$165:$I$185,5,0)),0%,VLOOKUP(A63,'Données projet'!$A$165:$I$185,5,0)*VLOOKUP('Données projet'!$B$14,Paramètres!$A$1:$I$89,7,0))</f>
        <v>0.26500000000000001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20.080254851235509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20.080254851235509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63.351182766888058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270</v>
      </c>
      <c r="EH63" s="12">
        <f>VLOOKUP(A63,'Données projet'!$A$191:$I$211,9,0)</f>
        <v>10.8</v>
      </c>
      <c r="EI63" s="12">
        <f t="array" ref="EI63">INDEX(EH:EH,MIN(IF(ISNUMBER(EH63:EH259),ROW(EH63:EH259),"")))</f>
        <v>10.8</v>
      </c>
      <c r="EJ63" s="12">
        <f>IF('Données projet'!$A$192&gt;35,EJ62+EI63-ER62,IF(A63&lt;'Données projet'!$A$192,$EG$205^A63,IF(A63='Données projet'!$A$192,'Données projet'!$B$192,EJ62+EI63-ER62)))</f>
        <v>270.00000000000006</v>
      </c>
      <c r="EK63" s="17">
        <f>EJ63*VLOOKUP('Données projet'!$B$15,Paramètres!$A$1:$I$89,3,0)*VLOOKUP('Données projet'!$B$15,Paramètres!$A$1:$I$89,5,0)</f>
        <v>197.96400000000003</v>
      </c>
      <c r="EL63" s="13">
        <f t="shared" si="45"/>
        <v>49.296450435147761</v>
      </c>
      <c r="EM63" s="20">
        <f t="shared" si="19"/>
        <v>430.64528450788242</v>
      </c>
      <c r="EN63" s="59">
        <f t="shared" si="20"/>
        <v>699.59962131980524</v>
      </c>
      <c r="EO63" s="59">
        <f ca="1">AVERAGE(OFFSET($EN$3,0,0,'Données projet'!$E$15+1,1))-AVERAGE(OFFSET($H$3,0,0,'Données projet'!$E$15+1,1))</f>
        <v>429.05782194614073</v>
      </c>
      <c r="EP63" s="59">
        <f t="shared" si="46"/>
        <v>240.01805666428365</v>
      </c>
      <c r="EQ63" s="15">
        <f>IF(ISNA(VLOOKUP(A63,'Données projet'!$A$191:$I$211,3,0)),0,VLOOKUP(A63,'Données projet'!$A$191:$I$211,3,0))</f>
        <v>9</v>
      </c>
      <c r="ER63" s="15">
        <f>IF(ISNA(VLOOKUP(A63,'Données projet'!$A$191:$I$211,4,0)),0,VLOOKUP(A63,'Données projet'!$A$191:$I$211,4,0))</f>
        <v>28</v>
      </c>
      <c r="ES63" s="16">
        <f>IF(ISNA(VLOOKUP(A63,'Données projet'!$A$191:$I$211,5,0)),0%,VLOOKUP(A63,'Données projet'!$A$191:$I$211,5,0)*VLOOKUP('Données projet'!$B$15,Paramètres!$A$1:$I$89,7,0))</f>
        <v>0.17200000000000001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12.909988843854885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12.909988843854885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63.351182766888058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225</v>
      </c>
      <c r="FC63" s="12">
        <f>VLOOKUP(A63,'Données projet'!$A$217:$I$237,9,0)</f>
        <v>6</v>
      </c>
      <c r="FD63" s="12">
        <f t="array" ref="FD63">INDEX(FC:FC,MIN(IF(ISNUMBER(FC63:FC259),ROW(FC63:FC259),"")))</f>
        <v>6</v>
      </c>
      <c r="FE63" s="12">
        <f>IF('Données projet'!$A$218&gt;35,FE62+FD63-FM62,IF(A63&lt;'Données projet'!$A$218,$FB$205^A63,IF(A63='Données projet'!$A$218,'Données projet'!$B$218,FE62+FD63-FM62)))</f>
        <v>225.00000000000003</v>
      </c>
      <c r="FF63" s="17">
        <f>FE63*VLOOKUP('Données projet'!$B$16,Paramètres!$A$1:$I$89,3,0)*VLOOKUP('Données projet'!$B$16,Paramètres!$A$1:$I$89,5,0)</f>
        <v>196.56000000000006</v>
      </c>
      <c r="FG63" s="13">
        <f t="shared" si="47"/>
        <v>48.987398161128134</v>
      </c>
      <c r="FH63" s="20">
        <f t="shared" si="22"/>
        <v>427.66171846396492</v>
      </c>
      <c r="FI63" s="59">
        <f t="shared" si="23"/>
        <v>696.61605527588779</v>
      </c>
      <c r="FJ63" s="59">
        <f ca="1">AVERAGE(OFFSET($FI$3,0,0,'Données projet'!$E$16+1,1))-AVERAGE(OFFSET($H$3,0,0,'Données projet'!$E$16+1,1))</f>
        <v>377.00852312761913</v>
      </c>
      <c r="FK63" s="59">
        <f t="shared" si="48"/>
        <v>337.17207781873378</v>
      </c>
      <c r="FL63" s="15">
        <f>IF(ISNA(VLOOKUP(A63,'Données projet'!$A$217:$I$237,3,0)),0,VLOOKUP(A63,'Données projet'!$A$217:$I$237,3,0))</f>
        <v>11</v>
      </c>
      <c r="FM63" s="15">
        <f>IF(ISNA(VLOOKUP(A63,'Données projet'!$A$217:$I$237,4,0)),0,VLOOKUP(A63,'Données projet'!$A$217:$I$237,4,0))</f>
        <v>21</v>
      </c>
      <c r="FN63" s="16">
        <f>IF(ISNA(VLOOKUP(A63,'Données projet'!$A$217:$I$237,5,0)),0%,VLOOKUP(A63,'Données projet'!$A$217:$I$237,5,0)*VLOOKUP('Données projet'!$B$16,Paramètres!$A$1:$I$89,7,0))</f>
        <v>0.215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19.445546814406971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19.445546814406971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63.351182766888058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194</v>
      </c>
      <c r="FX63" s="12">
        <f>VLOOKUP(A63,'Données projet'!$A$243:$I$263,9,0)</f>
        <v>4</v>
      </c>
      <c r="FY63" s="12">
        <f t="array" ref="FY63">INDEX(FX:FX,MIN(IF(ISNUMBER(FX63:FX259),ROW(FX63:FX259),"")))</f>
        <v>4</v>
      </c>
      <c r="FZ63" s="12">
        <f>IF('Données projet'!$A$244&gt;35,FZ62+FY63-GH62,IF(A63&lt;'Données projet'!$A$244,$FW$205^A63,IF(A63='Données projet'!$A$244,'Données projet'!$B$244,FZ62+FY63-GH62)))</f>
        <v>194</v>
      </c>
      <c r="GA63" s="17">
        <f>FZ63*VLOOKUP('Données projet'!$B$17,Paramètres!$A$1:$I$89,3,0)*VLOOKUP('Données projet'!$B$17,Paramètres!$A$1:$I$89,5,0)</f>
        <v>169.47840000000002</v>
      </c>
      <c r="GB63" s="13">
        <f t="shared" si="49"/>
        <v>42.973181651930332</v>
      </c>
      <c r="GC63" s="20">
        <f t="shared" si="25"/>
        <v>370.01983804377869</v>
      </c>
      <c r="GD63" s="59">
        <f t="shared" si="26"/>
        <v>638.97417485570156</v>
      </c>
      <c r="GE63" s="59">
        <f ca="1">AVERAGE(OFFSET($GD$3,0,0,'Données projet'!$E$17+1,1))-AVERAGE(OFFSET($H$3,0,0,'Données projet'!$E$17+1,1))</f>
        <v>280.10635755644415</v>
      </c>
      <c r="GF63" s="59">
        <f t="shared" si="50"/>
        <v>271.43040689964266</v>
      </c>
      <c r="GG63" s="15">
        <f>IF(ISNA(VLOOKUP(A63,'Données projet'!$A$243:$I$263,3,0)),0,VLOOKUP(A63,'Données projet'!$A$243:$I$263,3,0))</f>
        <v>10</v>
      </c>
      <c r="GH63" s="15">
        <f>IF(ISNA(VLOOKUP(A63,'Données projet'!$A$243:$I$263,4,0)),0,VLOOKUP(A63,'Données projet'!$A$243:$I$263,4,0))</f>
        <v>9</v>
      </c>
      <c r="GI63" s="16">
        <f>IF(ISNA(VLOOKUP(A63,'Données projet'!$A$243:$I$263,5,0)),0%,VLOOKUP(A63,'Données projet'!$A$243:$I$263,5,0)*VLOOKUP('Données projet'!$B$17,Paramètres!$A$1:$I$89,7,0))</f>
        <v>0.21200000000000002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11.51724724090327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11.51724724090327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63.351182766888058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294</v>
      </c>
      <c r="GS63" s="12">
        <f>VLOOKUP(A63,'Données projet'!$A$269:$I$289,9,0)</f>
        <v>6.2</v>
      </c>
      <c r="GT63" s="12">
        <f t="array" ref="GT63">INDEX(GS:GS,MIN(IF(ISNUMBER(GS63:GS259),ROW(GS63:GS259),"")))</f>
        <v>6.2</v>
      </c>
      <c r="GU63" s="12">
        <f>IF('Données projet'!$A$270&gt;35,GU62+GT63-HC62,IF(A63&lt;'Données projet'!$A$270,$GR$205^A63,IF(A63='Données projet'!$A$270,'Données projet'!$B$270,GU62+GT63-HC62)))</f>
        <v>293.99999999999989</v>
      </c>
      <c r="GV63" s="17">
        <f>GU63*VLOOKUP('Données projet'!$B$18,Paramètres!$A$1:$I$89,3,0)*VLOOKUP('Données projet'!$B$18,Paramètres!$A$1:$I$89,5,0)</f>
        <v>192.62879999999993</v>
      </c>
      <c r="GW63" s="13">
        <f t="shared" si="51"/>
        <v>48.120677599655174</v>
      </c>
      <c r="GX63" s="20">
        <f t="shared" si="28"/>
        <v>419.30534015273264</v>
      </c>
      <c r="GY63" s="59">
        <f t="shared" si="29"/>
        <v>688.25967696465545</v>
      </c>
      <c r="GZ63" s="59">
        <f ca="1">AVERAGE(OFFSET($GY$3,0,0,'Données projet'!$E$18+1,1))-AVERAGE(OFFSET($H$3,0,0,'Données projet'!$E$18+1,1))</f>
        <v>315.63369683775079</v>
      </c>
      <c r="HA63" s="59">
        <f t="shared" si="52"/>
        <v>306.69725573349979</v>
      </c>
      <c r="HB63" s="15">
        <f>IF(ISNA(VLOOKUP(A63,'Données projet'!$A$269:$I$289,3,0)),0,VLOOKUP(A63,'Données projet'!$A$269:$I$289,3,0))</f>
        <v>11</v>
      </c>
      <c r="HC63" s="15">
        <f>IF(ISNA(VLOOKUP(A63,'Données projet'!$A$269:$I$289,4,0)),0,VLOOKUP(A63,'Données projet'!$A$269:$I$289,4,0))</f>
        <v>14</v>
      </c>
      <c r="HD63" s="16">
        <f>IF(ISNA(VLOOKUP(A63,'Données projet'!$A$269:$I$289,5,0)),0%,VLOOKUP(A63,'Données projet'!$A$269:$I$289,5,0)*VLOOKUP('Données projet'!$B$18,Paramètres!$A$1:$I$89,7,0))</f>
        <v>0.215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13.416552075964235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13.416552075964235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3.8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13.933333333333332</v>
      </c>
      <c r="H64" s="67">
        <f t="shared" si="1"/>
        <v>200.93333333333331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10.4</v>
      </c>
      <c r="N64" s="13">
        <f>IF('Données projet'!$A$36&gt;35,N63+M64-V63,IF(A64&lt;'Données projet'!$A$36,$K$205^A64,IF(A64='Données projet'!$A$36,'Données projet'!$B$36,N63+M64-V63)))</f>
        <v>252.40000000000003</v>
      </c>
      <c r="O64" s="13">
        <f>N64*VLOOKUP('Données projet'!$B$9,Paramètres!$A$1:$I$89,3,0)*VLOOKUP('Données projet'!$B$9,Paramètres!$A$1:$I$89,5,0)</f>
        <v>216.55920000000003</v>
      </c>
      <c r="P64" s="13">
        <f t="shared" si="33"/>
        <v>53.366360125240483</v>
      </c>
      <c r="Q64" s="20">
        <f t="shared" si="53"/>
        <v>470.12035055146049</v>
      </c>
      <c r="R64" s="59">
        <f t="shared" si="0"/>
        <v>739.49760844975879</v>
      </c>
      <c r="S64" s="59">
        <f ca="1">AVERAGE(OFFSET($R$3,0,0,'Données projet'!$E$9+1,1))-AVERAGE(OFFSET($H$3,0,0,'Données projet'!$E$9+1,1))</f>
        <v>490.57700931800127</v>
      </c>
      <c r="T64" s="59">
        <f t="shared" si="34"/>
        <v>271.29582207075191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18.255648097321902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18.255648097321902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200.19999999999996</v>
      </c>
      <c r="AJ64" s="13">
        <f>AI64*VLOOKUP('Données projet'!$B$10,Paramètres!$A$1:$I$89,3,0)*VLOOKUP('Données projet'!$B$10,Paramètres!$A$1:$I$89,5,0)</f>
        <v>168.64847999999998</v>
      </c>
      <c r="AK64" s="13">
        <f t="shared" si="35"/>
        <v>42.78718759212785</v>
      </c>
      <c r="AL64" s="20">
        <f t="shared" si="4"/>
        <v>368.25045438962269</v>
      </c>
      <c r="AM64" s="59">
        <f t="shared" si="5"/>
        <v>637.62771228792099</v>
      </c>
      <c r="AN64" s="59">
        <f ca="1">AVERAGE(OFFSET($AM$3,0,0,'Données projet'!$E$10+1,1))-AVERAGE(OFFSET($H$3,0,0,'Données projet'!$E$10+1,1))</f>
        <v>379.55022125193182</v>
      </c>
      <c r="AO64" s="59">
        <f t="shared" si="36"/>
        <v>247.37575363353935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9.901430793891782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9.901430793891782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8.8000000000000007</v>
      </c>
      <c r="BD64" s="12">
        <f>IF('Données projet'!$A$88&gt;35,BD63+BC64-BL63,IF(A64&lt;'Données projet'!$A$88,$BA$205^A64,IF(A64='Données projet'!$A$88,'Données projet'!$B$88,BD63+BC64-BL63)))</f>
        <v>253.7999999999999</v>
      </c>
      <c r="BE64" s="13">
        <f>BD64*VLOOKUP('Données projet'!$B$11,Paramètres!$A$1:$I$89,3,0)*VLOOKUP('Données projet'!$B$11,Paramètres!$A$1:$I$89,5,0)</f>
        <v>229.63823999999988</v>
      </c>
      <c r="BF64" s="13">
        <f t="shared" si="37"/>
        <v>56.204453396569633</v>
      </c>
      <c r="BG64" s="20">
        <f t="shared" si="7"/>
        <v>497.84269099902525</v>
      </c>
      <c r="BH64" s="59">
        <f t="shared" si="8"/>
        <v>767.21994889732355</v>
      </c>
      <c r="BI64" s="59">
        <f ca="1">AVERAGE(OFFSET($BH$3,0,0,'Données projet'!$E$11+1,1))-AVERAGE(OFFSET($H$3,0,0,'Données projet'!$E$11+1,1))</f>
        <v>480.06550334851067</v>
      </c>
      <c r="BJ64" s="59">
        <f t="shared" si="38"/>
        <v>358.76123821338194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14.179826815943782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14.179826815943782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8.8000000000000007</v>
      </c>
      <c r="BY64" s="12">
        <f>IF('Données projet'!$A$114&gt;35,BY63+BX64-CG63,IF(A64&lt;'Données projet'!$A$114,$BV$205^A64,IF(A64='Données projet'!$A$114,'Données projet'!$B$114,BY63+BX64-CG63)))</f>
        <v>253.7999999999999</v>
      </c>
      <c r="BZ64" s="13">
        <f>BY64*VLOOKUP('Données projet'!$B$12,Paramètres!$A$1:$I$89,3,0)*VLOOKUP('Données projet'!$B$12,Paramètres!$A$1:$I$89,5,0)</f>
        <v>257.3531999999999</v>
      </c>
      <c r="CA64" s="13">
        <f t="shared" si="39"/>
        <v>62.157851613080908</v>
      </c>
      <c r="CB64" s="20">
        <f t="shared" si="10"/>
        <v>556.48174822611566</v>
      </c>
      <c r="CC64" s="59">
        <f t="shared" si="11"/>
        <v>825.85900612441401</v>
      </c>
      <c r="CD64" s="59">
        <f ca="1">AVERAGE(OFFSET($CC$3,0,0,'Données projet'!$E$12+1,1))-AVERAGE(OFFSET($H$3,0,0,'Données projet'!$E$12+1,1))</f>
        <v>529.72171777327833</v>
      </c>
      <c r="CE64" s="59">
        <f t="shared" si="40"/>
        <v>394.94722433628397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15.891185224764584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15.891185224764584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5.4</v>
      </c>
      <c r="CT64" s="12">
        <f>IF('Données projet'!$A$140&gt;35,CT63+CS64-DB63,IF(A64&lt;'Données projet'!$A$140,$CQ$205^A64,IF(A64='Données projet'!$A$140,'Données projet'!$B$140,CT63+CS64-DB63)))</f>
        <v>139.39999999999998</v>
      </c>
      <c r="CU64" s="17">
        <f>CT64*VLOOKUP('Données projet'!$B$13,Paramètres!$A$1:$I$89,3,0)*VLOOKUP('Données projet'!$B$13,Paramètres!$A$1:$I$89,5,0)</f>
        <v>132.65303999999998</v>
      </c>
      <c r="CV64" s="13">
        <f t="shared" si="41"/>
        <v>34.60867631689176</v>
      </c>
      <c r="CW64" s="20">
        <f t="shared" si="13"/>
        <v>291.31415591858644</v>
      </c>
      <c r="CX64" s="59">
        <f t="shared" si="14"/>
        <v>560.69141381688473</v>
      </c>
      <c r="CY64" s="59">
        <f ca="1">AVERAGE(OFFSET($CX$3,0,0,'Données projet'!$E$13+1,1))-AVERAGE(OFFSET($H$3,0,0,'Données projet'!$E$13+1,1))</f>
        <v>319.49771739670462</v>
      </c>
      <c r="CZ64" s="59">
        <f t="shared" si="42"/>
        <v>166.76118462633733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6.3264505563914639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6.3264505563914639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5.2</v>
      </c>
      <c r="DO64" s="12">
        <f>IF('Données projet'!$A$166&gt;35,DO63+DN64-DW63,IF(A64&lt;'Données projet'!$A$166,$DL$205^A64,IF(A64='Données projet'!$A$166,'Données projet'!$B$166,DO63+DN64-DW63)))</f>
        <v>285.19999999999987</v>
      </c>
      <c r="DP64" s="17">
        <f>DO64*VLOOKUP('Données projet'!$B$14,Paramètres!$A$1:$I$89,3,0)*VLOOKUP('Données projet'!$B$14,Paramètres!$A$1:$I$89,5,0)</f>
        <v>226.90511999999993</v>
      </c>
      <c r="DQ64" s="13">
        <f t="shared" si="43"/>
        <v>55.612969408444364</v>
      </c>
      <c r="DR64" s="20">
        <f t="shared" si="16"/>
        <v>492.05233905304044</v>
      </c>
      <c r="DS64" s="59">
        <f t="shared" si="17"/>
        <v>761.42959695133868</v>
      </c>
      <c r="DT64" s="59">
        <f ca="1">AVERAGE(OFFSET($DS$3,0,0,'Données projet'!$E$14+1,1))-AVERAGE(OFFSET($H$3,0,0,'Données projet'!$E$14+1,1))</f>
        <v>371.53862119592281</v>
      </c>
      <c r="DU64" s="59">
        <f t="shared" si="44"/>
        <v>359.99672429242423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19.686493301348875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19.686493301348875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10.4</v>
      </c>
      <c r="EJ64" s="12">
        <f>IF('Données projet'!$A$192&gt;35,EJ63+EI64-ER63,IF(A64&lt;'Données projet'!$A$192,$EG$205^A64,IF(A64='Données projet'!$A$192,'Données projet'!$B$192,EJ63+EI64-ER63)))</f>
        <v>252.40000000000003</v>
      </c>
      <c r="EK64" s="17">
        <f>EJ64*VLOOKUP('Données projet'!$B$15,Paramètres!$A$1:$I$89,3,0)*VLOOKUP('Données projet'!$B$15,Paramètres!$A$1:$I$89,5,0)</f>
        <v>185.05968000000004</v>
      </c>
      <c r="EL64" s="13">
        <f t="shared" si="45"/>
        <v>46.44604914943055</v>
      </c>
      <c r="EM64" s="20">
        <f t="shared" si="19"/>
        <v>403.20581160192484</v>
      </c>
      <c r="EN64" s="59">
        <f t="shared" si="20"/>
        <v>672.58306950022313</v>
      </c>
      <c r="EO64" s="59">
        <f ca="1">AVERAGE(OFFSET($EN$3,0,0,'Données projet'!$E$15+1,1))-AVERAGE(OFFSET($H$3,0,0,'Données projet'!$E$15+1,1))</f>
        <v>429.05782194614073</v>
      </c>
      <c r="EP64" s="59">
        <f t="shared" si="46"/>
        <v>240.01805666428365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12.656831836942562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12.656831836942562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5.6</v>
      </c>
      <c r="FE64" s="12">
        <f>IF('Données projet'!$A$218&gt;35,FE63+FD64-FM63,IF(A64&lt;'Données projet'!$A$218,$FB$205^A64,IF(A64='Données projet'!$A$218,'Données projet'!$B$218,FE63+FD64-FM63)))</f>
        <v>209.60000000000002</v>
      </c>
      <c r="FF64" s="17">
        <f>FE64*VLOOKUP('Données projet'!$B$16,Paramètres!$A$1:$I$89,3,0)*VLOOKUP('Données projet'!$B$16,Paramètres!$A$1:$I$89,5,0)</f>
        <v>183.10656000000003</v>
      </c>
      <c r="FG64" s="13">
        <f t="shared" si="47"/>
        <v>46.012648718992089</v>
      </c>
      <c r="FH64" s="20">
        <f t="shared" si="22"/>
        <v>399.04928851891128</v>
      </c>
      <c r="FI64" s="59">
        <f t="shared" si="23"/>
        <v>668.42654641720958</v>
      </c>
      <c r="FJ64" s="59">
        <f ca="1">AVERAGE(OFFSET($FI$3,0,0,'Données projet'!$E$16+1,1))-AVERAGE(OFFSET($H$3,0,0,'Données projet'!$E$16+1,1))</f>
        <v>377.00852312761913</v>
      </c>
      <c r="FK64" s="59">
        <f t="shared" si="48"/>
        <v>337.17207781873378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19.064231501988868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19.064231501988868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3.4</v>
      </c>
      <c r="FZ64" s="12">
        <f>IF('Données projet'!$A$244&gt;35,FZ63+FY64-GH63,IF(A64&lt;'Données projet'!$A$244,$FW$205^A64,IF(A64='Données projet'!$A$244,'Données projet'!$B$244,FZ63+FY64-GH63)))</f>
        <v>188.4</v>
      </c>
      <c r="GA64" s="17">
        <f>FZ64*VLOOKUP('Données projet'!$B$17,Paramètres!$A$1:$I$89,3,0)*VLOOKUP('Données projet'!$B$17,Paramètres!$A$1:$I$89,5,0)</f>
        <v>164.58624000000003</v>
      </c>
      <c r="GB64" s="13">
        <f t="shared" si="49"/>
        <v>41.875247075991886</v>
      </c>
      <c r="GC64" s="20">
        <f t="shared" si="25"/>
        <v>359.58708999068591</v>
      </c>
      <c r="GD64" s="59">
        <f t="shared" si="26"/>
        <v>628.96434788898421</v>
      </c>
      <c r="GE64" s="59">
        <f ca="1">AVERAGE(OFFSET($GD$3,0,0,'Données projet'!$E$17+1,1))-AVERAGE(OFFSET($H$3,0,0,'Données projet'!$E$17+1,1))</f>
        <v>280.10635755644415</v>
      </c>
      <c r="GF64" s="59">
        <f t="shared" si="50"/>
        <v>271.43040689964266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11.291401047336329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11.291401047336329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5.2</v>
      </c>
      <c r="GU64" s="12">
        <f>IF('Données projet'!$A$270&gt;35,GU63+GT64-HC63,IF(A64&lt;'Données projet'!$A$270,$GR$205^A64,IF(A64='Données projet'!$A$270,'Données projet'!$B$270,GU63+GT64-HC63)))</f>
        <v>285.19999999999987</v>
      </c>
      <c r="GV64" s="17">
        <f>GU64*VLOOKUP('Données projet'!$B$18,Paramètres!$A$1:$I$89,3,0)*VLOOKUP('Données projet'!$B$18,Paramètres!$A$1:$I$89,5,0)</f>
        <v>186.86303999999993</v>
      </c>
      <c r="GW64" s="13">
        <f t="shared" si="51"/>
        <v>46.845744983534466</v>
      </c>
      <c r="GX64" s="20">
        <f t="shared" si="28"/>
        <v>407.04280051298906</v>
      </c>
      <c r="GY64" s="59">
        <f t="shared" si="29"/>
        <v>676.4200584112873</v>
      </c>
      <c r="GZ64" s="59">
        <f ca="1">AVERAGE(OFFSET($GY$3,0,0,'Données projet'!$E$18+1,1))-AVERAGE(OFFSET($H$3,0,0,'Données projet'!$E$18+1,1))</f>
        <v>315.63369683775079</v>
      </c>
      <c r="HA64" s="59">
        <f t="shared" si="52"/>
        <v>306.69725573349979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13.15346167304331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13.15346167304331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3.8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13.933333333333332</v>
      </c>
      <c r="H65" s="67">
        <f t="shared" si="1"/>
        <v>200.93333333333331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10.4</v>
      </c>
      <c r="N65" s="13">
        <f>IF('Données projet'!$A$36&gt;35,N64+M65-V64,IF(A65&lt;'Données projet'!$A$36,$K$205^A65,IF(A65='Données projet'!$A$36,'Données projet'!$B$36,N64+M65-V64)))</f>
        <v>262.8</v>
      </c>
      <c r="O65" s="13">
        <f>N65*VLOOKUP('Données projet'!$B$9,Paramètres!$A$1:$I$89,3,0)*VLOOKUP('Données projet'!$B$9,Paramètres!$A$1:$I$89,5,0)</f>
        <v>225.48240000000004</v>
      </c>
      <c r="P65" s="13">
        <f t="shared" si="33"/>
        <v>55.304745901414371</v>
      </c>
      <c r="Q65" s="20">
        <f t="shared" si="53"/>
        <v>489.03761244496349</v>
      </c>
      <c r="R65" s="59">
        <f t="shared" si="0"/>
        <v>758.83045469429851</v>
      </c>
      <c r="S65" s="59">
        <f ca="1">AVERAGE(OFFSET($R$3,0,0,'Données projet'!$E$9+1,1))-AVERAGE(OFFSET($H$3,0,0,'Données projet'!$E$9+1,1))</f>
        <v>490.57700931800127</v>
      </c>
      <c r="T65" s="59">
        <f t="shared" si="34"/>
        <v>271.29582207075191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17.897665972979283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17.897665972979283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207.39999999999995</v>
      </c>
      <c r="AJ65" s="13">
        <f>AI65*VLOOKUP('Données projet'!$B$10,Paramètres!$A$1:$I$89,3,0)*VLOOKUP('Données projet'!$B$10,Paramètres!$A$1:$I$89,5,0)</f>
        <v>174.71375999999998</v>
      </c>
      <c r="AK65" s="13">
        <f t="shared" si="35"/>
        <v>44.144062647515817</v>
      </c>
      <c r="AL65" s="20">
        <f t="shared" si="4"/>
        <v>381.17737444442332</v>
      </c>
      <c r="AM65" s="59">
        <f t="shared" si="5"/>
        <v>650.9702166937584</v>
      </c>
      <c r="AN65" s="59">
        <f ca="1">AVERAGE(OFFSET($AM$3,0,0,'Données projet'!$E$10+1,1))-AVERAGE(OFFSET($H$3,0,0,'Données projet'!$E$10+1,1))</f>
        <v>379.55022125193182</v>
      </c>
      <c r="AO65" s="59">
        <f t="shared" si="36"/>
        <v>247.37575363353935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9.7072697753000199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9.7072697753000199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8.8000000000000007</v>
      </c>
      <c r="BD65" s="12">
        <f>IF('Données projet'!$A$88&gt;35,BD64+BC65-BL64,IF(A65&lt;'Données projet'!$A$88,$BA$205^A65,IF(A65='Données projet'!$A$88,'Données projet'!$B$88,BD64+BC65-BL64)))</f>
        <v>262.59999999999991</v>
      </c>
      <c r="BE65" s="13">
        <f>BD65*VLOOKUP('Données projet'!$B$11,Paramètres!$A$1:$I$89,3,0)*VLOOKUP('Données projet'!$B$11,Paramètres!$A$1:$I$89,5,0)</f>
        <v>237.60047999999992</v>
      </c>
      <c r="BF65" s="13">
        <f t="shared" si="37"/>
        <v>57.922960533442058</v>
      </c>
      <c r="BG65" s="20">
        <f t="shared" si="7"/>
        <v>514.70332559574479</v>
      </c>
      <c r="BH65" s="59">
        <f t="shared" si="8"/>
        <v>784.49616784507975</v>
      </c>
      <c r="BI65" s="59">
        <f ca="1">AVERAGE(OFFSET($BH$3,0,0,'Données projet'!$E$11+1,1))-AVERAGE(OFFSET($H$3,0,0,'Données projet'!$E$11+1,1))</f>
        <v>480.06550334851067</v>
      </c>
      <c r="BJ65" s="59">
        <f t="shared" si="38"/>
        <v>358.76123821338194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13.901769060923479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13.901769060923479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8.8000000000000007</v>
      </c>
      <c r="BY65" s="12">
        <f>IF('Données projet'!$A$114&gt;35,BY64+BX65-CG64,IF(A65&lt;'Données projet'!$A$114,$BV$205^A65,IF(A65='Données projet'!$A$114,'Données projet'!$B$114,BY64+BX65-CG64)))</f>
        <v>262.59999999999991</v>
      </c>
      <c r="BZ65" s="13">
        <f>BY65*VLOOKUP('Données projet'!$B$12,Paramètres!$A$1:$I$89,3,0)*VLOOKUP('Données projet'!$B$12,Paramètres!$A$1:$I$89,5,0)</f>
        <v>266.27639999999991</v>
      </c>
      <c r="CA65" s="13">
        <f t="shared" si="39"/>
        <v>64.05838982943969</v>
      </c>
      <c r="CB65" s="20">
        <f t="shared" si="10"/>
        <v>575.333092286274</v>
      </c>
      <c r="CC65" s="59">
        <f t="shared" si="11"/>
        <v>845.12593453560908</v>
      </c>
      <c r="CD65" s="59">
        <f ca="1">AVERAGE(OFFSET($CC$3,0,0,'Données projet'!$E$12+1,1))-AVERAGE(OFFSET($H$3,0,0,'Données projet'!$E$12+1,1))</f>
        <v>529.72171777327833</v>
      </c>
      <c r="CE65" s="59">
        <f t="shared" si="40"/>
        <v>394.94722433628397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15.579568775172866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15.579568775172866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5.4</v>
      </c>
      <c r="CT65" s="12">
        <f>IF('Données projet'!$A$140&gt;35,CT64+CS65-DB64,IF(A65&lt;'Données projet'!$A$140,$CQ$205^A65,IF(A65='Données projet'!$A$140,'Données projet'!$B$140,CT64+CS65-DB64)))</f>
        <v>144.79999999999998</v>
      </c>
      <c r="CU65" s="17">
        <f>CT65*VLOOKUP('Données projet'!$B$13,Paramètres!$A$1:$I$89,3,0)*VLOOKUP('Données projet'!$B$13,Paramètres!$A$1:$I$89,5,0)</f>
        <v>137.79167999999999</v>
      </c>
      <c r="CV65" s="13">
        <f t="shared" si="41"/>
        <v>35.790643217159939</v>
      </c>
      <c r="CW65" s="20">
        <f t="shared" si="13"/>
        <v>302.3225462698868</v>
      </c>
      <c r="CX65" s="59">
        <f t="shared" si="14"/>
        <v>572.11538851922182</v>
      </c>
      <c r="CY65" s="59">
        <f ca="1">AVERAGE(OFFSET($CX$3,0,0,'Données projet'!$E$13+1,1))-AVERAGE(OFFSET($H$3,0,0,'Données projet'!$E$13+1,1))</f>
        <v>319.49771739670462</v>
      </c>
      <c r="CZ65" s="59">
        <f t="shared" si="42"/>
        <v>166.76118462633733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6.2023927197344468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6.2023927197344468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5.2</v>
      </c>
      <c r="DO65" s="12">
        <f>IF('Données projet'!$A$166&gt;35,DO64+DN65-DW64,IF(A65&lt;'Données projet'!$A$166,$DL$205^A65,IF(A65='Données projet'!$A$166,'Données projet'!$B$166,DO64+DN65-DW64)))</f>
        <v>290.39999999999986</v>
      </c>
      <c r="DP65" s="17">
        <f>DO65*VLOOKUP('Données projet'!$B$14,Paramètres!$A$1:$I$89,3,0)*VLOOKUP('Données projet'!$B$14,Paramètres!$A$1:$I$89,5,0)</f>
        <v>231.04223999999991</v>
      </c>
      <c r="DQ65" s="13">
        <f t="shared" si="43"/>
        <v>56.507978852931409</v>
      </c>
      <c r="DR65" s="20">
        <f t="shared" si="16"/>
        <v>500.81663116885539</v>
      </c>
      <c r="DS65" s="59">
        <f t="shared" si="17"/>
        <v>770.60947341819042</v>
      </c>
      <c r="DT65" s="59">
        <f ca="1">AVERAGE(OFFSET($DS$3,0,0,'Données projet'!$E$14+1,1))-AVERAGE(OFFSET($H$3,0,0,'Données projet'!$E$14+1,1))</f>
        <v>371.53862119592281</v>
      </c>
      <c r="DU65" s="59">
        <f t="shared" si="44"/>
        <v>359.99672429242423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19.300453175284687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19.300453175284687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10.4</v>
      </c>
      <c r="EJ65" s="12">
        <f>IF('Données projet'!$A$192&gt;35,EJ64+EI65-ER64,IF(A65&lt;'Données projet'!$A$192,$EG$205^A65,IF(A65='Données projet'!$A$192,'Données projet'!$B$192,EJ64+EI65-ER64)))</f>
        <v>262.8</v>
      </c>
      <c r="EK65" s="17">
        <f>EJ65*VLOOKUP('Données projet'!$B$15,Paramètres!$A$1:$I$89,3,0)*VLOOKUP('Données projet'!$B$15,Paramètres!$A$1:$I$89,5,0)</f>
        <v>192.68496000000002</v>
      </c>
      <c r="EL65" s="13">
        <f t="shared" si="45"/>
        <v>48.133073724826843</v>
      </c>
      <c r="EM65" s="20">
        <f t="shared" si="19"/>
        <v>419.42474207074014</v>
      </c>
      <c r="EN65" s="59">
        <f t="shared" si="20"/>
        <v>689.21758432007516</v>
      </c>
      <c r="EO65" s="59">
        <f ca="1">AVERAGE(OFFSET($EN$3,0,0,'Données projet'!$E$15+1,1))-AVERAGE(OFFSET($H$3,0,0,'Données projet'!$E$15+1,1))</f>
        <v>429.05782194614073</v>
      </c>
      <c r="EP65" s="59">
        <f t="shared" si="46"/>
        <v>240.01805666428365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12.408639084525262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12.408639084525262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5.6</v>
      </c>
      <c r="FE65" s="12">
        <f>IF('Données projet'!$A$218&gt;35,FE64+FD65-FM64,IF(A65&lt;'Données projet'!$A$218,$FB$205^A65,IF(A65='Données projet'!$A$218,'Données projet'!$B$218,FE64+FD65-FM64)))</f>
        <v>215.20000000000002</v>
      </c>
      <c r="FF65" s="17">
        <f>FE65*VLOOKUP('Données projet'!$B$16,Paramètres!$A$1:$I$89,3,0)*VLOOKUP('Données projet'!$B$16,Paramètres!$A$1:$I$89,5,0)</f>
        <v>187.99872000000002</v>
      </c>
      <c r="FG65" s="13">
        <f t="shared" si="47"/>
        <v>47.097225953569499</v>
      </c>
      <c r="FH65" s="20">
        <f t="shared" si="22"/>
        <v>409.45877253580028</v>
      </c>
      <c r="FI65" s="59">
        <f t="shared" si="23"/>
        <v>679.2516147851353</v>
      </c>
      <c r="FJ65" s="59">
        <f ca="1">AVERAGE(OFFSET($FI$3,0,0,'Données projet'!$E$16+1,1))-AVERAGE(OFFSET($H$3,0,0,'Données projet'!$E$16+1,1))</f>
        <v>377.00852312761913</v>
      </c>
      <c r="FK65" s="59">
        <f t="shared" si="48"/>
        <v>337.17207781873378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18.69039355026791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18.69039355026791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3.4</v>
      </c>
      <c r="FZ65" s="12">
        <f>IF('Données projet'!$A$244&gt;35,FZ64+FY65-GH64,IF(A65&lt;'Données projet'!$A$244,$FW$205^A65,IF(A65='Données projet'!$A$244,'Données projet'!$B$244,FZ64+FY65-GH64)))</f>
        <v>191.8</v>
      </c>
      <c r="GA65" s="17">
        <f>FZ65*VLOOKUP('Données projet'!$B$17,Paramètres!$A$1:$I$89,3,0)*VLOOKUP('Données projet'!$B$17,Paramètres!$A$1:$I$89,5,0)</f>
        <v>167.55648000000002</v>
      </c>
      <c r="GB65" s="13">
        <f t="shared" si="49"/>
        <v>42.542296108660942</v>
      </c>
      <c r="GC65" s="20">
        <f t="shared" si="25"/>
        <v>365.92203505591783</v>
      </c>
      <c r="GD65" s="59">
        <f t="shared" si="26"/>
        <v>635.71487730525291</v>
      </c>
      <c r="GE65" s="59">
        <f ca="1">AVERAGE(OFFSET($GD$3,0,0,'Données projet'!$E$17+1,1))-AVERAGE(OFFSET($H$3,0,0,'Données projet'!$E$17+1,1))</f>
        <v>280.10635755644415</v>
      </c>
      <c r="GF65" s="59">
        <f t="shared" si="50"/>
        <v>271.43040689964266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11.069983559872661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11.069983559872661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5.2</v>
      </c>
      <c r="GU65" s="12">
        <f>IF('Données projet'!$A$270&gt;35,GU64+GT65-HC64,IF(A65&lt;'Données projet'!$A$270,$GR$205^A65,IF(A65='Données projet'!$A$270,'Données projet'!$B$270,GU64+GT65-HC64)))</f>
        <v>290.39999999999986</v>
      </c>
      <c r="GV65" s="17">
        <f>GU65*VLOOKUP('Données projet'!$B$18,Paramètres!$A$1:$I$89,3,0)*VLOOKUP('Données projet'!$B$18,Paramètres!$A$1:$I$89,5,0)</f>
        <v>190.27007999999989</v>
      </c>
      <c r="GW65" s="13">
        <f t="shared" si="51"/>
        <v>47.599658767320413</v>
      </c>
      <c r="GX65" s="20">
        <f t="shared" si="28"/>
        <v>414.28979501974953</v>
      </c>
      <c r="GY65" s="59">
        <f t="shared" si="29"/>
        <v>684.08263726908456</v>
      </c>
      <c r="GZ65" s="59">
        <f ca="1">AVERAGE(OFFSET($GY$3,0,0,'Données projet'!$E$18+1,1))-AVERAGE(OFFSET($H$3,0,0,'Données projet'!$E$18+1,1))</f>
        <v>315.63369683775079</v>
      </c>
      <c r="HA65" s="59">
        <f t="shared" si="52"/>
        <v>306.69725573349979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12.895530312454364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12.895530312454364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3.8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13.933333333333332</v>
      </c>
      <c r="H66" s="67">
        <f t="shared" si="1"/>
        <v>200.93333333333331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10.4</v>
      </c>
      <c r="N66" s="13">
        <f>IF('Données projet'!$A$36&gt;35,N65+M66-V65,IF(A66&lt;'Données projet'!$A$36,$K$205^A66,IF(A66='Données projet'!$A$36,'Données projet'!$B$36,N65+M66-V65)))</f>
        <v>273.2</v>
      </c>
      <c r="O66" s="13">
        <f>N66*VLOOKUP('Données projet'!$B$9,Paramètres!$A$1:$I$89,3,0)*VLOOKUP('Données projet'!$B$9,Paramètres!$A$1:$I$89,5,0)</f>
        <v>234.40560000000005</v>
      </c>
      <c r="P66" s="13">
        <f t="shared" si="33"/>
        <v>57.234220788626125</v>
      </c>
      <c r="Q66" s="20">
        <f t="shared" si="53"/>
        <v>507.93935454019061</v>
      </c>
      <c r="R66" s="59">
        <f t="shared" si="0"/>
        <v>778.14057168117927</v>
      </c>
      <c r="S66" s="59">
        <f ca="1">AVERAGE(OFFSET($R$3,0,0,'Données projet'!$E$9+1,1))-AVERAGE(OFFSET($H$3,0,0,'Données projet'!$E$9+1,1))</f>
        <v>490.57700931800127</v>
      </c>
      <c r="T66" s="59">
        <f t="shared" si="34"/>
        <v>271.29582207075191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17.546703659747489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17.546703659747489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214.59999999999994</v>
      </c>
      <c r="AJ66" s="13">
        <f>AI66*VLOOKUP('Données projet'!$B$10,Paramètres!$A$1:$I$89,3,0)*VLOOKUP('Données projet'!$B$10,Paramètres!$A$1:$I$89,5,0)</f>
        <v>180.77903999999995</v>
      </c>
      <c r="AK66" s="13">
        <f t="shared" si="35"/>
        <v>45.495464625737284</v>
      </c>
      <c r="AL66" s="20">
        <f t="shared" si="4"/>
        <v>394.09476222315897</v>
      </c>
      <c r="AM66" s="59">
        <f t="shared" si="5"/>
        <v>664.29597936414757</v>
      </c>
      <c r="AN66" s="59">
        <f ca="1">AVERAGE(OFFSET($AM$3,0,0,'Données projet'!$E$10+1,1))-AVERAGE(OFFSET($H$3,0,0,'Données projet'!$E$10+1,1))</f>
        <v>379.55022125193182</v>
      </c>
      <c r="AO66" s="59">
        <f t="shared" si="36"/>
        <v>247.37575363353935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9.5169161358563148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9.5169161358563148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8.8000000000000007</v>
      </c>
      <c r="BD66" s="12">
        <f>IF('Données projet'!$A$88&gt;35,BD65+BC66-BL65,IF(A66&lt;'Données projet'!$A$88,$BA$205^A66,IF(A66='Données projet'!$A$88,'Données projet'!$B$88,BD65+BC66-BL65)))</f>
        <v>271.39999999999992</v>
      </c>
      <c r="BE66" s="13">
        <f>BD66*VLOOKUP('Données projet'!$B$11,Paramètres!$A$1:$I$89,3,0)*VLOOKUP('Données projet'!$B$11,Paramètres!$A$1:$I$89,5,0)</f>
        <v>245.56271999999993</v>
      </c>
      <c r="BF66" s="13">
        <f t="shared" si="37"/>
        <v>59.634776048276898</v>
      </c>
      <c r="BG66" s="20">
        <f t="shared" si="7"/>
        <v>531.55230561741553</v>
      </c>
      <c r="BH66" s="59">
        <f t="shared" si="8"/>
        <v>801.75352275840419</v>
      </c>
      <c r="BI66" s="59">
        <f ca="1">AVERAGE(OFFSET($BH$3,0,0,'Données projet'!$E$11+1,1))-AVERAGE(OFFSET($H$3,0,0,'Données projet'!$E$11+1,1))</f>
        <v>480.06550334851067</v>
      </c>
      <c r="BJ66" s="59">
        <f t="shared" si="38"/>
        <v>358.76123821338194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13.629163848880642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13.629163848880642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8.8000000000000007</v>
      </c>
      <c r="BY66" s="12">
        <f>IF('Données projet'!$A$114&gt;35,BY65+BX66-CG65,IF(A66&lt;'Données projet'!$A$114,$BV$205^A66,IF(A66='Données projet'!$A$114,'Données projet'!$B$114,BY65+BX66-CG65)))</f>
        <v>271.39999999999992</v>
      </c>
      <c r="BZ66" s="13">
        <f>BY66*VLOOKUP('Données projet'!$B$12,Paramètres!$A$1:$I$89,3,0)*VLOOKUP('Données projet'!$B$12,Paramètres!$A$1:$I$89,5,0)</f>
        <v>275.19959999999998</v>
      </c>
      <c r="CA66" s="13">
        <f t="shared" si="39"/>
        <v>65.951527620662617</v>
      </c>
      <c r="CB66" s="20">
        <f t="shared" si="10"/>
        <v>594.17154727265404</v>
      </c>
      <c r="CC66" s="59">
        <f t="shared" si="11"/>
        <v>864.3727644136427</v>
      </c>
      <c r="CD66" s="59">
        <f ca="1">AVERAGE(OFFSET($CC$3,0,0,'Données projet'!$E$12+1,1))-AVERAGE(OFFSET($H$3,0,0,'Données projet'!$E$12+1,1))</f>
        <v>529.72171777327833</v>
      </c>
      <c r="CE66" s="59">
        <f t="shared" si="40"/>
        <v>394.94722433628397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15.274062934090376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15.274062934090376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5.4</v>
      </c>
      <c r="CT66" s="12">
        <f>IF('Données projet'!$A$140&gt;35,CT65+CS66-DB65,IF(A66&lt;'Données projet'!$A$140,$CQ$205^A66,IF(A66='Données projet'!$A$140,'Données projet'!$B$140,CT65+CS66-DB65)))</f>
        <v>150.19999999999999</v>
      </c>
      <c r="CU66" s="17">
        <f>CT66*VLOOKUP('Données projet'!$B$13,Paramètres!$A$1:$I$89,3,0)*VLOOKUP('Données projet'!$B$13,Paramètres!$A$1:$I$89,5,0)</f>
        <v>142.93031999999999</v>
      </c>
      <c r="CV66" s="13">
        <f t="shared" si="41"/>
        <v>36.967489202444952</v>
      </c>
      <c r="CW66" s="20">
        <f t="shared" si="13"/>
        <v>313.32201769425825</v>
      </c>
      <c r="CX66" s="59">
        <f t="shared" si="14"/>
        <v>583.52323483524697</v>
      </c>
      <c r="CY66" s="59">
        <f ca="1">AVERAGE(OFFSET($CX$3,0,0,'Données projet'!$E$13+1,1))-AVERAGE(OFFSET($H$3,0,0,'Données projet'!$E$13+1,1))</f>
        <v>319.49771739670462</v>
      </c>
      <c r="CZ66" s="59">
        <f t="shared" si="42"/>
        <v>166.76118462633733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6.080767581586465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6.080767581586465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5.2</v>
      </c>
      <c r="DO66" s="12">
        <f>IF('Données projet'!$A$166&gt;35,DO65+DN66-DW65,IF(A66&lt;'Données projet'!$A$166,$DL$205^A66,IF(A66='Données projet'!$A$166,'Données projet'!$B$166,DO65+DN66-DW65)))</f>
        <v>295.59999999999985</v>
      </c>
      <c r="DP66" s="17">
        <f>DO66*VLOOKUP('Données projet'!$B$14,Paramètres!$A$1:$I$89,3,0)*VLOOKUP('Données projet'!$B$14,Paramètres!$A$1:$I$89,5,0)</f>
        <v>235.17935999999989</v>
      </c>
      <c r="DQ66" s="13">
        <f t="shared" si="43"/>
        <v>57.401124668909425</v>
      </c>
      <c r="DR66" s="20">
        <f t="shared" si="16"/>
        <v>509.57767746501708</v>
      </c>
      <c r="DS66" s="59">
        <f t="shared" si="17"/>
        <v>779.77889460600568</v>
      </c>
      <c r="DT66" s="59">
        <f ca="1">AVERAGE(OFFSET($DS$3,0,0,'Données projet'!$E$14+1,1))-AVERAGE(OFFSET($H$3,0,0,'Données projet'!$E$14+1,1))</f>
        <v>371.53862119592281</v>
      </c>
      <c r="DU66" s="59">
        <f t="shared" si="44"/>
        <v>359.99672429242423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18.921983060631391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18.921983060631391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10.4</v>
      </c>
      <c r="EJ66" s="12">
        <f>IF('Données projet'!$A$192&gt;35,EJ65+EI66-ER65,IF(A66&lt;'Données projet'!$A$192,$EG$205^A66,IF(A66='Données projet'!$A$192,'Données projet'!$B$192,EJ65+EI66-ER65)))</f>
        <v>273.2</v>
      </c>
      <c r="EK66" s="17">
        <f>EJ66*VLOOKUP('Données projet'!$B$15,Paramètres!$A$1:$I$89,3,0)*VLOOKUP('Données projet'!$B$15,Paramètres!$A$1:$I$89,5,0)</f>
        <v>200.31023999999999</v>
      </c>
      <c r="EL66" s="13">
        <f t="shared" si="45"/>
        <v>49.812342935500276</v>
      </c>
      <c r="EM66" s="20">
        <f t="shared" si="19"/>
        <v>435.63016527932956</v>
      </c>
      <c r="EN66" s="59">
        <f t="shared" si="20"/>
        <v>705.83138242031828</v>
      </c>
      <c r="EO66" s="59">
        <f ca="1">AVERAGE(OFFSET($EN$3,0,0,'Données projet'!$E$15+1,1))-AVERAGE(OFFSET($H$3,0,0,'Données projet'!$E$15+1,1))</f>
        <v>429.05782194614073</v>
      </c>
      <c r="EP66" s="59">
        <f t="shared" si="46"/>
        <v>240.01805666428365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12.165313240600234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12.165313240600234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5.6</v>
      </c>
      <c r="FE66" s="12">
        <f>IF('Données projet'!$A$218&gt;35,FE65+FD66-FM65,IF(A66&lt;'Données projet'!$A$218,$FB$205^A66,IF(A66='Données projet'!$A$218,'Données projet'!$B$218,FE65+FD66-FM65)))</f>
        <v>220.8</v>
      </c>
      <c r="FF66" s="17">
        <f>FE66*VLOOKUP('Données projet'!$B$16,Paramètres!$A$1:$I$89,3,0)*VLOOKUP('Données projet'!$B$16,Paramètres!$A$1:$I$89,5,0)</f>
        <v>192.89088000000004</v>
      </c>
      <c r="FG66" s="13">
        <f t="shared" si="47"/>
        <v>48.178522586846704</v>
      </c>
      <c r="FH66" s="20">
        <f t="shared" si="22"/>
        <v>419.86254283875809</v>
      </c>
      <c r="FI66" s="59">
        <f t="shared" si="23"/>
        <v>690.06375997974669</v>
      </c>
      <c r="FJ66" s="59">
        <f ca="1">AVERAGE(OFFSET($FI$3,0,0,'Données projet'!$E$16+1,1))-AVERAGE(OFFSET($H$3,0,0,'Données projet'!$E$16+1,1))</f>
        <v>377.00852312761913</v>
      </c>
      <c r="FK66" s="59">
        <f t="shared" si="48"/>
        <v>337.17207781873378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18.323886332761564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18.323886332761564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3.4</v>
      </c>
      <c r="FZ66" s="12">
        <f>IF('Données projet'!$A$244&gt;35,FZ65+FY66-GH65,IF(A66&lt;'Données projet'!$A$244,$FW$205^A66,IF(A66='Données projet'!$A$244,'Données projet'!$B$244,FZ65+FY66-GH65)))</f>
        <v>195.20000000000002</v>
      </c>
      <c r="GA66" s="17">
        <f>FZ66*VLOOKUP('Données projet'!$B$17,Paramètres!$A$1:$I$89,3,0)*VLOOKUP('Données projet'!$B$17,Paramètres!$A$1:$I$89,5,0)</f>
        <v>170.52672000000004</v>
      </c>
      <c r="GB66" s="13">
        <f t="shared" si="49"/>
        <v>43.207970095682747</v>
      </c>
      <c r="GC66" s="20">
        <f t="shared" si="25"/>
        <v>372.25458524998089</v>
      </c>
      <c r="GD66" s="59">
        <f t="shared" si="26"/>
        <v>642.45580239096955</v>
      </c>
      <c r="GE66" s="59">
        <f ca="1">AVERAGE(OFFSET($GD$3,0,0,'Données projet'!$E$17+1,1))-AVERAGE(OFFSET($H$3,0,0,'Données projet'!$E$17+1,1))</f>
        <v>280.10635755644415</v>
      </c>
      <c r="GF66" s="59">
        <f t="shared" si="50"/>
        <v>271.43040689964266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10.852907934286822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10.852907934286822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5.2</v>
      </c>
      <c r="GU66" s="12">
        <f>IF('Données projet'!$A$270&gt;35,GU65+GT66-HC65,IF(A66&lt;'Données projet'!$A$270,$GR$205^A66,IF(A66='Données projet'!$A$270,'Données projet'!$B$270,GU65+GT66-HC65)))</f>
        <v>295.59999999999985</v>
      </c>
      <c r="GV66" s="17">
        <f>GU66*VLOOKUP('Données projet'!$B$18,Paramètres!$A$1:$I$89,3,0)*VLOOKUP('Données projet'!$B$18,Paramètres!$A$1:$I$89,5,0)</f>
        <v>193.67711999999989</v>
      </c>
      <c r="GW66" s="13">
        <f t="shared" si="51"/>
        <v>48.352002718263378</v>
      </c>
      <c r="GX66" s="20">
        <f t="shared" si="28"/>
        <v>421.53405540097515</v>
      </c>
      <c r="GY66" s="59">
        <f t="shared" si="29"/>
        <v>691.73527254196381</v>
      </c>
      <c r="GZ66" s="59">
        <f ca="1">AVERAGE(OFFSET($GY$3,0,0,'Données projet'!$E$18+1,1))-AVERAGE(OFFSET($H$3,0,0,'Données projet'!$E$18+1,1))</f>
        <v>315.63369683775079</v>
      </c>
      <c r="HA66" s="59">
        <f t="shared" si="52"/>
        <v>306.69725573349979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12.64265682852397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12.64265682852397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3.8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13.933333333333332</v>
      </c>
      <c r="H67" s="67">
        <f t="shared" si="1"/>
        <v>200.93333333333331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10.4</v>
      </c>
      <c r="N67" s="13">
        <f>IF('Données projet'!$A$36&gt;35,N66+M67-V66,IF(A67&lt;'Données projet'!$A$36,$K$205^A67,IF(A67='Données projet'!$A$36,'Données projet'!$B$36,N66+M67-V66)))</f>
        <v>283.59999999999997</v>
      </c>
      <c r="O67" s="13">
        <f>N67*VLOOKUP('Données projet'!$B$9,Paramètres!$A$1:$I$89,3,0)*VLOOKUP('Données projet'!$B$9,Paramètres!$A$1:$I$89,5,0)</f>
        <v>243.3288</v>
      </c>
      <c r="P67" s="13">
        <f t="shared" si="33"/>
        <v>59.155162833418565</v>
      </c>
      <c r="Q67" s="20">
        <f t="shared" ref="Q67:Q98" si="54">(O67+P67)*0.475*44/12</f>
        <v>526.82623526820396</v>
      </c>
      <c r="R67" s="59">
        <f t="shared" ref="R67:R130" si="55">Q67+(I67+J67)*44/12</f>
        <v>797.42874290946554</v>
      </c>
      <c r="S67" s="59">
        <f ca="1">AVERAGE(OFFSET($R$3,0,0,'Données projet'!$E$9+1,1))-AVERAGE(OFFSET($H$3,0,0,'Données projet'!$E$9+1,1))</f>
        <v>490.57700931800127</v>
      </c>
      <c r="T67" s="59">
        <f t="shared" si="34"/>
        <v>271.29582207075191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17.202623503412298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17.202623503412298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221.79999999999993</v>
      </c>
      <c r="AJ67" s="13">
        <f>AI67*VLOOKUP('Données projet'!$B$10,Paramètres!$A$1:$I$89,3,0)*VLOOKUP('Données projet'!$B$10,Paramètres!$A$1:$I$89,5,0)</f>
        <v>186.84431999999995</v>
      </c>
      <c r="AK67" s="13">
        <f t="shared" si="35"/>
        <v>46.841598205171657</v>
      </c>
      <c r="AL67" s="20">
        <f t="shared" si="4"/>
        <v>407.00297420734051</v>
      </c>
      <c r="AM67" s="59">
        <f t="shared" si="5"/>
        <v>677.60548184860204</v>
      </c>
      <c r="AN67" s="59">
        <f ca="1">AVERAGE(OFFSET($AM$3,0,0,'Données projet'!$E$10+1,1))-AVERAGE(OFFSET($H$3,0,0,'Données projet'!$E$10+1,1))</f>
        <v>379.55022125193182</v>
      </c>
      <c r="AO67" s="59">
        <f t="shared" si="36"/>
        <v>247.37575363353935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9.3302952151778449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9.3302952151778449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8.8000000000000007</v>
      </c>
      <c r="BD67" s="12">
        <f>IF('Données projet'!$A$88&gt;35,BD66+BC67-BL66,IF(A67&lt;'Données projet'!$A$88,$BA$205^A67,IF(A67='Données projet'!$A$88,'Données projet'!$B$88,BD66+BC67-BL66)))</f>
        <v>280.19999999999993</v>
      </c>
      <c r="BE67" s="13">
        <f>BD67*VLOOKUP('Données projet'!$B$11,Paramètres!$A$1:$I$89,3,0)*VLOOKUP('Données projet'!$B$11,Paramètres!$A$1:$I$89,5,0)</f>
        <v>253.52495999999996</v>
      </c>
      <c r="BF67" s="13">
        <f t="shared" si="37"/>
        <v>61.340141798422209</v>
      </c>
      <c r="BG67" s="20">
        <f t="shared" si="7"/>
        <v>548.39005229891859</v>
      </c>
      <c r="BH67" s="59">
        <f t="shared" si="8"/>
        <v>818.99255994018017</v>
      </c>
      <c r="BI67" s="59">
        <f ca="1">AVERAGE(OFFSET($BH$3,0,0,'Données projet'!$E$11+1,1))-AVERAGE(OFFSET($H$3,0,0,'Données projet'!$E$11+1,1))</f>
        <v>480.06550334851067</v>
      </c>
      <c r="BJ67" s="59">
        <f t="shared" si="38"/>
        <v>358.76123821338194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13.361904258773203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13.361904258773203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8.8000000000000007</v>
      </c>
      <c r="BY67" s="12">
        <f>IF('Données projet'!$A$114&gt;35,BY66+BX67-CG66,IF(A67&lt;'Données projet'!$A$114,$BV$205^A67,IF(A67='Données projet'!$A$114,'Données projet'!$B$114,BY66+BX67-CG66)))</f>
        <v>280.19999999999993</v>
      </c>
      <c r="BZ67" s="13">
        <f>BY67*VLOOKUP('Données projet'!$B$12,Paramètres!$A$1:$I$89,3,0)*VLOOKUP('Données projet'!$B$12,Paramètres!$A$1:$I$89,5,0)</f>
        <v>284.12279999999998</v>
      </c>
      <c r="CA67" s="13">
        <f t="shared" si="39"/>
        <v>67.837532462585557</v>
      </c>
      <c r="CB67" s="20">
        <f t="shared" si="10"/>
        <v>612.99757903900309</v>
      </c>
      <c r="CC67" s="59">
        <f t="shared" si="11"/>
        <v>883.60008668026467</v>
      </c>
      <c r="CD67" s="59">
        <f ca="1">AVERAGE(OFFSET($CC$3,0,0,'Données projet'!$E$12+1,1))-AVERAGE(OFFSET($H$3,0,0,'Données projet'!$E$12+1,1))</f>
        <v>529.72171777327833</v>
      </c>
      <c r="CE67" s="59">
        <f t="shared" si="40"/>
        <v>394.94722433628397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14.974547876211348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14.974547876211348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5.4</v>
      </c>
      <c r="CT67" s="12">
        <f>IF('Données projet'!$A$140&gt;35,CT66+CS67-DB66,IF(A67&lt;'Données projet'!$A$140,$CQ$205^A67,IF(A67='Données projet'!$A$140,'Données projet'!$B$140,CT66+CS67-DB66)))</f>
        <v>155.6</v>
      </c>
      <c r="CU67" s="17">
        <f>CT67*VLOOKUP('Données projet'!$B$13,Paramètres!$A$1:$I$89,3,0)*VLOOKUP('Données projet'!$B$13,Paramètres!$A$1:$I$89,5,0)</f>
        <v>148.06896</v>
      </c>
      <c r="CV67" s="13">
        <f t="shared" si="41"/>
        <v>38.139419470750966</v>
      </c>
      <c r="CW67" s="20">
        <f t="shared" si="13"/>
        <v>324.31292757822456</v>
      </c>
      <c r="CX67" s="59">
        <f t="shared" si="14"/>
        <v>594.9154352194862</v>
      </c>
      <c r="CY67" s="59">
        <f ca="1">AVERAGE(OFFSET($CX$3,0,0,'Données projet'!$E$13+1,1))-AVERAGE(OFFSET($H$3,0,0,'Données projet'!$E$13+1,1))</f>
        <v>319.49771739670462</v>
      </c>
      <c r="CZ67" s="59">
        <f t="shared" si="42"/>
        <v>166.76118462633733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5.9615274382135555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5.9615274382135555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5.2</v>
      </c>
      <c r="DO67" s="12">
        <f>IF('Données projet'!$A$166&gt;35,DO66+DN67-DW66,IF(A67&lt;'Données projet'!$A$166,$DL$205^A67,IF(A67='Données projet'!$A$166,'Données projet'!$B$166,DO66+DN67-DW66)))</f>
        <v>300.79999999999984</v>
      </c>
      <c r="DP67" s="17">
        <f>DO67*VLOOKUP('Données projet'!$B$14,Paramètres!$A$1:$I$89,3,0)*VLOOKUP('Données projet'!$B$14,Paramètres!$A$1:$I$89,5,0)</f>
        <v>239.3164799999999</v>
      </c>
      <c r="DQ67" s="13">
        <f t="shared" si="43"/>
        <v>58.292443422481945</v>
      </c>
      <c r="DR67" s="20">
        <f t="shared" si="16"/>
        <v>518.33554162748919</v>
      </c>
      <c r="DS67" s="59">
        <f t="shared" si="17"/>
        <v>788.93804926875077</v>
      </c>
      <c r="DT67" s="59">
        <f ca="1">AVERAGE(OFFSET($DS$3,0,0,'Données projet'!$E$14+1,1))-AVERAGE(OFFSET($H$3,0,0,'Données projet'!$E$14+1,1))</f>
        <v>371.53862119592281</v>
      </c>
      <c r="DU67" s="59">
        <f t="shared" si="44"/>
        <v>359.99672429242423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18.550934514082471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18.550934514082471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10.4</v>
      </c>
      <c r="EJ67" s="12">
        <f>IF('Données projet'!$A$192&gt;35,EJ66+EI67-ER66,IF(A67&lt;'Données projet'!$A$192,$EG$205^A67,IF(A67='Données projet'!$A$192,'Données projet'!$B$192,EJ66+EI67-ER66)))</f>
        <v>283.59999999999997</v>
      </c>
      <c r="EK67" s="17">
        <f>EJ67*VLOOKUP('Données projet'!$B$15,Paramètres!$A$1:$I$89,3,0)*VLOOKUP('Données projet'!$B$15,Paramètres!$A$1:$I$89,5,0)</f>
        <v>207.93551999999997</v>
      </c>
      <c r="EL67" s="13">
        <f t="shared" si="45"/>
        <v>51.484185804608352</v>
      </c>
      <c r="EM67" s="20">
        <f t="shared" si="19"/>
        <v>451.82265427635951</v>
      </c>
      <c r="EN67" s="59">
        <f t="shared" si="20"/>
        <v>722.42516191762115</v>
      </c>
      <c r="EO67" s="59">
        <f ca="1">AVERAGE(OFFSET($EN$3,0,0,'Données projet'!$E$15+1,1))-AVERAGE(OFFSET($H$3,0,0,'Données projet'!$E$15+1,1))</f>
        <v>429.05782194614073</v>
      </c>
      <c r="EP67" s="59">
        <f t="shared" si="46"/>
        <v>240.01805666428365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11.926758868060466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11.926758868060466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5.6</v>
      </c>
      <c r="FE67" s="12">
        <f>IF('Données projet'!$A$218&gt;35,FE66+FD67-FM66,IF(A67&lt;'Données projet'!$A$218,$FB$205^A67,IF(A67='Données projet'!$A$218,'Données projet'!$B$218,FE66+FD67-FM66)))</f>
        <v>226.4</v>
      </c>
      <c r="FF67" s="17">
        <f>FE67*VLOOKUP('Données projet'!$B$16,Paramètres!$A$1:$I$89,3,0)*VLOOKUP('Données projet'!$B$16,Paramètres!$A$1:$I$89,5,0)</f>
        <v>197.78304000000003</v>
      </c>
      <c r="FG67" s="13">
        <f t="shared" si="47"/>
        <v>49.256631390532817</v>
      </c>
      <c r="FH67" s="20">
        <f t="shared" si="22"/>
        <v>430.26076100517804</v>
      </c>
      <c r="FI67" s="59">
        <f t="shared" si="23"/>
        <v>700.86326864643956</v>
      </c>
      <c r="FJ67" s="59">
        <f ca="1">AVERAGE(OFFSET($FI$3,0,0,'Données projet'!$E$16+1,1))-AVERAGE(OFFSET($H$3,0,0,'Données projet'!$E$16+1,1))</f>
        <v>377.00852312761913</v>
      </c>
      <c r="FK67" s="59">
        <f t="shared" si="48"/>
        <v>337.17207781873378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17.964566098243189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17.964566098243189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3.4</v>
      </c>
      <c r="FZ67" s="12">
        <f>IF('Données projet'!$A$244&gt;35,FZ66+FY67-GH66,IF(A67&lt;'Données projet'!$A$244,$FW$205^A67,IF(A67='Données projet'!$A$244,'Données projet'!$B$244,FZ66+FY67-GH66)))</f>
        <v>198.60000000000002</v>
      </c>
      <c r="GA67" s="17">
        <f>FZ67*VLOOKUP('Données projet'!$B$17,Paramètres!$A$1:$I$89,3,0)*VLOOKUP('Données projet'!$B$17,Paramètres!$A$1:$I$89,5,0)</f>
        <v>173.49696000000003</v>
      </c>
      <c r="GB67" s="13">
        <f t="shared" si="49"/>
        <v>43.872295751131787</v>
      </c>
      <c r="GC67" s="20">
        <f t="shared" si="25"/>
        <v>378.58478709988793</v>
      </c>
      <c r="GD67" s="59">
        <f t="shared" si="26"/>
        <v>649.18729474114957</v>
      </c>
      <c r="GE67" s="59">
        <f ca="1">AVERAGE(OFFSET($GD$3,0,0,'Données projet'!$E$17+1,1))-AVERAGE(OFFSET($H$3,0,0,'Données projet'!$E$17+1,1))</f>
        <v>280.10635755644415</v>
      </c>
      <c r="GF67" s="59">
        <f t="shared" si="50"/>
        <v>271.43040689964266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10.640089029315664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10.640089029315664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5.2</v>
      </c>
      <c r="GU67" s="12">
        <f>IF('Données projet'!$A$270&gt;35,GU66+GT67-HC66,IF(A67&lt;'Données projet'!$A$270,$GR$205^A67,IF(A67='Données projet'!$A$270,'Données projet'!$B$270,GU66+GT67-HC66)))</f>
        <v>300.79999999999984</v>
      </c>
      <c r="GV67" s="17">
        <f>GU67*VLOOKUP('Données projet'!$B$18,Paramètres!$A$1:$I$89,3,0)*VLOOKUP('Données projet'!$B$18,Paramètres!$A$1:$I$89,5,0)</f>
        <v>197.08415999999988</v>
      </c>
      <c r="GW67" s="13">
        <f t="shared" si="51"/>
        <v>49.102807637925835</v>
      </c>
      <c r="GX67" s="20">
        <f t="shared" si="28"/>
        <v>428.77563530272056</v>
      </c>
      <c r="GY67" s="59">
        <f t="shared" si="29"/>
        <v>699.37814294398208</v>
      </c>
      <c r="GZ67" s="59">
        <f ca="1">AVERAGE(OFFSET($GY$3,0,0,'Données projet'!$E$18+1,1))-AVERAGE(OFFSET($H$3,0,0,'Données projet'!$E$18+1,1))</f>
        <v>315.63369683775079</v>
      </c>
      <c r="HA67" s="59">
        <f t="shared" si="52"/>
        <v>306.69725573349979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12.394742039375856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12.394742039375856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3.8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13.933333333333332</v>
      </c>
      <c r="H68" s="67">
        <f t="shared" ref="H68:H131" si="56">(B68+E68+F68)*44/12+(C68+D68)*0.475*44/12</f>
        <v>200.93333333333331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63.908228176865265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294</v>
      </c>
      <c r="L68" s="12">
        <f>VLOOKUP(A68,'Données projet'!$A$35:$I$55,9,0)</f>
        <v>10.4</v>
      </c>
      <c r="M68" s="12">
        <f t="array" ref="M68">INDEX(L:L,MIN(IF(ISNUMBER(L68:L264),ROW(L68:L264),"")))</f>
        <v>10.4</v>
      </c>
      <c r="N68" s="13">
        <f>IF('Données projet'!$A$36&gt;35,N67+M68-V67,IF(A68&lt;'Données projet'!$A$36,$K$205^A68,IF(A68='Données projet'!$A$36,'Données projet'!$B$36,N67+M68-V67)))</f>
        <v>293.99999999999994</v>
      </c>
      <c r="O68" s="13">
        <f>N68*VLOOKUP('Données projet'!$B$9,Paramètres!$A$1:$I$89,3,0)*VLOOKUP('Données projet'!$B$9,Paramètres!$A$1:$I$89,5,0)</f>
        <v>252.25199999999998</v>
      </c>
      <c r="P68" s="13">
        <f t="shared" si="33"/>
        <v>61.067920784150822</v>
      </c>
      <c r="Q68" s="20">
        <f t="shared" si="54"/>
        <v>545.69886203239594</v>
      </c>
      <c r="R68" s="59">
        <f t="shared" si="55"/>
        <v>816.69569868090184</v>
      </c>
      <c r="S68" s="59">
        <f ca="1">AVERAGE(OFFSET($R$3,0,0,'Données projet'!$E$9+1,1))-AVERAGE(OFFSET($H$3,0,0,'Données projet'!$E$9+1,1))</f>
        <v>490.57700931800127</v>
      </c>
      <c r="T68" s="59">
        <f t="shared" si="34"/>
        <v>271.29582207075191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0.21200000000000002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22.495548473429377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22.495548473429377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63.908228176865265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228.99999999999991</v>
      </c>
      <c r="AJ68" s="13">
        <f>AI68*VLOOKUP('Données projet'!$B$10,Paramètres!$A$1:$I$89,3,0)*VLOOKUP('Données projet'!$B$10,Paramètres!$A$1:$I$89,5,0)</f>
        <v>192.90959999999995</v>
      </c>
      <c r="AK68" s="13">
        <f t="shared" si="35"/>
        <v>48.182654021446417</v>
      </c>
      <c r="AL68" s="20">
        <f t="shared" ref="AL68:AL131" si="58">(AJ68+AK68)*0.475*44/12</f>
        <v>419.90234242068573</v>
      </c>
      <c r="AM68" s="59">
        <f t="shared" ref="AM68:AM131" si="59">AL68+(AD68+AE68)*44/12</f>
        <v>690.89917906919163</v>
      </c>
      <c r="AN68" s="59">
        <f ca="1">AVERAGE(OFFSET($AM$3,0,0,'Données projet'!$E$10+1,1))-AVERAGE(OFFSET($H$3,0,0,'Données projet'!$E$10+1,1))</f>
        <v>379.55022125193182</v>
      </c>
      <c r="AO68" s="59">
        <f t="shared" si="36"/>
        <v>247.37575363353935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0.17200000000000001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12.511002487685786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12.511002487685786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63.908228176865265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289</v>
      </c>
      <c r="BB68" s="12">
        <f>VLOOKUP(A68,'Données projet'!$A$87:$I$107,9,0)</f>
        <v>8.8000000000000007</v>
      </c>
      <c r="BC68" s="12">
        <f t="array" ref="BC68">INDEX(BB:BB,MIN(IF(ISNUMBER(BB68:BB264),ROW(BB68:BB264),"")))</f>
        <v>8.8000000000000007</v>
      </c>
      <c r="BD68" s="12">
        <f>IF('Données projet'!$A$88&gt;35,BD67+BC68-BL67,IF(A68&lt;'Données projet'!$A$88,$BA$205^A68,IF(A68='Données projet'!$A$88,'Données projet'!$B$88,BD67+BC68-BL67)))</f>
        <v>288.99999999999994</v>
      </c>
      <c r="BE68" s="13">
        <f>BD68*VLOOKUP('Données projet'!$B$11,Paramètres!$A$1:$I$89,3,0)*VLOOKUP('Données projet'!$B$11,Paramètres!$A$1:$I$89,5,0)</f>
        <v>261.48719999999992</v>
      </c>
      <c r="BF68" s="13">
        <f t="shared" si="37"/>
        <v>63.039283586802391</v>
      </c>
      <c r="BG68" s="20">
        <f t="shared" ref="BG68:BG131" si="61">(BE68+BF68)*0.475*44/12</f>
        <v>565.21695891368074</v>
      </c>
      <c r="BH68" s="59">
        <f t="shared" ref="BH68:BH131" si="62">BG68+(AY68+AZ68)*44/12</f>
        <v>836.21379556218676</v>
      </c>
      <c r="BI68" s="59">
        <f ca="1">AVERAGE(OFFSET($BH$3,0,0,'Données projet'!$E$11+1,1))-AVERAGE(OFFSET($H$3,0,0,'Données projet'!$E$11+1,1))</f>
        <v>480.06550334851067</v>
      </c>
      <c r="BJ68" s="59">
        <f t="shared" si="38"/>
        <v>358.76123821338194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0.17200000000000001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17.916991216932722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17.916991216932722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63.908228176865265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289</v>
      </c>
      <c r="BW68" s="12">
        <f>VLOOKUP(A68,'Données projet'!$A$113:$I$133,9,0)</f>
        <v>8.8000000000000007</v>
      </c>
      <c r="BX68" s="12">
        <f t="array" ref="BX68">INDEX(BW:BW,MIN(IF(ISNUMBER(BW68:BW264),ROW(BW68:BW264),"")))</f>
        <v>8.8000000000000007</v>
      </c>
      <c r="BY68" s="12">
        <f>IF('Données projet'!$A$114&gt;35,BY67+BX68-CG67,IF(A68&lt;'Données projet'!$A$114,$BV$205^A68,IF(A68='Données projet'!$A$114,'Données projet'!$B$114,BY67+BX68-CG67)))</f>
        <v>288.99999999999994</v>
      </c>
      <c r="BZ68" s="13">
        <f>BY68*VLOOKUP('Données projet'!$B$12,Paramètres!$A$1:$I$89,3,0)*VLOOKUP('Données projet'!$B$12,Paramètres!$A$1:$I$89,5,0)</f>
        <v>293.04599999999994</v>
      </c>
      <c r="CA68" s="13">
        <f t="shared" si="39"/>
        <v>69.716654076072615</v>
      </c>
      <c r="CB68" s="20">
        <f t="shared" ref="CB68:CB131" si="64">(BZ68+CA68)*0.475*44/12</f>
        <v>631.81162251582634</v>
      </c>
      <c r="CC68" s="59">
        <f t="shared" ref="CC68:CC131" si="65">CB68+(BT68+BU68)*44/12</f>
        <v>902.80845916433236</v>
      </c>
      <c r="CD68" s="59">
        <f ca="1">AVERAGE(OFFSET($CC$3,0,0,'Données projet'!$E$12+1,1))-AVERAGE(OFFSET($H$3,0,0,'Données projet'!$E$12+1,1))</f>
        <v>529.72171777327833</v>
      </c>
      <c r="CE68" s="59">
        <f t="shared" si="40"/>
        <v>394.94722433628397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28</v>
      </c>
      <c r="CH68" s="16">
        <f>IF(ISNA(VLOOKUP(A68,'Données projet'!$A$113:$I$133,5,0)),0%,VLOOKUP(A68,'Données projet'!$A$113:$I$133,5,0)*VLOOKUP('Données projet'!$B$12,Paramètres!$A$1:$I$89,7,0))</f>
        <v>0.17200000000000001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20.0793867086315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20.0793867086315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63.908228176865265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161</v>
      </c>
      <c r="CR68" s="12">
        <f>VLOOKUP(A68,'Données projet'!$A$139:$I$159,9,0)</f>
        <v>5.4</v>
      </c>
      <c r="CS68" s="12">
        <f t="array" ref="CS68">INDEX(CR:CR,MIN(IF(ISNUMBER(CR68:CR264),ROW(CR68:CR264),"")))</f>
        <v>5.4</v>
      </c>
      <c r="CT68" s="12">
        <f>IF('Données projet'!$A$140&gt;35,CT67+CS68-DB67,IF(A68&lt;'Données projet'!$A$140,$CQ$205^A68,IF(A68='Données projet'!$A$140,'Données projet'!$B$140,CT67+CS68-DB67)))</f>
        <v>161</v>
      </c>
      <c r="CU68" s="17">
        <f>CT68*VLOOKUP('Données projet'!$B$13,Paramètres!$A$1:$I$89,3,0)*VLOOKUP('Données projet'!$B$13,Paramètres!$A$1:$I$89,5,0)</f>
        <v>153.20759999999999</v>
      </c>
      <c r="CV68" s="13">
        <f t="shared" si="41"/>
        <v>39.306624169832133</v>
      </c>
      <c r="CW68" s="20">
        <f t="shared" ref="CW68:CW131" si="67">(CU68+CV68)*0.475*44/12</f>
        <v>335.2956070957909</v>
      </c>
      <c r="CX68" s="59">
        <f t="shared" ref="CX68:CX131" si="68">CW68+(CO68+CP68)*44/12</f>
        <v>606.29244374429686</v>
      </c>
      <c r="CY68" s="59">
        <f ca="1">AVERAGE(OFFSET($CX$3,0,0,'Données projet'!$E$13+1,1))-AVERAGE(OFFSET($H$3,0,0,'Données projet'!$E$13+1,1))</f>
        <v>319.49771739670462</v>
      </c>
      <c r="CZ68" s="59">
        <f t="shared" si="42"/>
        <v>166.76118462633733</v>
      </c>
      <c r="DA68" s="15">
        <f>IF(ISNA(VLOOKUP(A68,'Données projet'!$A$139:$I$159,3,0)),0,VLOOKUP(A68,'Données projet'!$A$139:$I$159,3,0))</f>
        <v>9</v>
      </c>
      <c r="DB68" s="15">
        <f>IF(ISNA(VLOOKUP(A68,'Données projet'!$A$139:$I$159,4,0)),0,VLOOKUP(A68,'Données projet'!$A$139:$I$159,4,0))</f>
        <v>14</v>
      </c>
      <c r="DC68" s="16">
        <f>IF(ISNA(VLOOKUP(A68,'Données projet'!$A$139:$I$159,5,0)),0%,VLOOKUP(A68,'Données projet'!$A$139:$I$159,5,0)*VLOOKUP('Données projet'!$B$13,Paramètres!$A$1:$I$89,7,0))</f>
        <v>0.17200000000000001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8.3777587178207238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8.3777587178207238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63.908228176865265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306</v>
      </c>
      <c r="DM68" s="12">
        <f>VLOOKUP(A68,'Données projet'!$A$165:$I$185,9,0)</f>
        <v>5.2</v>
      </c>
      <c r="DN68" s="12">
        <f t="array" ref="DN68">INDEX(DM:DM,MIN(IF(ISNUMBER(DM68:DM264),ROW(DM68:DM264),"")))</f>
        <v>5.2</v>
      </c>
      <c r="DO68" s="12">
        <f>IF('Données projet'!$A$166&gt;35,DO67+DN68-DW67,IF(A68&lt;'Données projet'!$A$166,$DL$205^A68,IF(A68='Données projet'!$A$166,'Données projet'!$B$166,DO67+DN68-DW67)))</f>
        <v>305.99999999999983</v>
      </c>
      <c r="DP68" s="17">
        <f>DO68*VLOOKUP('Données projet'!$B$14,Paramètres!$A$1:$I$89,3,0)*VLOOKUP('Données projet'!$B$14,Paramètres!$A$1:$I$89,5,0)</f>
        <v>243.45359999999988</v>
      </c>
      <c r="DQ68" s="13">
        <f t="shared" si="43"/>
        <v>59.181970343065267</v>
      </c>
      <c r="DR68" s="20">
        <f t="shared" ref="DR68:DR131" si="70">(DP68+DQ68)*0.475*44/12</f>
        <v>527.09028501417163</v>
      </c>
      <c r="DS68" s="59">
        <f t="shared" ref="DS68:DS131" si="71">DR68+(DJ68+DK68)*44/12</f>
        <v>798.08712166267765</v>
      </c>
      <c r="DT68" s="59">
        <f ca="1">AVERAGE(OFFSET($DS$3,0,0,'Données projet'!$E$14+1,1))-AVERAGE(OFFSET($H$3,0,0,'Données projet'!$E$14+1,1))</f>
        <v>371.53862119592281</v>
      </c>
      <c r="DU68" s="59">
        <f t="shared" si="44"/>
        <v>359.99672429242423</v>
      </c>
      <c r="DV68" s="15">
        <f>IF(ISNA(VLOOKUP(A68,'Données projet'!$A$165:$I$185,3,0)),0,VLOOKUP(A68,'Données projet'!$A$165:$I$185,3,0))</f>
        <v>12</v>
      </c>
      <c r="DW68" s="15">
        <f>IF(ISNA(VLOOKUP(A68,'Données projet'!$A$165:$I$185,4,0)),0,VLOOKUP(A68,'Données projet'!$A$165:$I$185,4,0))</f>
        <v>13</v>
      </c>
      <c r="DX68" s="16">
        <f>IF(ISNA(VLOOKUP(A68,'Données projet'!$A$165:$I$185,5,0)),0%,VLOOKUP(A68,'Données projet'!$A$165:$I$185,5,0)*VLOOKUP('Données projet'!$B$14,Paramètres!$A$1:$I$89,7,0))</f>
        <v>0.26500000000000001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21.217081649193958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21.217081649193958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63.908228176865265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294</v>
      </c>
      <c r="EH68" s="12">
        <f>VLOOKUP(A68,'Données projet'!$A$191:$I$211,9,0)</f>
        <v>10.4</v>
      </c>
      <c r="EI68" s="12">
        <f t="array" ref="EI68">INDEX(EH:EH,MIN(IF(ISNUMBER(EH68:EH264),ROW(EH68:EH264),"")))</f>
        <v>10.4</v>
      </c>
      <c r="EJ68" s="12">
        <f>IF('Données projet'!$A$192&gt;35,EJ67+EI68-ER67,IF(A68&lt;'Données projet'!$A$192,$EG$205^A68,IF(A68='Données projet'!$A$192,'Données projet'!$B$192,EJ67+EI68-ER67)))</f>
        <v>293.99999999999994</v>
      </c>
      <c r="EK68" s="17">
        <f>EJ68*VLOOKUP('Données projet'!$B$15,Paramètres!$A$1:$I$89,3,0)*VLOOKUP('Données projet'!$B$15,Paramètres!$A$1:$I$89,5,0)</f>
        <v>215.56079999999997</v>
      </c>
      <c r="EL68" s="13">
        <f t="shared" si="45"/>
        <v>53.14890585638225</v>
      </c>
      <c r="EM68" s="20">
        <f t="shared" ref="EM68:EM131" si="73">(EK68+EL68)*0.475*44/12</f>
        <v>468.00273769986575</v>
      </c>
      <c r="EN68" s="59">
        <f t="shared" ref="EN68:EN131" si="74">EM68+(EE68+EF68)*44/12</f>
        <v>738.99957434837165</v>
      </c>
      <c r="EO68" s="59">
        <f ca="1">AVERAGE(OFFSET($EN$3,0,0,'Données projet'!$E$15+1,1))-AVERAGE(OFFSET($H$3,0,0,'Données projet'!$E$15+1,1))</f>
        <v>429.05782194614073</v>
      </c>
      <c r="EP68" s="59">
        <f t="shared" si="46"/>
        <v>240.01805666428365</v>
      </c>
      <c r="EQ68" s="15">
        <f>IF(ISNA(VLOOKUP(A68,'Données projet'!$A$191:$I$211,3,0)),0,VLOOKUP(A68,'Données projet'!$A$191:$I$211,3,0))</f>
        <v>10</v>
      </c>
      <c r="ER68" s="15">
        <f>IF(ISNA(VLOOKUP(A68,'Données projet'!$A$191:$I$211,4,0)),0,VLOOKUP(A68,'Données projet'!$A$191:$I$211,4,0))</f>
        <v>28</v>
      </c>
      <c r="ES68" s="16">
        <f>IF(ISNA(VLOOKUP(A68,'Données projet'!$A$191:$I$211,5,0)),0%,VLOOKUP(A68,'Données projet'!$A$191:$I$211,5,0)*VLOOKUP('Données projet'!$B$15,Paramètres!$A$1:$I$89,7,0))</f>
        <v>0.17200000000000001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15.596399130291863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15.596399130291863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63.908228176865265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232</v>
      </c>
      <c r="FC68" s="12">
        <f>VLOOKUP(A68,'Données projet'!$A$217:$I$237,9,0)</f>
        <v>5.6</v>
      </c>
      <c r="FD68" s="12">
        <f t="array" ref="FD68">INDEX(FC:FC,MIN(IF(ISNUMBER(FC68:FC264),ROW(FC68:FC264),"")))</f>
        <v>5.6</v>
      </c>
      <c r="FE68" s="12">
        <f>IF('Données projet'!$A$218&gt;35,FE67+FD68-FM67,IF(A68&lt;'Données projet'!$A$218,$FB$205^A68,IF(A68='Données projet'!$A$218,'Données projet'!$B$218,FE67+FD68-FM67)))</f>
        <v>232</v>
      </c>
      <c r="FF68" s="17">
        <f>FE68*VLOOKUP('Données projet'!$B$16,Paramètres!$A$1:$I$89,3,0)*VLOOKUP('Données projet'!$B$16,Paramètres!$A$1:$I$89,5,0)</f>
        <v>202.67520000000002</v>
      </c>
      <c r="FG68" s="13">
        <f t="shared" si="47"/>
        <v>50.331640285313689</v>
      </c>
      <c r="FH68" s="20">
        <f t="shared" ref="FH68:FH131" si="76">(FF68+FG68)*0.475*44/12</f>
        <v>440.653580163588</v>
      </c>
      <c r="FI68" s="59">
        <f t="shared" ref="FI68:FI131" si="77">FH68+(EZ68+FA68)*44/12</f>
        <v>711.65041681209391</v>
      </c>
      <c r="FJ68" s="59">
        <f ca="1">AVERAGE(OFFSET($FI$3,0,0,'Données projet'!$E$16+1,1))-AVERAGE(OFFSET($H$3,0,0,'Données projet'!$E$16+1,1))</f>
        <v>377.00852312761913</v>
      </c>
      <c r="FK68" s="59">
        <f t="shared" si="48"/>
        <v>337.17207781873378</v>
      </c>
      <c r="FL68" s="15">
        <f>IF(ISNA(VLOOKUP(A68,'Données projet'!$A$217:$I$237,3,0)),0,VLOOKUP(A68,'Données projet'!$A$217:$I$237,3,0))</f>
        <v>12</v>
      </c>
      <c r="FM68" s="15">
        <f>IF(ISNA(VLOOKUP(A68,'Données projet'!$A$217:$I$237,4,0)),0,VLOOKUP(A68,'Données projet'!$A$217:$I$237,4,0))</f>
        <v>20</v>
      </c>
      <c r="FN68" s="16">
        <f>IF(ISNA(VLOOKUP(A68,'Données projet'!$A$217:$I$237,5,0)),0%,VLOOKUP(A68,'Données projet'!$A$217:$I$237,5,0)*VLOOKUP('Données projet'!$B$16,Paramètres!$A$1:$I$89,7,0))</f>
        <v>0.215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21.764969285667952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21.764969285667952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63.908228176865265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202</v>
      </c>
      <c r="FX68" s="12">
        <f>VLOOKUP(A68,'Données projet'!$A$243:$I$263,9,0)</f>
        <v>3.4</v>
      </c>
      <c r="FY68" s="12">
        <f t="array" ref="FY68">INDEX(FX:FX,MIN(IF(ISNUMBER(FX68:FX264),ROW(FX68:FX264),"")))</f>
        <v>3.4</v>
      </c>
      <c r="FZ68" s="12">
        <f>IF('Données projet'!$A$244&gt;35,FZ67+FY68-GH67,IF(A68&lt;'Données projet'!$A$244,$FW$205^A68,IF(A68='Données projet'!$A$244,'Données projet'!$B$244,FZ67+FY68-GH67)))</f>
        <v>202.00000000000003</v>
      </c>
      <c r="GA68" s="17">
        <f>FZ68*VLOOKUP('Données projet'!$B$17,Paramètres!$A$1:$I$89,3,0)*VLOOKUP('Données projet'!$B$17,Paramètres!$A$1:$I$89,5,0)</f>
        <v>176.46720000000005</v>
      </c>
      <c r="GB68" s="13">
        <f t="shared" si="49"/>
        <v>44.535298821989393</v>
      </c>
      <c r="GC68" s="20">
        <f t="shared" ref="GC68:GC131" si="79">(GA68+GB68)*0.475*44/12</f>
        <v>384.91268544829819</v>
      </c>
      <c r="GD68" s="59">
        <f t="shared" ref="GD68:GD131" si="80">GC68+(FU68+FV68)*44/12</f>
        <v>655.90952209680415</v>
      </c>
      <c r="GE68" s="59">
        <f ca="1">AVERAGE(OFFSET($GD$3,0,0,'Données projet'!$E$17+1,1))-AVERAGE(OFFSET($H$3,0,0,'Données projet'!$E$17+1,1))</f>
        <v>280.10635755644415</v>
      </c>
      <c r="GF68" s="59">
        <f t="shared" si="50"/>
        <v>271.43040689964266</v>
      </c>
      <c r="GG68" s="15">
        <f>IF(ISNA(VLOOKUP(A68,'Données projet'!$A$243:$I$263,3,0)),0,VLOOKUP(A68,'Données projet'!$A$243:$I$263,3,0))</f>
        <v>11</v>
      </c>
      <c r="GH68" s="15">
        <f>IF(ISNA(VLOOKUP(A68,'Données projet'!$A$243:$I$263,4,0)),0,VLOOKUP(A68,'Données projet'!$A$243:$I$263,4,0))</f>
        <v>8</v>
      </c>
      <c r="GI68" s="16">
        <f>IF(ISNA(VLOOKUP(A68,'Données projet'!$A$243:$I$263,5,0)),0%,VLOOKUP(A68,'Données projet'!$A$243:$I$263,5,0)*VLOOKUP('Données projet'!$B$17,Paramètres!$A$1:$I$89,7,0))</f>
        <v>0.26500000000000001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12.478809891211444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12.478809891211444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63.908228176865265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306</v>
      </c>
      <c r="GS68" s="12">
        <f>VLOOKUP(A68,'Données projet'!$A$269:$I$289,9,0)</f>
        <v>5.2</v>
      </c>
      <c r="GT68" s="12">
        <f t="array" ref="GT68">INDEX(GS:GS,MIN(IF(ISNUMBER(GS68:GS264),ROW(GS68:GS264),"")))</f>
        <v>5.2</v>
      </c>
      <c r="GU68" s="12">
        <f>IF('Données projet'!$A$270&gt;35,GU67+GT68-HC67,IF(A68&lt;'Données projet'!$A$270,$GR$205^A68,IF(A68='Données projet'!$A$270,'Données projet'!$B$270,GU67+GT68-HC67)))</f>
        <v>305.99999999999983</v>
      </c>
      <c r="GV68" s="17">
        <f>GU68*VLOOKUP('Données projet'!$B$18,Paramètres!$A$1:$I$89,3,0)*VLOOKUP('Données projet'!$B$18,Paramètres!$A$1:$I$89,5,0)</f>
        <v>200.49119999999988</v>
      </c>
      <c r="GW68" s="13">
        <f t="shared" si="51"/>
        <v>49.85210320190825</v>
      </c>
      <c r="GX68" s="20">
        <f t="shared" ref="GX68:GX131" si="82">(GV68+GW68)*0.475*44/12</f>
        <v>436.01458640998993</v>
      </c>
      <c r="GY68" s="59">
        <f t="shared" ref="GY68:GY131" si="83">GX68+(GP68+GQ68)*44/12</f>
        <v>707.01142305849589</v>
      </c>
      <c r="GZ68" s="59">
        <f ca="1">AVERAGE(OFFSET($GY$3,0,0,'Données projet'!$E$18+1,1))-AVERAGE(OFFSET($H$3,0,0,'Données projet'!$E$18+1,1))</f>
        <v>315.63369683775079</v>
      </c>
      <c r="HA68" s="59">
        <f t="shared" si="52"/>
        <v>306.69725573349979</v>
      </c>
      <c r="HB68" s="15">
        <f>IF(ISNA(VLOOKUP(A68,'Données projet'!$A$269:$I$289,3,0)),0,VLOOKUP(A68,'Données projet'!$A$269:$I$289,3,0))</f>
        <v>12</v>
      </c>
      <c r="HC68" s="15">
        <f>IF(ISNA(VLOOKUP(A68,'Données projet'!$A$269:$I$289,4,0)),0,VLOOKUP(A68,'Données projet'!$A$269:$I$289,4,0))</f>
        <v>13</v>
      </c>
      <c r="HD68" s="16">
        <f>IF(ISNA(VLOOKUP(A68,'Données projet'!$A$269:$I$289,5,0)),0%,VLOOKUP(A68,'Données projet'!$A$269:$I$289,5,0)*VLOOKUP('Données projet'!$B$18,Paramètres!$A$1:$I$89,7,0))</f>
        <v>0.215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14.176118926542465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14.176118926542465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3.8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13.933333333333332</v>
      </c>
      <c r="H69" s="67">
        <f t="shared" si="56"/>
        <v>200.93333333333331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10</v>
      </c>
      <c r="N69" s="13">
        <f>IF('Données projet'!$A$36&gt;35,N68+M69-V68,IF(A69&lt;'Données projet'!$A$36,$K$205^A69,IF(A69='Données projet'!$A$36,'Données projet'!$B$36,N68+M69-V68)))</f>
        <v>275.99999999999994</v>
      </c>
      <c r="O69" s="13">
        <f>N69*VLOOKUP('Données projet'!$B$9,Paramètres!$A$1:$I$89,3,0)*VLOOKUP('Données projet'!$B$9,Paramètres!$A$1:$I$89,5,0)</f>
        <v>236.80799999999999</v>
      </c>
      <c r="P69" s="13">
        <f t="shared" ref="P69:P132" si="87">EXP(-1.0587+0.8836*LN(O69)+0.284)</f>
        <v>57.752221878398714</v>
      </c>
      <c r="Q69" s="20">
        <f t="shared" si="54"/>
        <v>513.02571977154435</v>
      </c>
      <c r="R69" s="59">
        <f t="shared" si="55"/>
        <v>784.41004470060648</v>
      </c>
      <c r="S69" s="59">
        <f ca="1">AVERAGE(OFFSET($R$3,0,0,'Données projet'!$E$9+1,1))-AVERAGE(OFFSET($H$3,0,0,'Données projet'!$E$9+1,1))</f>
        <v>490.57700931800127</v>
      </c>
      <c r="T69" s="59">
        <f t="shared" ref="T69:T132" si="88">$T$3</f>
        <v>271.29582207075191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22.054424488795167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22.054424488795167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214.79999999999993</v>
      </c>
      <c r="AJ69" s="13">
        <f>AI69*VLOOKUP('Données projet'!$B$10,Paramètres!$A$1:$I$89,3,0)*VLOOKUP('Données projet'!$B$10,Paramètres!$A$1:$I$89,5,0)</f>
        <v>180.94751999999994</v>
      </c>
      <c r="AK69" s="13">
        <f t="shared" ref="AK69:AK132" si="89">EXP(-1.0587+0.8836*LN(AJ69)+0.284)</f>
        <v>45.53292745224649</v>
      </c>
      <c r="AL69" s="20">
        <f t="shared" si="58"/>
        <v>394.45344597932922</v>
      </c>
      <c r="AM69" s="59">
        <f t="shared" si="59"/>
        <v>665.83777090839135</v>
      </c>
      <c r="AN69" s="59">
        <f ca="1">AVERAGE(OFFSET($AM$3,0,0,'Données projet'!$E$10+1,1))-AVERAGE(OFFSET($H$3,0,0,'Données projet'!$E$10+1,1))</f>
        <v>379.55022125193182</v>
      </c>
      <c r="AO69" s="59">
        <f t="shared" ref="AO69:AO132" si="90">$AO$3</f>
        <v>247.37575363353935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12.265669359860292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12.265669359860292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8.1999999999999993</v>
      </c>
      <c r="BD69" s="12">
        <f>IF('Données projet'!$A$88&gt;35,BD68+BC69-BL68,IF(A69&lt;'Données projet'!$A$88,$BA$205^A69,IF(A69='Données projet'!$A$88,'Données projet'!$B$88,BD68+BC69-BL68)))</f>
        <v>269.19999999999993</v>
      </c>
      <c r="BE69" s="13">
        <f>BD69*VLOOKUP('Données projet'!$B$11,Paramètres!$A$1:$I$89,3,0)*VLOOKUP('Données projet'!$B$11,Paramètres!$A$1:$I$89,5,0)</f>
        <v>243.57215999999991</v>
      </c>
      <c r="BF69" s="13">
        <f t="shared" ref="BF69:BF132" si="91">EXP(-1.0587+0.8836*LN(BE69)+0.284)</f>
        <v>59.207435995642292</v>
      </c>
      <c r="BG69" s="20">
        <f t="shared" si="61"/>
        <v>527.34112969241005</v>
      </c>
      <c r="BH69" s="59">
        <f t="shared" si="62"/>
        <v>798.72545462147218</v>
      </c>
      <c r="BI69" s="59">
        <f ca="1">AVERAGE(OFFSET($BH$3,0,0,'Données projet'!$E$11+1,1))-AVERAGE(OFFSET($H$3,0,0,'Données projet'!$E$11+1,1))</f>
        <v>480.06550334851067</v>
      </c>
      <c r="BJ69" s="59">
        <f t="shared" ref="BJ69:BJ132" si="92">$BJ$3</f>
        <v>358.76123821338194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17.565649947454236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17.565649947454236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8.1999999999999993</v>
      </c>
      <c r="BY69" s="12">
        <f>IF('Données projet'!$A$114&gt;35,BY68+BX69-CG68,IF(A69&lt;'Données projet'!$A$114,$BV$205^A69,IF(A69='Données projet'!$A$114,'Données projet'!$B$114,BY68+BX69-CG68)))</f>
        <v>269.19999999999993</v>
      </c>
      <c r="BZ69" s="13">
        <f>BY69*VLOOKUP('Données projet'!$B$12,Paramètres!$A$1:$I$89,3,0)*VLOOKUP('Données projet'!$B$12,Paramètres!$A$1:$I$89,5,0)</f>
        <v>272.96879999999993</v>
      </c>
      <c r="CA69" s="13">
        <f t="shared" ref="CA69:CA132" si="93">EXP(-1.0587+0.8836*LN(BZ69)+0.284)</f>
        <v>65.478922017818945</v>
      </c>
      <c r="CB69" s="20">
        <f t="shared" si="64"/>
        <v>589.46311584770126</v>
      </c>
      <c r="CC69" s="59">
        <f t="shared" si="65"/>
        <v>860.84744077676351</v>
      </c>
      <c r="CD69" s="59">
        <f ca="1">AVERAGE(OFFSET($CC$3,0,0,'Données projet'!$E$12+1,1))-AVERAGE(OFFSET($H$3,0,0,'Données projet'!$E$12+1,1))</f>
        <v>529.72171777327833</v>
      </c>
      <c r="CE69" s="59">
        <f t="shared" ref="CE69:CE132" si="94">$CE$3</f>
        <v>394.94722433628397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19.685642182491815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19.685642182491815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</v>
      </c>
      <c r="CT69" s="12">
        <f>IF('Données projet'!$A$140&gt;35,CT68+CS69-DB68,IF(A69&lt;'Données projet'!$A$140,$CQ$205^A69,IF(A69='Données projet'!$A$140,'Données projet'!$B$140,CT68+CS69-DB68)))</f>
        <v>152</v>
      </c>
      <c r="CU69" s="17">
        <f>CT69*VLOOKUP('Données projet'!$B$13,Paramètres!$A$1:$I$89,3,0)*VLOOKUP('Données projet'!$B$13,Paramètres!$A$1:$I$89,5,0)</f>
        <v>144.64320000000001</v>
      </c>
      <c r="CV69" s="13">
        <f t="shared" ref="CV69:CV132" si="95">EXP(-1.0587+0.8836*LN(CU69)+0.284)</f>
        <v>37.358669132367922</v>
      </c>
      <c r="CW69" s="20">
        <f t="shared" si="67"/>
        <v>316.9865887388741</v>
      </c>
      <c r="CX69" s="59">
        <f t="shared" si="68"/>
        <v>588.37091366793629</v>
      </c>
      <c r="CY69" s="59">
        <f ca="1">AVERAGE(OFFSET($CX$3,0,0,'Données projet'!$E$13+1,1))-AVERAGE(OFFSET($H$3,0,0,'Données projet'!$E$13+1,1))</f>
        <v>319.49771739670462</v>
      </c>
      <c r="CZ69" s="59">
        <f t="shared" ref="CZ69:CZ132" si="96">$CZ$3</f>
        <v>166.76118462633733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8.2134759792925145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8.2134759792925145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4.5999999999999996</v>
      </c>
      <c r="DO69" s="12">
        <f>IF('Données projet'!$A$166&gt;35,DO68+DN69-DW68,IF(A69&lt;'Données projet'!$A$166,$DL$205^A69,IF(A69='Données projet'!$A$166,'Données projet'!$B$166,DO68+DN69-DW68)))</f>
        <v>297.59999999999985</v>
      </c>
      <c r="DP69" s="17">
        <f>DO69*VLOOKUP('Données projet'!$B$14,Paramètres!$A$1:$I$89,3,0)*VLOOKUP('Données projet'!$B$14,Paramètres!$A$1:$I$89,5,0)</f>
        <v>236.7705599999999</v>
      </c>
      <c r="DQ69" s="13">
        <f t="shared" ref="DQ69:DQ132" si="97">EXP(-1.0587+0.8836*LN(DP69)+0.284)</f>
        <v>57.744153841586879</v>
      </c>
      <c r="DR69" s="20">
        <f t="shared" si="70"/>
        <v>512.9464599407637</v>
      </c>
      <c r="DS69" s="59">
        <f t="shared" si="71"/>
        <v>784.33078486982595</v>
      </c>
      <c r="DT69" s="59">
        <f ca="1">AVERAGE(OFFSET($DS$3,0,0,'Données projet'!$E$14+1,1))-AVERAGE(OFFSET($H$3,0,0,'Données projet'!$E$14+1,1))</f>
        <v>371.53862119592281</v>
      </c>
      <c r="DU69" s="59">
        <f t="shared" ref="DU69:DU132" si="98">$DU$3</f>
        <v>359.99672429242423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20.801027619195239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20.801027619195239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10</v>
      </c>
      <c r="EJ69" s="12">
        <f>IF('Données projet'!$A$192&gt;35,EJ68+EI69-ER68,IF(A69&lt;'Données projet'!$A$192,$EG$205^A69,IF(A69='Données projet'!$A$192,'Données projet'!$B$192,EJ68+EI69-ER68)))</f>
        <v>275.99999999999994</v>
      </c>
      <c r="EK69" s="17">
        <f>EJ69*VLOOKUP('Données projet'!$B$15,Paramètres!$A$1:$I$89,3,0)*VLOOKUP('Données projet'!$B$15,Paramètres!$A$1:$I$89,5,0)</f>
        <v>202.36319999999995</v>
      </c>
      <c r="EL69" s="13">
        <f t="shared" ref="EL69:EL132" si="99">EXP(-1.0587+0.8836*LN(EK69)+0.284)</f>
        <v>50.263171959975132</v>
      </c>
      <c r="EM69" s="20">
        <f t="shared" si="73"/>
        <v>439.9909311636232</v>
      </c>
      <c r="EN69" s="59">
        <f t="shared" si="74"/>
        <v>711.37525609268539</v>
      </c>
      <c r="EO69" s="59">
        <f ca="1">AVERAGE(OFFSET($EN$3,0,0,'Données projet'!$E$15+1,1))-AVERAGE(OFFSET($H$3,0,0,'Données projet'!$E$15+1,1))</f>
        <v>429.05782194614073</v>
      </c>
      <c r="EP69" s="59">
        <f t="shared" ref="EP69:EP132" si="100">$EP$3</f>
        <v>240.01805666428365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15.290563256210991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15.290563256210991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5</v>
      </c>
      <c r="FE69" s="12">
        <f>IF('Données projet'!$A$218&gt;35,FE68+FD69-FM68,IF(A69&lt;'Données projet'!$A$218,$FB$205^A69,IF(A69='Données projet'!$A$218,'Données projet'!$B$218,FE68+FD69-FM68)))</f>
        <v>217</v>
      </c>
      <c r="FF69" s="17">
        <f>FE69*VLOOKUP('Données projet'!$B$16,Paramètres!$A$1:$I$89,3,0)*VLOOKUP('Données projet'!$B$16,Paramètres!$A$1:$I$89,5,0)</f>
        <v>189.57120000000003</v>
      </c>
      <c r="FG69" s="13">
        <f t="shared" ref="FG69:FG132" si="101">EXP(-1.0587+0.8836*LN(FF69)+0.284)</f>
        <v>47.44513879693244</v>
      </c>
      <c r="FH69" s="20">
        <f t="shared" si="76"/>
        <v>412.8034567379907</v>
      </c>
      <c r="FI69" s="59">
        <f t="shared" si="77"/>
        <v>684.18778166705283</v>
      </c>
      <c r="FJ69" s="59">
        <f ca="1">AVERAGE(OFFSET($FI$3,0,0,'Données projet'!$E$16+1,1))-AVERAGE(OFFSET($H$3,0,0,'Données projet'!$E$16+1,1))</f>
        <v>377.00852312761913</v>
      </c>
      <c r="FK69" s="59">
        <f t="shared" ref="FK69:FK132" si="102">$FK$3</f>
        <v>337.17207781873378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21.338171513296437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21.338171513296437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3</v>
      </c>
      <c r="FZ69" s="12">
        <f>IF('Données projet'!$A$244&gt;35,FZ68+FY69-GH68,IF(A69&lt;'Données projet'!$A$244,$FW$205^A69,IF(A69='Données projet'!$A$244,'Données projet'!$B$244,FZ68+FY69-GH68)))</f>
        <v>197.00000000000003</v>
      </c>
      <c r="GA69" s="17">
        <f>FZ69*VLOOKUP('Données projet'!$B$17,Paramètres!$A$1:$I$89,3,0)*VLOOKUP('Données projet'!$B$17,Paramètres!$A$1:$I$89,5,0)</f>
        <v>172.09920000000005</v>
      </c>
      <c r="GB69" s="13">
        <f t="shared" ref="GB69:GB132" si="103">EXP(-1.0587+0.8836*LN(GA69)+0.284)</f>
        <v>43.559838214506989</v>
      </c>
      <c r="GC69" s="20">
        <f t="shared" si="79"/>
        <v>375.60615822359978</v>
      </c>
      <c r="GD69" s="59">
        <f t="shared" si="80"/>
        <v>646.99048315266191</v>
      </c>
      <c r="GE69" s="59">
        <f ca="1">AVERAGE(OFFSET($GD$3,0,0,'Données projet'!$E$17+1,1))-AVERAGE(OFFSET($H$3,0,0,'Données projet'!$E$17+1,1))</f>
        <v>280.10635755644415</v>
      </c>
      <c r="GF69" s="59">
        <f t="shared" ref="GF69:GF132" si="104">$GF$3</f>
        <v>271.43040689964266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12.234108040567266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12.234108040567266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4.5999999999999996</v>
      </c>
      <c r="GU69" s="12">
        <f>IF('Données projet'!$A$270&gt;35,GU68+GT69-HC68,IF(A69&lt;'Données projet'!$A$270,$GR$205^A69,IF(A69='Données projet'!$A$270,'Données projet'!$B$270,GU68+GT69-HC68)))</f>
        <v>297.59999999999985</v>
      </c>
      <c r="GV69" s="17">
        <f>GU69*VLOOKUP('Données projet'!$B$18,Paramètres!$A$1:$I$89,3,0)*VLOOKUP('Données projet'!$B$18,Paramètres!$A$1:$I$89,5,0)</f>
        <v>194.9875199999999</v>
      </c>
      <c r="GW69" s="13">
        <f t="shared" ref="GW69:GW132" si="105">EXP(-1.0587+0.8836*LN(GV69)+0.284)</f>
        <v>48.640954330020342</v>
      </c>
      <c r="GX69" s="20">
        <f t="shared" si="82"/>
        <v>424.3195927914519</v>
      </c>
      <c r="GY69" s="59">
        <f t="shared" si="83"/>
        <v>695.70391772051403</v>
      </c>
      <c r="GZ69" s="59">
        <f ca="1">AVERAGE(OFFSET($GY$3,0,0,'Données projet'!$E$18+1,1))-AVERAGE(OFFSET($H$3,0,0,'Données projet'!$E$18+1,1))</f>
        <v>315.63369683775079</v>
      </c>
      <c r="HA69" s="59">
        <f t="shared" ref="HA69:HA132" si="106">$HA$3</f>
        <v>306.69725573349979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13.898133880971734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13.898133880971734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3.8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13.933333333333332</v>
      </c>
      <c r="H70" s="67">
        <f t="shared" si="56"/>
        <v>200.93333333333331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10</v>
      </c>
      <c r="N70" s="13">
        <f>IF('Données projet'!$A$36&gt;35,N69+M70-V69,IF(A70&lt;'Données projet'!$A$36,$K$205^A70,IF(A70='Données projet'!$A$36,'Données projet'!$B$36,N69+M70-V69)))</f>
        <v>285.99999999999994</v>
      </c>
      <c r="O70" s="13">
        <f>N70*VLOOKUP('Données projet'!$B$9,Paramètres!$A$1:$I$89,3,0)*VLOOKUP('Données projet'!$B$9,Paramètres!$A$1:$I$89,5,0)</f>
        <v>245.38799999999998</v>
      </c>
      <c r="P70" s="13">
        <f t="shared" si="87"/>
        <v>59.597282764919569</v>
      </c>
      <c r="Q70" s="20">
        <f t="shared" si="54"/>
        <v>531.18270081556818</v>
      </c>
      <c r="R70" s="59">
        <f t="shared" si="55"/>
        <v>802.94779196981301</v>
      </c>
      <c r="S70" s="59">
        <f ca="1">AVERAGE(OFFSET($R$3,0,0,'Données projet'!$E$9+1,1))-AVERAGE(OFFSET($H$3,0,0,'Données projet'!$E$9+1,1))</f>
        <v>490.57700931800127</v>
      </c>
      <c r="T70" s="59">
        <f t="shared" si="88"/>
        <v>271.29582207075191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21.621950676440569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21.621950676440569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221.59999999999994</v>
      </c>
      <c r="AJ70" s="13">
        <f>AI70*VLOOKUP('Données projet'!$B$10,Paramètres!$A$1:$I$89,3,0)*VLOOKUP('Données projet'!$B$10,Paramètres!$A$1:$I$89,5,0)</f>
        <v>186.67583999999997</v>
      </c>
      <c r="AK70" s="13">
        <f t="shared" si="89"/>
        <v>46.804275023026932</v>
      </c>
      <c r="AL70" s="20">
        <f t="shared" si="58"/>
        <v>406.64453366510514</v>
      </c>
      <c r="AM70" s="59">
        <f t="shared" si="59"/>
        <v>678.40962481935003</v>
      </c>
      <c r="AN70" s="59">
        <f ca="1">AVERAGE(OFFSET($AM$3,0,0,'Données projet'!$E$10+1,1))-AVERAGE(OFFSET($H$3,0,0,'Données projet'!$E$10+1,1))</f>
        <v>379.55022125193182</v>
      </c>
      <c r="AO70" s="59">
        <f t="shared" si="90"/>
        <v>247.37575363353935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12.025147065033021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12.025147065033021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8.1999999999999993</v>
      </c>
      <c r="BD70" s="12">
        <f>IF('Données projet'!$A$88&gt;35,BD69+BC70-BL69,IF(A70&lt;'Données projet'!$A$88,$BA$205^A70,IF(A70='Données projet'!$A$88,'Données projet'!$B$88,BD69+BC70-BL69)))</f>
        <v>277.39999999999992</v>
      </c>
      <c r="BE70" s="13">
        <f>BD70*VLOOKUP('Données projet'!$B$11,Paramètres!$A$1:$I$89,3,0)*VLOOKUP('Données projet'!$B$11,Paramètres!$A$1:$I$89,5,0)</f>
        <v>250.99151999999992</v>
      </c>
      <c r="BF70" s="13">
        <f t="shared" si="91"/>
        <v>60.798211000769349</v>
      </c>
      <c r="BG70" s="20">
        <f t="shared" si="61"/>
        <v>543.03378149300647</v>
      </c>
      <c r="BH70" s="59">
        <f t="shared" si="62"/>
        <v>814.7988726472513</v>
      </c>
      <c r="BI70" s="59">
        <f ca="1">AVERAGE(OFFSET($BH$3,0,0,'Données projet'!$E$11+1,1))-AVERAGE(OFFSET($H$3,0,0,'Données projet'!$E$11+1,1))</f>
        <v>480.06550334851067</v>
      </c>
      <c r="BJ70" s="59">
        <f t="shared" si="92"/>
        <v>358.76123821338194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17.221198265973207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17.221198265973207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8.1999999999999993</v>
      </c>
      <c r="BY70" s="12">
        <f>IF('Données projet'!$A$114&gt;35,BY69+BX70-CG69,IF(A70&lt;'Données projet'!$A$114,$BV$205^A70,IF(A70='Données projet'!$A$114,'Données projet'!$B$114,BY69+BX70-CG69)))</f>
        <v>277.39999999999992</v>
      </c>
      <c r="BZ70" s="13">
        <f>BY70*VLOOKUP('Données projet'!$B$12,Paramètres!$A$1:$I$89,3,0)*VLOOKUP('Données projet'!$B$12,Paramètres!$A$1:$I$89,5,0)</f>
        <v>281.28359999999992</v>
      </c>
      <c r="CA70" s="13">
        <f t="shared" si="93"/>
        <v>67.238198209347928</v>
      </c>
      <c r="CB70" s="20">
        <f t="shared" si="64"/>
        <v>607.00879854794744</v>
      </c>
      <c r="CC70" s="59">
        <f t="shared" si="65"/>
        <v>878.77388970219226</v>
      </c>
      <c r="CD70" s="59">
        <f ca="1">AVERAGE(OFFSET($CC$3,0,0,'Données projet'!$E$12+1,1))-AVERAGE(OFFSET($H$3,0,0,'Données projet'!$E$12+1,1))</f>
        <v>529.72171777327833</v>
      </c>
      <c r="CE70" s="59">
        <f t="shared" si="94"/>
        <v>394.94722433628397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19.299618746349285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19.299618746349285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</v>
      </c>
      <c r="CT70" s="12">
        <f>IF('Données projet'!$A$140&gt;35,CT69+CS70-DB69,IF(A70&lt;'Données projet'!$A$140,$CQ$205^A70,IF(A70='Données projet'!$A$140,'Données projet'!$B$140,CT69+CS70-DB69)))</f>
        <v>157</v>
      </c>
      <c r="CU70" s="17">
        <f>CT70*VLOOKUP('Données projet'!$B$13,Paramètres!$A$1:$I$89,3,0)*VLOOKUP('Données projet'!$B$13,Paramètres!$A$1:$I$89,5,0)</f>
        <v>149.40119999999999</v>
      </c>
      <c r="CV70" s="13">
        <f t="shared" si="95"/>
        <v>38.44247450913759</v>
      </c>
      <c r="CW70" s="20">
        <f t="shared" si="67"/>
        <v>327.16106643674794</v>
      </c>
      <c r="CX70" s="59">
        <f t="shared" si="68"/>
        <v>598.92615759099272</v>
      </c>
      <c r="CY70" s="59">
        <f ca="1">AVERAGE(OFFSET($CX$3,0,0,'Données projet'!$E$13+1,1))-AVERAGE(OFFSET($H$3,0,0,'Données projet'!$E$13+1,1))</f>
        <v>319.49771739670462</v>
      </c>
      <c r="CZ70" s="59">
        <f t="shared" si="96"/>
        <v>166.76118462633733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8.052414725064267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8.052414725064267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4.5999999999999996</v>
      </c>
      <c r="DO70" s="12">
        <f>IF('Données projet'!$A$166&gt;35,DO69+DN70-DW69,IF(A70&lt;'Données projet'!$A$166,$DL$205^A70,IF(A70='Données projet'!$A$166,'Données projet'!$B$166,DO69+DN70-DW69)))</f>
        <v>302.19999999999987</v>
      </c>
      <c r="DP70" s="17">
        <f>DO70*VLOOKUP('Données projet'!$B$14,Paramètres!$A$1:$I$89,3,0)*VLOOKUP('Données projet'!$B$14,Paramètres!$A$1:$I$89,5,0)</f>
        <v>240.43031999999991</v>
      </c>
      <c r="DQ70" s="13">
        <f t="shared" si="97"/>
        <v>58.532106271380506</v>
      </c>
      <c r="DR70" s="20">
        <f t="shared" si="70"/>
        <v>520.69289242265415</v>
      </c>
      <c r="DS70" s="59">
        <f t="shared" si="71"/>
        <v>792.45798357689898</v>
      </c>
      <c r="DT70" s="59">
        <f ca="1">AVERAGE(OFFSET($DS$3,0,0,'Données projet'!$E$14+1,1))-AVERAGE(OFFSET($H$3,0,0,'Données projet'!$E$14+1,1))</f>
        <v>371.53862119592281</v>
      </c>
      <c r="DU70" s="59">
        <f t="shared" si="98"/>
        <v>359.99672429242423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20.393132154956895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20.393132154956895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10</v>
      </c>
      <c r="EJ70" s="12">
        <f>IF('Données projet'!$A$192&gt;35,EJ69+EI70-ER69,IF(A70&lt;'Données projet'!$A$192,$EG$205^A70,IF(A70='Données projet'!$A$192,'Données projet'!$B$192,EJ69+EI70-ER69)))</f>
        <v>285.99999999999994</v>
      </c>
      <c r="EK70" s="17">
        <f>EJ70*VLOOKUP('Données projet'!$B$15,Paramètres!$A$1:$I$89,3,0)*VLOOKUP('Données projet'!$B$15,Paramètres!$A$1:$I$89,5,0)</f>
        <v>209.69519999999994</v>
      </c>
      <c r="EL70" s="13">
        <f t="shared" si="99"/>
        <v>51.868973600145608</v>
      </c>
      <c r="EM70" s="20">
        <f t="shared" si="73"/>
        <v>455.55760235358679</v>
      </c>
      <c r="EN70" s="59">
        <f t="shared" si="74"/>
        <v>727.32269350783167</v>
      </c>
      <c r="EO70" s="59">
        <f ca="1">AVERAGE(OFFSET($EN$3,0,0,'Données projet'!$E$15+1,1))-AVERAGE(OFFSET($H$3,0,0,'Données projet'!$E$15+1,1))</f>
        <v>429.05782194614073</v>
      </c>
      <c r="EP70" s="59">
        <f t="shared" si="100"/>
        <v>240.01805666428365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14.990724637079381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14.990724637079381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5</v>
      </c>
      <c r="FE70" s="12">
        <f>IF('Données projet'!$A$218&gt;35,FE69+FD70-FM69,IF(A70&lt;'Données projet'!$A$218,$FB$205^A70,IF(A70='Données projet'!$A$218,'Données projet'!$B$218,FE69+FD70-FM69)))</f>
        <v>222</v>
      </c>
      <c r="FF70" s="17">
        <f>FE70*VLOOKUP('Données projet'!$B$16,Paramètres!$A$1:$I$89,3,0)*VLOOKUP('Données projet'!$B$16,Paramètres!$A$1:$I$89,5,0)</f>
        <v>193.93920000000003</v>
      </c>
      <c r="FG70" s="13">
        <f t="shared" si="101"/>
        <v>48.409811198069384</v>
      </c>
      <c r="FH70" s="20">
        <f t="shared" si="76"/>
        <v>422.09119450330417</v>
      </c>
      <c r="FI70" s="59">
        <f t="shared" si="77"/>
        <v>693.85628565754905</v>
      </c>
      <c r="FJ70" s="59">
        <f ca="1">AVERAGE(OFFSET($FI$3,0,0,'Données projet'!$E$16+1,1))-AVERAGE(OFFSET($H$3,0,0,'Données projet'!$E$16+1,1))</f>
        <v>377.00852312761913</v>
      </c>
      <c r="FK70" s="59">
        <f t="shared" si="102"/>
        <v>337.17207781873378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20.919742984920195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20.919742984920195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3</v>
      </c>
      <c r="FZ70" s="12">
        <f>IF('Données projet'!$A$244&gt;35,FZ69+FY70-GH69,IF(A70&lt;'Données projet'!$A$244,$FW$205^A70,IF(A70='Données projet'!$A$244,'Données projet'!$B$244,FZ69+FY70-GH69)))</f>
        <v>200.00000000000003</v>
      </c>
      <c r="GA70" s="17">
        <f>FZ70*VLOOKUP('Données projet'!$B$17,Paramètres!$A$1:$I$89,3,0)*VLOOKUP('Données projet'!$B$17,Paramètres!$A$1:$I$89,5,0)</f>
        <v>174.72000000000006</v>
      </c>
      <c r="GB70" s="13">
        <f t="shared" si="103"/>
        <v>44.145455754865246</v>
      </c>
      <c r="GC70" s="20">
        <f t="shared" si="79"/>
        <v>381.19066877305704</v>
      </c>
      <c r="GD70" s="59">
        <f t="shared" si="80"/>
        <v>652.95575992730187</v>
      </c>
      <c r="GE70" s="59">
        <f ca="1">AVERAGE(OFFSET($GD$3,0,0,'Données projet'!$E$17+1,1))-AVERAGE(OFFSET($H$3,0,0,'Données projet'!$E$17+1,1))</f>
        <v>280.10635755644415</v>
      </c>
      <c r="GF70" s="59">
        <f t="shared" si="104"/>
        <v>271.43040689964266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11.994204643960828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11.994204643960828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4.5999999999999996</v>
      </c>
      <c r="GU70" s="12">
        <f>IF('Données projet'!$A$270&gt;35,GU69+GT70-HC69,IF(A70&lt;'Données projet'!$A$270,$GR$205^A70,IF(A70='Données projet'!$A$270,'Données projet'!$B$270,GU69+GT70-HC69)))</f>
        <v>302.19999999999987</v>
      </c>
      <c r="GV70" s="17">
        <f>GU70*VLOOKUP('Données projet'!$B$18,Paramètres!$A$1:$I$89,3,0)*VLOOKUP('Données projet'!$B$18,Paramètres!$A$1:$I$89,5,0)</f>
        <v>198.00143999999992</v>
      </c>
      <c r="GW70" s="13">
        <f t="shared" si="105"/>
        <v>49.304688329083952</v>
      </c>
      <c r="GX70" s="20">
        <f t="shared" si="82"/>
        <v>430.72484017315429</v>
      </c>
      <c r="GY70" s="59">
        <f t="shared" si="83"/>
        <v>702.48993132739906</v>
      </c>
      <c r="GZ70" s="59">
        <f ca="1">AVERAGE(OFFSET($GY$3,0,0,'Données projet'!$E$18+1,1))-AVERAGE(OFFSET($H$3,0,0,'Données projet'!$E$18+1,1))</f>
        <v>315.63369683775079</v>
      </c>
      <c r="HA70" s="59">
        <f t="shared" si="106"/>
        <v>306.69725573349979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13.625599952590509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13.625599952590509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3.8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13.933333333333332</v>
      </c>
      <c r="H71" s="67">
        <f t="shared" si="56"/>
        <v>200.93333333333331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10</v>
      </c>
      <c r="N71" s="13">
        <f>IF('Données projet'!$A$36&gt;35,N70+M71-V70,IF(A71&lt;'Données projet'!$A$36,$K$205^A71,IF(A71='Données projet'!$A$36,'Données projet'!$B$36,N70+M71-V70)))</f>
        <v>295.99999999999994</v>
      </c>
      <c r="O71" s="13">
        <f>N71*VLOOKUP('Données projet'!$B$9,Paramètres!$A$1:$I$89,3,0)*VLOOKUP('Données projet'!$B$9,Paramètres!$A$1:$I$89,5,0)</f>
        <v>253.96799999999999</v>
      </c>
      <c r="P71" s="13">
        <f t="shared" si="87"/>
        <v>61.434848029666512</v>
      </c>
      <c r="Q71" s="20">
        <f t="shared" si="54"/>
        <v>549.32662698500246</v>
      </c>
      <c r="R71" s="59">
        <f t="shared" si="55"/>
        <v>821.46587892168873</v>
      </c>
      <c r="S71" s="59">
        <f ca="1">AVERAGE(OFFSET($R$3,0,0,'Données projet'!$E$9+1,1))-AVERAGE(OFFSET($H$3,0,0,'Données projet'!$E$9+1,1))</f>
        <v>490.57700931800127</v>
      </c>
      <c r="T71" s="59">
        <f t="shared" si="88"/>
        <v>271.29582207075191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21.197957411763266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21.197957411763266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228.39999999999995</v>
      </c>
      <c r="AJ71" s="13">
        <f>AI71*VLOOKUP('Données projet'!$B$10,Paramètres!$A$1:$I$89,3,0)*VLOOKUP('Données projet'!$B$10,Paramètres!$A$1:$I$89,5,0)</f>
        <v>192.40415999999999</v>
      </c>
      <c r="AK71" s="13">
        <f t="shared" si="89"/>
        <v>48.071088890795593</v>
      </c>
      <c r="AL71" s="20">
        <f t="shared" si="58"/>
        <v>418.82772515146894</v>
      </c>
      <c r="AM71" s="59">
        <f t="shared" si="59"/>
        <v>690.9669770881552</v>
      </c>
      <c r="AN71" s="59">
        <f ca="1">AVERAGE(OFFSET($AM$3,0,0,'Données projet'!$E$10+1,1))-AVERAGE(OFFSET($H$3,0,0,'Données projet'!$E$10+1,1))</f>
        <v>379.55022125193182</v>
      </c>
      <c r="AO71" s="59">
        <f t="shared" si="90"/>
        <v>247.37575363353935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11.7893412657032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11.7893412657032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8.1999999999999993</v>
      </c>
      <c r="BD71" s="12">
        <f>IF('Données projet'!$A$88&gt;35,BD70+BC71-BL70,IF(A71&lt;'Données projet'!$A$88,$BA$205^A71,IF(A71='Données projet'!$A$88,'Données projet'!$B$88,BD70+BC71-BL70)))</f>
        <v>285.59999999999991</v>
      </c>
      <c r="BE71" s="13">
        <f>BD71*VLOOKUP('Données projet'!$B$11,Paramètres!$A$1:$I$89,3,0)*VLOOKUP('Données projet'!$B$11,Paramètres!$A$1:$I$89,5,0)</f>
        <v>258.41087999999991</v>
      </c>
      <c r="BF71" s="13">
        <f t="shared" si="91"/>
        <v>62.383521020316756</v>
      </c>
      <c r="BG71" s="20">
        <f t="shared" si="61"/>
        <v>558.71691511038478</v>
      </c>
      <c r="BH71" s="59">
        <f t="shared" si="62"/>
        <v>830.85616704707104</v>
      </c>
      <c r="BI71" s="59">
        <f ca="1">AVERAGE(OFFSET($BH$3,0,0,'Données projet'!$E$11+1,1))-AVERAGE(OFFSET($H$3,0,0,'Données projet'!$E$11+1,1))</f>
        <v>480.06550334851067</v>
      </c>
      <c r="BJ71" s="59">
        <f t="shared" si="92"/>
        <v>358.76123821338194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16.88350107187124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16.88350107187124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8.1999999999999993</v>
      </c>
      <c r="BY71" s="12">
        <f>IF('Données projet'!$A$114&gt;35,BY70+BX71-CG70,IF(A71&lt;'Données projet'!$A$114,$BV$205^A71,IF(A71='Données projet'!$A$114,'Données projet'!$B$114,BY70+BX71-CG70)))</f>
        <v>285.59999999999991</v>
      </c>
      <c r="BZ71" s="13">
        <f>BY71*VLOOKUP('Données projet'!$B$12,Paramètres!$A$1:$I$89,3,0)*VLOOKUP('Données projet'!$B$12,Paramètres!$A$1:$I$89,5,0)</f>
        <v>289.59839999999997</v>
      </c>
      <c r="CA71" s="13">
        <f t="shared" si="93"/>
        <v>68.991430542388798</v>
      </c>
      <c r="CB71" s="20">
        <f t="shared" si="64"/>
        <v>624.54395486132705</v>
      </c>
      <c r="CC71" s="59">
        <f t="shared" si="65"/>
        <v>896.68320679801332</v>
      </c>
      <c r="CD71" s="59">
        <f ca="1">AVERAGE(OFFSET($CC$3,0,0,'Données projet'!$E$12+1,1))-AVERAGE(OFFSET($H$3,0,0,'Données projet'!$E$12+1,1))</f>
        <v>529.72171777327833</v>
      </c>
      <c r="CE71" s="59">
        <f t="shared" si="94"/>
        <v>394.94722433628397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18.921164994338461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18.921164994338461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</v>
      </c>
      <c r="CT71" s="12">
        <f>IF('Données projet'!$A$140&gt;35,CT70+CS71-DB70,IF(A71&lt;'Données projet'!$A$140,$CQ$205^A71,IF(A71='Données projet'!$A$140,'Données projet'!$B$140,CT70+CS71-DB70)))</f>
        <v>162</v>
      </c>
      <c r="CU71" s="17">
        <f>CT71*VLOOKUP('Données projet'!$B$13,Paramètres!$A$1:$I$89,3,0)*VLOOKUP('Données projet'!$B$13,Paramètres!$A$1:$I$89,5,0)</f>
        <v>154.1592</v>
      </c>
      <c r="CV71" s="13">
        <f t="shared" si="95"/>
        <v>39.522268933730984</v>
      </c>
      <c r="CW71" s="20">
        <f t="shared" si="67"/>
        <v>337.32855839291477</v>
      </c>
      <c r="CX71" s="59">
        <f t="shared" si="68"/>
        <v>609.46781032960098</v>
      </c>
      <c r="CY71" s="59">
        <f ca="1">AVERAGE(OFFSET($CX$3,0,0,'Données projet'!$E$13+1,1))-AVERAGE(OFFSET($H$3,0,0,'Données projet'!$E$13+1,1))</f>
        <v>319.49771739670462</v>
      </c>
      <c r="CZ71" s="59">
        <f t="shared" si="96"/>
        <v>166.76118462633733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7.8945117837937699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7.8945117837937699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4.5999999999999996</v>
      </c>
      <c r="DO71" s="12">
        <f>IF('Données projet'!$A$166&gt;35,DO70+DN71-DW70,IF(A71&lt;'Données projet'!$A$166,$DL$205^A71,IF(A71='Données projet'!$A$166,'Données projet'!$B$166,DO70+DN71-DW70)))</f>
        <v>306.7999999999999</v>
      </c>
      <c r="DP71" s="17">
        <f>DO71*VLOOKUP('Données projet'!$B$14,Paramètres!$A$1:$I$89,3,0)*VLOOKUP('Données projet'!$B$14,Paramètres!$A$1:$I$89,5,0)</f>
        <v>244.09007999999994</v>
      </c>
      <c r="DQ71" s="13">
        <f t="shared" si="97"/>
        <v>59.318663780863893</v>
      </c>
      <c r="DR71" s="20">
        <f t="shared" si="70"/>
        <v>528.43689541833794</v>
      </c>
      <c r="DS71" s="59">
        <f t="shared" si="71"/>
        <v>800.5761473550242</v>
      </c>
      <c r="DT71" s="59">
        <f ca="1">AVERAGE(OFFSET($DS$3,0,0,'Données projet'!$E$14+1,1))-AVERAGE(OFFSET($H$3,0,0,'Données projet'!$E$14+1,1))</f>
        <v>371.53862119592281</v>
      </c>
      <c r="DU71" s="59">
        <f t="shared" si="98"/>
        <v>359.99672429242423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19.993235271980598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19.993235271980598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10</v>
      </c>
      <c r="EJ71" s="12">
        <f>IF('Données projet'!$A$192&gt;35,EJ70+EI71-ER70,IF(A71&lt;'Données projet'!$A$192,$EG$205^A71,IF(A71='Données projet'!$A$192,'Données projet'!$B$192,EJ70+EI71-ER70)))</f>
        <v>295.99999999999994</v>
      </c>
      <c r="EK71" s="17">
        <f>EJ71*VLOOKUP('Données projet'!$B$15,Paramètres!$A$1:$I$89,3,0)*VLOOKUP('Données projet'!$B$15,Paramètres!$A$1:$I$89,5,0)</f>
        <v>217.02719999999997</v>
      </c>
      <c r="EL71" s="13">
        <f t="shared" si="99"/>
        <v>53.468251617260293</v>
      </c>
      <c r="EM71" s="20">
        <f t="shared" si="73"/>
        <v>471.1129115667282</v>
      </c>
      <c r="EN71" s="59">
        <f t="shared" si="74"/>
        <v>743.25216350341452</v>
      </c>
      <c r="EO71" s="59">
        <f ca="1">AVERAGE(OFFSET($EN$3,0,0,'Données projet'!$E$15+1,1))-AVERAGE(OFFSET($H$3,0,0,'Données projet'!$E$15+1,1))</f>
        <v>429.05782194614073</v>
      </c>
      <c r="EP71" s="59">
        <f t="shared" si="100"/>
        <v>240.01805666428365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14.696765670385444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14.696765670385444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5</v>
      </c>
      <c r="FE71" s="12">
        <f>IF('Données projet'!$A$218&gt;35,FE70+FD71-FM70,IF(A71&lt;'Données projet'!$A$218,$FB$205^A71,IF(A71='Données projet'!$A$218,'Données projet'!$B$218,FE70+FD71-FM70)))</f>
        <v>227</v>
      </c>
      <c r="FF71" s="17">
        <f>FE71*VLOOKUP('Données projet'!$B$16,Paramètres!$A$1:$I$89,3,0)*VLOOKUP('Données projet'!$B$16,Paramètres!$A$1:$I$89,5,0)</f>
        <v>198.30720000000002</v>
      </c>
      <c r="FG71" s="13">
        <f t="shared" si="101"/>
        <v>49.371957679623371</v>
      </c>
      <c r="FH71" s="20">
        <f t="shared" si="76"/>
        <v>431.37453295867743</v>
      </c>
      <c r="FI71" s="59">
        <f t="shared" si="77"/>
        <v>703.51378489536364</v>
      </c>
      <c r="FJ71" s="59">
        <f ca="1">AVERAGE(OFFSET($FI$3,0,0,'Données projet'!$E$16+1,1))-AVERAGE(OFFSET($H$3,0,0,'Données projet'!$E$16+1,1))</f>
        <v>377.00852312761913</v>
      </c>
      <c r="FK71" s="59">
        <f t="shared" si="102"/>
        <v>337.17207781873378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20.509519584769205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20.509519584769205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3</v>
      </c>
      <c r="FZ71" s="12">
        <f>IF('Données projet'!$A$244&gt;35,FZ70+FY71-GH70,IF(A71&lt;'Données projet'!$A$244,$FW$205^A71,IF(A71='Données projet'!$A$244,'Données projet'!$B$244,FZ70+FY71-GH70)))</f>
        <v>203.00000000000003</v>
      </c>
      <c r="GA71" s="17">
        <f>FZ71*VLOOKUP('Données projet'!$B$17,Paramètres!$A$1:$I$89,3,0)*VLOOKUP('Données projet'!$B$17,Paramètres!$A$1:$I$89,5,0)</f>
        <v>177.34080000000003</v>
      </c>
      <c r="GB71" s="13">
        <f t="shared" si="103"/>
        <v>44.730051658603102</v>
      </c>
      <c r="GC71" s="20">
        <f t="shared" si="79"/>
        <v>386.77339997206712</v>
      </c>
      <c r="GD71" s="59">
        <f t="shared" si="80"/>
        <v>658.91265190875333</v>
      </c>
      <c r="GE71" s="59">
        <f ca="1">AVERAGE(OFFSET($GD$3,0,0,'Données projet'!$E$17+1,1))-AVERAGE(OFFSET($H$3,0,0,'Données projet'!$E$17+1,1))</f>
        <v>280.10635755644415</v>
      </c>
      <c r="GF71" s="59">
        <f t="shared" si="104"/>
        <v>271.43040689964266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11.759005606635219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11.759005606635219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4.5999999999999996</v>
      </c>
      <c r="GU71" s="12">
        <f>IF('Données projet'!$A$270&gt;35,GU70+GT71-HC70,IF(A71&lt;'Données projet'!$A$270,$GR$205^A71,IF(A71='Données projet'!$A$270,'Données projet'!$B$270,GU70+GT71-HC70)))</f>
        <v>306.7999999999999</v>
      </c>
      <c r="GV71" s="17">
        <f>GU71*VLOOKUP('Données projet'!$B$18,Paramètres!$A$1:$I$89,3,0)*VLOOKUP('Données projet'!$B$18,Paramètres!$A$1:$I$89,5,0)</f>
        <v>201.01535999999996</v>
      </c>
      <c r="GW71" s="13">
        <f t="shared" si="105"/>
        <v>49.96724731300592</v>
      </c>
      <c r="GX71" s="20">
        <f t="shared" si="82"/>
        <v>437.12804107015182</v>
      </c>
      <c r="GY71" s="59">
        <f t="shared" si="83"/>
        <v>709.26729300683814</v>
      </c>
      <c r="GZ71" s="59">
        <f ca="1">AVERAGE(OFFSET($GY$3,0,0,'Données projet'!$E$18+1,1))-AVERAGE(OFFSET($H$3,0,0,'Données projet'!$E$18+1,1))</f>
        <v>315.63369683775079</v>
      </c>
      <c r="HA71" s="59">
        <f t="shared" si="106"/>
        <v>306.69725573349979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13.358410248315558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13.358410248315558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3.8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13.933333333333332</v>
      </c>
      <c r="H72" s="67">
        <f t="shared" si="56"/>
        <v>200.93333333333331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10</v>
      </c>
      <c r="N72" s="13">
        <f>IF('Données projet'!$A$36&gt;35,N71+M72-V71,IF(A72&lt;'Données projet'!$A$36,$K$205^A72,IF(A72='Données projet'!$A$36,'Données projet'!$B$36,N71+M72-V71)))</f>
        <v>305.99999999999994</v>
      </c>
      <c r="O72" s="13">
        <f>N72*VLOOKUP('Données projet'!$B$9,Paramètres!$A$1:$I$89,3,0)*VLOOKUP('Données projet'!$B$9,Paramètres!$A$1:$I$89,5,0)</f>
        <v>262.548</v>
      </c>
      <c r="P72" s="13">
        <f t="shared" si="87"/>
        <v>63.265199933079444</v>
      </c>
      <c r="Q72" s="20">
        <f t="shared" si="54"/>
        <v>567.45798988344666</v>
      </c>
      <c r="R72" s="59">
        <f t="shared" si="55"/>
        <v>839.96491174949733</v>
      </c>
      <c r="S72" s="59">
        <f ca="1">AVERAGE(OFFSET($R$3,0,0,'Données projet'!$E$9+1,1))-AVERAGE(OFFSET($H$3,0,0,'Données projet'!$E$9+1,1))</f>
        <v>490.57700931800127</v>
      </c>
      <c r="T72" s="59">
        <f t="shared" si="88"/>
        <v>271.29582207075191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20.782278396395931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20.782278396395931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235.19999999999996</v>
      </c>
      <c r="AJ72" s="13">
        <f>AI72*VLOOKUP('Données projet'!$B$10,Paramètres!$A$1:$I$89,3,0)*VLOOKUP('Données projet'!$B$10,Paramètres!$A$1:$I$89,5,0)</f>
        <v>198.13247999999999</v>
      </c>
      <c r="AK72" s="13">
        <f t="shared" si="89"/>
        <v>49.333519530262095</v>
      </c>
      <c r="AL72" s="20">
        <f t="shared" si="58"/>
        <v>431.00328251520642</v>
      </c>
      <c r="AM72" s="59">
        <f t="shared" si="59"/>
        <v>703.51020438125704</v>
      </c>
      <c r="AN72" s="59">
        <f ca="1">AVERAGE(OFFSET($AM$3,0,0,'Données projet'!$E$10+1,1))-AVERAGE(OFFSET($H$3,0,0,'Données projet'!$E$10+1,1))</f>
        <v>379.55022125193182</v>
      </c>
      <c r="AO72" s="59">
        <f t="shared" si="90"/>
        <v>247.37575363353935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11.558159474270902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11.558159474270902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8.1999999999999993</v>
      </c>
      <c r="BD72" s="12">
        <f>IF('Données projet'!$A$88&gt;35,BD71+BC72-BL71,IF(A72&lt;'Données projet'!$A$88,$BA$205^A72,IF(A72='Données projet'!$A$88,'Données projet'!$B$88,BD71+BC72-BL71)))</f>
        <v>293.7999999999999</v>
      </c>
      <c r="BE72" s="13">
        <f>BD72*VLOOKUP('Données projet'!$B$11,Paramètres!$A$1:$I$89,3,0)*VLOOKUP('Données projet'!$B$11,Paramètres!$A$1:$I$89,5,0)</f>
        <v>265.83023999999989</v>
      </c>
      <c r="BF72" s="13">
        <f t="shared" si="91"/>
        <v>63.963540982526439</v>
      </c>
      <c r="BG72" s="20">
        <f t="shared" si="61"/>
        <v>574.39083521123325</v>
      </c>
      <c r="BH72" s="59">
        <f t="shared" si="62"/>
        <v>846.89775707728381</v>
      </c>
      <c r="BI72" s="59">
        <f ca="1">AVERAGE(OFFSET($BH$3,0,0,'Données projet'!$E$11+1,1))-AVERAGE(OFFSET($H$3,0,0,'Données projet'!$E$11+1,1))</f>
        <v>480.06550334851067</v>
      </c>
      <c r="BJ72" s="59">
        <f t="shared" si="92"/>
        <v>358.76123821338194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16.552425913770666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16.552425913770666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8.1999999999999993</v>
      </c>
      <c r="BY72" s="12">
        <f>IF('Données projet'!$A$114&gt;35,BY71+BX72-CG71,IF(A72&lt;'Données projet'!$A$114,$BV$205^A72,IF(A72='Données projet'!$A$114,'Données projet'!$B$114,BY71+BX72-CG71)))</f>
        <v>293.7999999999999</v>
      </c>
      <c r="BZ72" s="13">
        <f>BY72*VLOOKUP('Données projet'!$B$12,Paramètres!$A$1:$I$89,3,0)*VLOOKUP('Données projet'!$B$12,Paramètres!$A$1:$I$89,5,0)</f>
        <v>297.9131999999999</v>
      </c>
      <c r="CA72" s="13">
        <f t="shared" si="93"/>
        <v>70.73881247427552</v>
      </c>
      <c r="CB72" s="20">
        <f t="shared" si="64"/>
        <v>642.06892172602966</v>
      </c>
      <c r="CC72" s="59">
        <f t="shared" si="65"/>
        <v>914.57584359208022</v>
      </c>
      <c r="CD72" s="59">
        <f ca="1">AVERAGE(OFFSET($CC$3,0,0,'Données projet'!$E$12+1,1))-AVERAGE(OFFSET($H$3,0,0,'Données projet'!$E$12+1,1))</f>
        <v>529.72171777327833</v>
      </c>
      <c r="CE72" s="59">
        <f t="shared" si="94"/>
        <v>394.94722433628397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18.550132489570576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18.550132489570576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</v>
      </c>
      <c r="CT72" s="12">
        <f>IF('Données projet'!$A$140&gt;35,CT71+CS72-DB71,IF(A72&lt;'Données projet'!$A$140,$CQ$205^A72,IF(A72='Données projet'!$A$140,'Données projet'!$B$140,CT71+CS72-DB71)))</f>
        <v>167</v>
      </c>
      <c r="CU72" s="17">
        <f>CT72*VLOOKUP('Données projet'!$B$13,Paramètres!$A$1:$I$89,3,0)*VLOOKUP('Données projet'!$B$13,Paramètres!$A$1:$I$89,5,0)</f>
        <v>158.91720000000001</v>
      </c>
      <c r="CV72" s="13">
        <f t="shared" si="95"/>
        <v>40.598190407175252</v>
      </c>
      <c r="CW72" s="20">
        <f t="shared" si="67"/>
        <v>347.48930495916358</v>
      </c>
      <c r="CX72" s="59">
        <f t="shared" si="68"/>
        <v>619.99622682521419</v>
      </c>
      <c r="CY72" s="59">
        <f ca="1">AVERAGE(OFFSET($CX$3,0,0,'Données projet'!$E$13+1,1))-AVERAGE(OFFSET($H$3,0,0,'Données projet'!$E$13+1,1))</f>
        <v>319.49771739670462</v>
      </c>
      <c r="CZ72" s="59">
        <f t="shared" si="96"/>
        <v>166.76118462633733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7.7397052228903034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7.7397052228903034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4.5999999999999996</v>
      </c>
      <c r="DO72" s="12">
        <f>IF('Données projet'!$A$166&gt;35,DO71+DN72-DW71,IF(A72&lt;'Données projet'!$A$166,$DL$205^A72,IF(A72='Données projet'!$A$166,'Données projet'!$B$166,DO71+DN72-DW71)))</f>
        <v>311.39999999999992</v>
      </c>
      <c r="DP72" s="17">
        <f>DO72*VLOOKUP('Données projet'!$B$14,Paramètres!$A$1:$I$89,3,0)*VLOOKUP('Données projet'!$B$14,Paramètres!$A$1:$I$89,5,0)</f>
        <v>247.74983999999995</v>
      </c>
      <c r="DQ72" s="13">
        <f t="shared" si="97"/>
        <v>60.103849700617872</v>
      </c>
      <c r="DR72" s="20">
        <f t="shared" si="70"/>
        <v>536.17850956190932</v>
      </c>
      <c r="DS72" s="59">
        <f t="shared" si="71"/>
        <v>808.68543142795988</v>
      </c>
      <c r="DT72" s="59">
        <f ca="1">AVERAGE(OFFSET($DS$3,0,0,'Données projet'!$E$14+1,1))-AVERAGE(OFFSET($H$3,0,0,'Données projet'!$E$14+1,1))</f>
        <v>371.53862119592281</v>
      </c>
      <c r="DU72" s="59">
        <f t="shared" si="98"/>
        <v>359.99672429242423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19.601180122966451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19.601180122966451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10</v>
      </c>
      <c r="EJ72" s="12">
        <f>IF('Données projet'!$A$192&gt;35,EJ71+EI72-ER71,IF(A72&lt;'Données projet'!$A$192,$EG$205^A72,IF(A72='Données projet'!$A$192,'Données projet'!$B$192,EJ71+EI72-ER71)))</f>
        <v>305.99999999999994</v>
      </c>
      <c r="EK72" s="17">
        <f>EJ72*VLOOKUP('Données projet'!$B$15,Paramètres!$A$1:$I$89,3,0)*VLOOKUP('Données projet'!$B$15,Paramètres!$A$1:$I$89,5,0)</f>
        <v>224.35919999999996</v>
      </c>
      <c r="EL72" s="13">
        <f t="shared" si="99"/>
        <v>55.061251669487255</v>
      </c>
      <c r="EM72" s="20">
        <f t="shared" si="73"/>
        <v>486.65728665769012</v>
      </c>
      <c r="EN72" s="59">
        <f t="shared" si="74"/>
        <v>759.16420852374074</v>
      </c>
      <c r="EO72" s="59">
        <f ca="1">AVERAGE(OFFSET($EN$3,0,0,'Données projet'!$E$15+1,1))-AVERAGE(OFFSET($H$3,0,0,'Données projet'!$E$15+1,1))</f>
        <v>429.05782194614073</v>
      </c>
      <c r="EP72" s="59">
        <f t="shared" si="100"/>
        <v>240.01805666428365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14.408571059731109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14.408571059731109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5</v>
      </c>
      <c r="FE72" s="12">
        <f>IF('Données projet'!$A$218&gt;35,FE71+FD72-FM71,IF(A72&lt;'Données projet'!$A$218,$FB$205^A72,IF(A72='Données projet'!$A$218,'Données projet'!$B$218,FE71+FD72-FM71)))</f>
        <v>232</v>
      </c>
      <c r="FF72" s="17">
        <f>FE72*VLOOKUP('Données projet'!$B$16,Paramètres!$A$1:$I$89,3,0)*VLOOKUP('Données projet'!$B$16,Paramètres!$A$1:$I$89,5,0)</f>
        <v>202.67520000000002</v>
      </c>
      <c r="FG72" s="13">
        <f t="shared" si="101"/>
        <v>50.331640285313689</v>
      </c>
      <c r="FH72" s="20">
        <f t="shared" si="76"/>
        <v>440.653580163588</v>
      </c>
      <c r="FI72" s="59">
        <f t="shared" si="77"/>
        <v>713.16050202963856</v>
      </c>
      <c r="FJ72" s="59">
        <f ca="1">AVERAGE(OFFSET($FI$3,0,0,'Données projet'!$E$16+1,1))-AVERAGE(OFFSET($H$3,0,0,'Données projet'!$E$16+1,1))</f>
        <v>377.00852312761913</v>
      </c>
      <c r="FK72" s="59">
        <f t="shared" si="102"/>
        <v>337.17207781873378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20.107340415283609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20.107340415283609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3</v>
      </c>
      <c r="FZ72" s="12">
        <f>IF('Données projet'!$A$244&gt;35,FZ71+FY72-GH71,IF(A72&lt;'Données projet'!$A$244,$FW$205^A72,IF(A72='Données projet'!$A$244,'Données projet'!$B$244,FZ71+FY72-GH71)))</f>
        <v>206.00000000000003</v>
      </c>
      <c r="GA72" s="17">
        <f>FZ72*VLOOKUP('Données projet'!$B$17,Paramètres!$A$1:$I$89,3,0)*VLOOKUP('Données projet'!$B$17,Paramètres!$A$1:$I$89,5,0)</f>
        <v>179.96160000000006</v>
      </c>
      <c r="GB72" s="13">
        <f t="shared" si="103"/>
        <v>45.313642767960104</v>
      </c>
      <c r="GC72" s="20">
        <f t="shared" si="79"/>
        <v>392.3543811541972</v>
      </c>
      <c r="GD72" s="59">
        <f t="shared" si="80"/>
        <v>664.86130302024776</v>
      </c>
      <c r="GE72" s="59">
        <f ca="1">AVERAGE(OFFSET($GD$3,0,0,'Données projet'!$E$17+1,1))-AVERAGE(OFFSET($H$3,0,0,'Données projet'!$E$17+1,1))</f>
        <v>280.10635755644415</v>
      </c>
      <c r="GF72" s="59">
        <f t="shared" si="104"/>
        <v>271.43040689964266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11.528418678974317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11.528418678974317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4.5999999999999996</v>
      </c>
      <c r="GU72" s="12">
        <f>IF('Données projet'!$A$270&gt;35,GU71+GT72-HC71,IF(A72&lt;'Données projet'!$A$270,$GR$205^A72,IF(A72='Données projet'!$A$270,'Données projet'!$B$270,GU71+GT72-HC71)))</f>
        <v>311.39999999999992</v>
      </c>
      <c r="GV72" s="17">
        <f>GU72*VLOOKUP('Données projet'!$B$18,Paramètres!$A$1:$I$89,3,0)*VLOOKUP('Données projet'!$B$18,Paramètres!$A$1:$I$89,5,0)</f>
        <v>204.02927999999994</v>
      </c>
      <c r="GW72" s="13">
        <f t="shared" si="105"/>
        <v>50.628650934368238</v>
      </c>
      <c r="GX72" s="20">
        <f t="shared" si="82"/>
        <v>443.5292297106912</v>
      </c>
      <c r="GY72" s="59">
        <f t="shared" si="83"/>
        <v>716.03615157674176</v>
      </c>
      <c r="GZ72" s="59">
        <f ca="1">AVERAGE(OFFSET($GY$3,0,0,'Données projet'!$E$18+1,1))-AVERAGE(OFFSET($H$3,0,0,'Données projet'!$E$18+1,1))</f>
        <v>315.63369683775079</v>
      </c>
      <c r="HA72" s="59">
        <f t="shared" si="106"/>
        <v>306.69725573349979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13.096459971171811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13.096459971171811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3.8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13.933333333333332</v>
      </c>
      <c r="H73" s="67">
        <f t="shared" si="56"/>
        <v>200.93333333333331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316</v>
      </c>
      <c r="L73" s="12">
        <f>VLOOKUP(A73,'Données projet'!$A$35:$I$55,9,0)</f>
        <v>10</v>
      </c>
      <c r="M73" s="12">
        <f t="array" ref="M73">INDEX(L:L,MIN(IF(ISNUMBER(L73:L269),ROW(L73:L269),"")))</f>
        <v>10</v>
      </c>
      <c r="N73" s="13">
        <f>IF('Données projet'!$A$36&gt;35,N72+M73-V72,IF(A73&lt;'Données projet'!$A$36,$K$205^A73,IF(A73='Données projet'!$A$36,'Données projet'!$B$36,N72+M73-V72)))</f>
        <v>315.99999999999994</v>
      </c>
      <c r="O73" s="13">
        <f>N73*VLOOKUP('Données projet'!$B$9,Paramètres!$A$1:$I$89,3,0)*VLOOKUP('Données projet'!$B$9,Paramètres!$A$1:$I$89,5,0)</f>
        <v>271.12799999999999</v>
      </c>
      <c r="P73" s="13">
        <f t="shared" si="87"/>
        <v>65.088601240045278</v>
      </c>
      <c r="Q73" s="20">
        <f t="shared" si="54"/>
        <v>585.57724715974553</v>
      </c>
      <c r="R73" s="59">
        <f t="shared" si="55"/>
        <v>858.44546070387264</v>
      </c>
      <c r="S73" s="59">
        <f ca="1">AVERAGE(OFFSET($R$3,0,0,'Données projet'!$E$9+1,1))-AVERAGE(OFFSET($H$3,0,0,'Données projet'!$E$9+1,1))</f>
        <v>490.57700931800127</v>
      </c>
      <c r="T73" s="59">
        <f t="shared" si="88"/>
        <v>271.29582207075191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0.26500000000000001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27.412572998424178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27.412572998424178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241.99999999999997</v>
      </c>
      <c r="AJ73" s="13">
        <f>AI73*VLOOKUP('Données projet'!$B$10,Paramètres!$A$1:$I$89,3,0)*VLOOKUP('Données projet'!$B$10,Paramètres!$A$1:$I$89,5,0)</f>
        <v>203.86080000000001</v>
      </c>
      <c r="AK73" s="13">
        <f t="shared" si="89"/>
        <v>50.591708220421786</v>
      </c>
      <c r="AL73" s="20">
        <f t="shared" si="58"/>
        <v>443.17145181723458</v>
      </c>
      <c r="AM73" s="59">
        <f t="shared" si="59"/>
        <v>716.03966536136181</v>
      </c>
      <c r="AN73" s="59">
        <f ca="1">AVERAGE(OFFSET($AM$3,0,0,'Données projet'!$E$10+1,1))-AVERAGE(OFFSET($H$3,0,0,'Données projet'!$E$10+1,1))</f>
        <v>379.55022125193182</v>
      </c>
      <c r="AO73" s="59">
        <f t="shared" si="90"/>
        <v>247.37575363353935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0.215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15.536096855210905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15.536096855210905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302</v>
      </c>
      <c r="BB73" s="12">
        <f>VLOOKUP(A73,'Données projet'!$A$87:$I$107,9,0)</f>
        <v>8.1999999999999993</v>
      </c>
      <c r="BC73" s="12">
        <f t="array" ref="BC73">INDEX(BB:BB,MIN(IF(ISNUMBER(BB73:BB269),ROW(BB73:BB269),"")))</f>
        <v>8.1999999999999993</v>
      </c>
      <c r="BD73" s="12">
        <f>IF('Données projet'!$A$88&gt;35,BD72+BC73-BL72,IF(A73&lt;'Données projet'!$A$88,$BA$205^A73,IF(A73='Données projet'!$A$88,'Données projet'!$B$88,BD72+BC73-BL72)))</f>
        <v>301.99999999999989</v>
      </c>
      <c r="BE73" s="13">
        <f>BD73*VLOOKUP('Données projet'!$B$11,Paramètres!$A$1:$I$89,3,0)*VLOOKUP('Données projet'!$B$11,Paramètres!$A$1:$I$89,5,0)</f>
        <v>273.24959999999987</v>
      </c>
      <c r="BF73" s="13">
        <f t="shared" si="91"/>
        <v>65.538435495514321</v>
      </c>
      <c r="BG73" s="20">
        <f t="shared" si="61"/>
        <v>590.05582848802044</v>
      </c>
      <c r="BH73" s="59">
        <f t="shared" si="62"/>
        <v>862.92404203214755</v>
      </c>
      <c r="BI73" s="59">
        <f ca="1">AVERAGE(OFFSET($BH$3,0,0,'Données projet'!$E$11+1,1))-AVERAGE(OFFSET($H$3,0,0,'Données projet'!$E$11+1,1))</f>
        <v>480.06550334851067</v>
      </c>
      <c r="BJ73" s="59">
        <f t="shared" si="92"/>
        <v>358.76123821338194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0.215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22.249225125981042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22.249225125981042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302</v>
      </c>
      <c r="BW73" s="12">
        <f>VLOOKUP(A73,'Données projet'!$A$113:$I$133,9,0)</f>
        <v>8.1999999999999993</v>
      </c>
      <c r="BX73" s="12">
        <f t="array" ref="BX73">INDEX(BW:BW,MIN(IF(ISNUMBER(BW73:BW269),ROW(BW73:BW269),"")))</f>
        <v>8.1999999999999993</v>
      </c>
      <c r="BY73" s="12">
        <f>IF('Données projet'!$A$114&gt;35,BY72+BX73-CG72,IF(A73&lt;'Données projet'!$A$114,$BV$205^A73,IF(A73='Données projet'!$A$114,'Données projet'!$B$114,BY72+BX73-CG72)))</f>
        <v>301.99999999999989</v>
      </c>
      <c r="BZ73" s="13">
        <f>BY73*VLOOKUP('Données projet'!$B$12,Paramètres!$A$1:$I$89,3,0)*VLOOKUP('Données projet'!$B$12,Paramètres!$A$1:$I$89,5,0)</f>
        <v>306.22799999999989</v>
      </c>
      <c r="CA73" s="13">
        <f t="shared" si="93"/>
        <v>72.480526049067294</v>
      </c>
      <c r="CB73" s="20">
        <f t="shared" si="64"/>
        <v>659.58401620212533</v>
      </c>
      <c r="CC73" s="59">
        <f t="shared" si="65"/>
        <v>932.45222974625244</v>
      </c>
      <c r="CD73" s="59">
        <f ca="1">AVERAGE(OFFSET($CC$3,0,0,'Données projet'!$E$12+1,1))-AVERAGE(OFFSET($H$3,0,0,'Données projet'!$E$12+1,1))</f>
        <v>529.72171777327833</v>
      </c>
      <c r="CE73" s="59">
        <f t="shared" si="94"/>
        <v>394.94722433628397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0.215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24.934476434289103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24.934476434289103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172</v>
      </c>
      <c r="CR73" s="12">
        <f>VLOOKUP(A73,'Données projet'!$A$139:$I$159,9,0)</f>
        <v>5</v>
      </c>
      <c r="CS73" s="12">
        <f t="array" ref="CS73">INDEX(CR:CR,MIN(IF(ISNUMBER(CR73:CR269),ROW(CR73:CR269),"")))</f>
        <v>5</v>
      </c>
      <c r="CT73" s="12">
        <f>IF('Données projet'!$A$140&gt;35,CT72+CS73-DB72,IF(A73&lt;'Données projet'!$A$140,$CQ$205^A73,IF(A73='Données projet'!$A$140,'Données projet'!$B$140,CT72+CS73-DB72)))</f>
        <v>172</v>
      </c>
      <c r="CU73" s="17">
        <f>CT73*VLOOKUP('Données projet'!$B$13,Paramètres!$A$1:$I$89,3,0)*VLOOKUP('Données projet'!$B$13,Paramètres!$A$1:$I$89,5,0)</f>
        <v>163.67520000000002</v>
      </c>
      <c r="CV73" s="13">
        <f t="shared" si="95"/>
        <v>41.670368197291587</v>
      </c>
      <c r="CW73" s="20">
        <f t="shared" si="67"/>
        <v>357.64353127694955</v>
      </c>
      <c r="CX73" s="59">
        <f t="shared" si="68"/>
        <v>630.51174482107672</v>
      </c>
      <c r="CY73" s="59">
        <f ca="1">AVERAGE(OFFSET($CX$3,0,0,'Données projet'!$E$13+1,1))-AVERAGE(OFFSET($H$3,0,0,'Données projet'!$E$13+1,1))</f>
        <v>319.49771739670462</v>
      </c>
      <c r="CZ73" s="59">
        <f t="shared" si="96"/>
        <v>166.76118462633733</v>
      </c>
      <c r="DA73" s="15">
        <f>IF(ISNA(VLOOKUP(A73,'Données projet'!$A$139:$I$159,3,0)),0,VLOOKUP(A73,'Données projet'!$A$139:$I$159,3,0))</f>
        <v>10</v>
      </c>
      <c r="DB73" s="15">
        <f>IF(ISNA(VLOOKUP(A73,'Données projet'!$A$139:$I$159,4,0)),0,VLOOKUP(A73,'Données projet'!$A$139:$I$159,4,0))</f>
        <v>14</v>
      </c>
      <c r="DC73" s="16">
        <f>IF(ISNA(VLOOKUP(A73,'Données projet'!$A$139:$I$159,5,0)),0%,VLOOKUP(A73,'Données projet'!$A$139:$I$159,5,0)*VLOOKUP('Données projet'!$B$13,Paramètres!$A$1:$I$89,7,0))</f>
        <v>0.17200000000000001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10.121067520721317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10.121067520721317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316</v>
      </c>
      <c r="DM73" s="12">
        <f>VLOOKUP(A73,'Données projet'!$A$165:$I$185,9,0)</f>
        <v>4.5999999999999996</v>
      </c>
      <c r="DN73" s="12">
        <f t="array" ref="DN73">INDEX(DM:DM,MIN(IF(ISNUMBER(DM73:DM269),ROW(DM73:DM269),"")))</f>
        <v>4.5999999999999996</v>
      </c>
      <c r="DO73" s="12">
        <f>IF('Données projet'!$A$166&gt;35,DO72+DN73-DW72,IF(A73&lt;'Données projet'!$A$166,$DL$205^A73,IF(A73='Données projet'!$A$166,'Données projet'!$B$166,DO72+DN73-DW72)))</f>
        <v>315.99999999999994</v>
      </c>
      <c r="DP73" s="17">
        <f>DO73*VLOOKUP('Données projet'!$B$14,Paramètres!$A$1:$I$89,3,0)*VLOOKUP('Données projet'!$B$14,Paramètres!$A$1:$I$89,5,0)</f>
        <v>251.40959999999995</v>
      </c>
      <c r="DQ73" s="13">
        <f t="shared" si="97"/>
        <v>60.887686632376123</v>
      </c>
      <c r="DR73" s="20">
        <f t="shared" si="70"/>
        <v>543.917774218055</v>
      </c>
      <c r="DS73" s="59">
        <f t="shared" si="71"/>
        <v>816.78598776218223</v>
      </c>
      <c r="DT73" s="59">
        <f ca="1">AVERAGE(OFFSET($DS$3,0,0,'Données projet'!$E$14+1,1))-AVERAGE(OFFSET($H$3,0,0,'Données projet'!$E$14+1,1))</f>
        <v>371.53862119592281</v>
      </c>
      <c r="DU73" s="59">
        <f t="shared" si="98"/>
        <v>359.99672429242423</v>
      </c>
      <c r="DV73" s="15">
        <f>IF(ISNA(VLOOKUP(A73,'Données projet'!$A$165:$I$185,3,0)),0,VLOOKUP(A73,'Données projet'!$A$165:$I$185,3,0))</f>
        <v>13</v>
      </c>
      <c r="DW73" s="15">
        <f>IF(ISNA(VLOOKUP(A73,'Données projet'!$A$165:$I$185,4,0)),0,VLOOKUP(A73,'Données projet'!$A$165:$I$185,4,0))</f>
        <v>13</v>
      </c>
      <c r="DX73" s="16">
        <f>IF(ISNA(VLOOKUP(A73,'Données projet'!$A$165:$I$185,5,0)),0%,VLOOKUP(A73,'Données projet'!$A$165:$I$185,5,0)*VLOOKUP('Données projet'!$B$14,Paramètres!$A$1:$I$89,7,0))</f>
        <v>0.318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22.852716511470263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22.852716511470263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316</v>
      </c>
      <c r="EH73" s="12">
        <f>VLOOKUP(A73,'Données projet'!$A$191:$I$211,9,0)</f>
        <v>10</v>
      </c>
      <c r="EI73" s="12">
        <f t="array" ref="EI73">INDEX(EH:EH,MIN(IF(ISNUMBER(EH73:EH269),ROW(EH73:EH269),"")))</f>
        <v>10</v>
      </c>
      <c r="EJ73" s="12">
        <f>IF('Données projet'!$A$192&gt;35,EJ72+EI73-ER72,IF(A73&lt;'Données projet'!$A$192,$EG$205^A73,IF(A73='Données projet'!$A$192,'Données projet'!$B$192,EJ72+EI73-ER72)))</f>
        <v>315.99999999999994</v>
      </c>
      <c r="EK73" s="17">
        <f>EJ73*VLOOKUP('Données projet'!$B$15,Paramètres!$A$1:$I$89,3,0)*VLOOKUP('Données projet'!$B$15,Paramètres!$A$1:$I$89,5,0)</f>
        <v>231.69119999999992</v>
      </c>
      <c r="EL73" s="13">
        <f t="shared" si="99"/>
        <v>56.648202447537749</v>
      </c>
      <c r="EM73" s="20">
        <f t="shared" si="73"/>
        <v>502.19112592946141</v>
      </c>
      <c r="EN73" s="59">
        <f t="shared" si="74"/>
        <v>775.05933947358858</v>
      </c>
      <c r="EO73" s="59">
        <f ca="1">AVERAGE(OFFSET($EN$3,0,0,'Données projet'!$E$15+1,1))-AVERAGE(OFFSET($H$3,0,0,'Données projet'!$E$15+1,1))</f>
        <v>429.05782194614073</v>
      </c>
      <c r="EP73" s="59">
        <f t="shared" si="100"/>
        <v>240.01805666428365</v>
      </c>
      <c r="EQ73" s="15">
        <f>IF(ISNA(VLOOKUP(A73,'Données projet'!$A$191:$I$211,3,0)),0,VLOOKUP(A73,'Données projet'!$A$191:$I$211,3,0))</f>
        <v>11</v>
      </c>
      <c r="ER73" s="15">
        <f>IF(ISNA(VLOOKUP(A73,'Données projet'!$A$191:$I$211,4,0)),0,VLOOKUP(A73,'Données projet'!$A$191:$I$211,4,0))</f>
        <v>28</v>
      </c>
      <c r="ES73" s="16">
        <f>IF(ISNA(VLOOKUP(A73,'Données projet'!$A$191:$I$211,5,0)),0%,VLOOKUP(A73,'Données projet'!$A$191:$I$211,5,0)*VLOOKUP('Données projet'!$B$15,Paramètres!$A$1:$I$89,7,0))</f>
        <v>0.215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19.005423680897174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19.005423680897174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237</v>
      </c>
      <c r="FC73" s="12">
        <f>VLOOKUP(A73,'Données projet'!$A$217:$I$237,9,0)</f>
        <v>5</v>
      </c>
      <c r="FD73" s="12">
        <f t="array" ref="FD73">INDEX(FC:FC,MIN(IF(ISNUMBER(FC73:FC269),ROW(FC73:FC269),"")))</f>
        <v>5</v>
      </c>
      <c r="FE73" s="12">
        <f>IF('Données projet'!$A$218&gt;35,FE72+FD73-FM72,IF(A73&lt;'Données projet'!$A$218,$FB$205^A73,IF(A73='Données projet'!$A$218,'Données projet'!$B$218,FE72+FD73-FM72)))</f>
        <v>237</v>
      </c>
      <c r="FF73" s="17">
        <f>FE73*VLOOKUP('Données projet'!$B$16,Paramètres!$A$1:$I$89,3,0)*VLOOKUP('Données projet'!$B$16,Paramètres!$A$1:$I$89,5,0)</f>
        <v>207.04320000000001</v>
      </c>
      <c r="FG73" s="13">
        <f t="shared" si="101"/>
        <v>51.288918231806321</v>
      </c>
      <c r="FH73" s="20">
        <f t="shared" si="76"/>
        <v>449.92843925372944</v>
      </c>
      <c r="FI73" s="59">
        <f t="shared" si="77"/>
        <v>722.79665279785661</v>
      </c>
      <c r="FJ73" s="59">
        <f ca="1">AVERAGE(OFFSET($FI$3,0,0,'Données projet'!$E$16+1,1))-AVERAGE(OFFSET($H$3,0,0,'Données projet'!$E$16+1,1))</f>
        <v>377.00852312761913</v>
      </c>
      <c r="FK73" s="59">
        <f t="shared" si="102"/>
        <v>337.17207781873378</v>
      </c>
      <c r="FL73" s="15">
        <f>IF(ISNA(VLOOKUP(A73,'Données projet'!$A$217:$I$237,3,0)),0,VLOOKUP(A73,'Données projet'!$A$217:$I$237,3,0))</f>
        <v>13</v>
      </c>
      <c r="FM73" s="15">
        <f>IF(ISNA(VLOOKUP(A73,'Données projet'!$A$217:$I$237,4,0)),0,VLOOKUP(A73,'Données projet'!$A$217:$I$237,4,0))</f>
        <v>18</v>
      </c>
      <c r="FN73" s="16">
        <f>IF(ISNA(VLOOKUP(A73,'Données projet'!$A$217:$I$237,5,0)),0%,VLOOKUP(A73,'Données projet'!$A$217:$I$237,5,0)*VLOOKUP('Données projet'!$B$16,Paramètres!$A$1:$I$89,7,0))</f>
        <v>0.25800000000000001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24.197939295019125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24.197939295019125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209</v>
      </c>
      <c r="FX73" s="12">
        <f>VLOOKUP(A73,'Données projet'!$A$243:$I$263,9,0)</f>
        <v>3</v>
      </c>
      <c r="FY73" s="12">
        <f t="array" ref="FY73">INDEX(FX:FX,MIN(IF(ISNUMBER(FX73:FX269),ROW(FX73:FX269),"")))</f>
        <v>3</v>
      </c>
      <c r="FZ73" s="12">
        <f>IF('Données projet'!$A$244&gt;35,FZ72+FY73-GH72,IF(A73&lt;'Données projet'!$A$244,$FW$205^A73,IF(A73='Données projet'!$A$244,'Données projet'!$B$244,FZ72+FY73-GH72)))</f>
        <v>209.00000000000003</v>
      </c>
      <c r="GA73" s="17">
        <f>FZ73*VLOOKUP('Données projet'!$B$17,Paramètres!$A$1:$I$89,3,0)*VLOOKUP('Données projet'!$B$17,Paramètres!$A$1:$I$89,5,0)</f>
        <v>182.58240000000004</v>
      </c>
      <c r="GB73" s="13">
        <f t="shared" si="103"/>
        <v>45.896245406460288</v>
      </c>
      <c r="GC73" s="20">
        <f t="shared" si="79"/>
        <v>397.93364074958504</v>
      </c>
      <c r="GD73" s="59">
        <f t="shared" si="80"/>
        <v>670.80185429371227</v>
      </c>
      <c r="GE73" s="59">
        <f ca="1">AVERAGE(OFFSET($GD$3,0,0,'Données projet'!$E$17+1,1))-AVERAGE(OFFSET($H$3,0,0,'Données projet'!$E$17+1,1))</f>
        <v>280.10635755644415</v>
      </c>
      <c r="GF73" s="59">
        <f t="shared" si="104"/>
        <v>271.43040689964266</v>
      </c>
      <c r="GG73" s="15">
        <f>IF(ISNA(VLOOKUP(A73,'Données projet'!$A$243:$I$263,3,0)),0,VLOOKUP(A73,'Données projet'!$A$243:$I$263,3,0))</f>
        <v>12</v>
      </c>
      <c r="GH73" s="15">
        <f>IF(ISNA(VLOOKUP(A73,'Données projet'!$A$243:$I$263,4,0)),0,VLOOKUP(A73,'Données projet'!$A$243:$I$263,4,0))</f>
        <v>8</v>
      </c>
      <c r="GI73" s="16">
        <f>IF(ISNA(VLOOKUP(A73,'Données projet'!$A$243:$I$263,5,0)),0%,VLOOKUP(A73,'Données projet'!$A$243:$I$263,5,0)*VLOOKUP('Données projet'!$B$17,Paramètres!$A$1:$I$89,7,0))</f>
        <v>0.26500000000000001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13.349719938267876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13.349719938267876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316</v>
      </c>
      <c r="GS73" s="12">
        <f>VLOOKUP(A73,'Données projet'!$A$269:$I$289,9,0)</f>
        <v>4.5999999999999996</v>
      </c>
      <c r="GT73" s="12">
        <f t="array" ref="GT73">INDEX(GS:GS,MIN(IF(ISNUMBER(GS73:GS269),ROW(GS73:GS269),"")))</f>
        <v>4.5999999999999996</v>
      </c>
      <c r="GU73" s="12">
        <f>IF('Données projet'!$A$270&gt;35,GU72+GT73-HC72,IF(A73&lt;'Données projet'!$A$270,$GR$205^A73,IF(A73='Données projet'!$A$270,'Données projet'!$B$270,GU72+GT73-HC72)))</f>
        <v>315.99999999999994</v>
      </c>
      <c r="GV73" s="17">
        <f>GU73*VLOOKUP('Données projet'!$B$18,Paramètres!$A$1:$I$89,3,0)*VLOOKUP('Données projet'!$B$18,Paramètres!$A$1:$I$89,5,0)</f>
        <v>207.04319999999996</v>
      </c>
      <c r="GW73" s="13">
        <f t="shared" si="105"/>
        <v>51.288918231806321</v>
      </c>
      <c r="GX73" s="20">
        <f t="shared" si="82"/>
        <v>449.92843925372921</v>
      </c>
      <c r="GY73" s="59">
        <f t="shared" si="83"/>
        <v>722.79665279785638</v>
      </c>
      <c r="GZ73" s="59">
        <f ca="1">AVERAGE(OFFSET($GY$3,0,0,'Données projet'!$E$18+1,1))-AVERAGE(OFFSET($H$3,0,0,'Données projet'!$E$18+1,1))</f>
        <v>315.63369683775079</v>
      </c>
      <c r="HA73" s="59">
        <f t="shared" si="106"/>
        <v>306.69725573349979</v>
      </c>
      <c r="HB73" s="15">
        <f>IF(ISNA(VLOOKUP(A73,'Données projet'!$A$269:$I$289,3,0)),0,VLOOKUP(A73,'Données projet'!$A$269:$I$289,3,0))</f>
        <v>13</v>
      </c>
      <c r="HC73" s="15">
        <f>IF(ISNA(VLOOKUP(A73,'Données projet'!$A$269:$I$289,4,0)),0,VLOOKUP(A73,'Données projet'!$A$269:$I$289,4,0))</f>
        <v>13</v>
      </c>
      <c r="HD73" s="16">
        <f>IF(ISNA(VLOOKUP(A73,'Données projet'!$A$269:$I$289,5,0)),0%,VLOOKUP(A73,'Données projet'!$A$269:$I$289,5,0)*VLOOKUP('Données projet'!$B$18,Paramètres!$A$1:$I$89,7,0))</f>
        <v>0.25800000000000001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15.268962641404102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15.268962641404102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3.8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13.933333333333332</v>
      </c>
      <c r="H74" s="67">
        <f t="shared" si="56"/>
        <v>200.93333333333331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64.515428441631755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9.4</v>
      </c>
      <c r="N74" s="13">
        <f>IF('Données projet'!$A$36&gt;35,N73+M74-V73,IF(A74&lt;'Données projet'!$A$36,$K$205^A74,IF(A74='Données projet'!$A$36,'Données projet'!$B$36,N73+M74-V73)))</f>
        <v>297.39999999999992</v>
      </c>
      <c r="O74" s="13">
        <f>N74*VLOOKUP('Données projet'!$B$9,Paramètres!$A$1:$I$89,3,0)*VLOOKUP('Données projet'!$B$9,Paramètres!$A$1:$I$89,5,0)</f>
        <v>255.16919999999996</v>
      </c>
      <c r="P74" s="13">
        <f t="shared" si="87"/>
        <v>61.691525331424884</v>
      </c>
      <c r="Q74" s="20">
        <f t="shared" si="54"/>
        <v>551.86576328556498</v>
      </c>
      <c r="R74" s="59">
        <f t="shared" si="55"/>
        <v>825.08900090488146</v>
      </c>
      <c r="S74" s="59">
        <f ca="1">AVERAGE(OFFSET($R$3,0,0,'Données projet'!$E$9+1,1))-AVERAGE(OFFSET($H$3,0,0,'Données projet'!$E$9+1,1))</f>
        <v>490.57700931800127</v>
      </c>
      <c r="T74" s="59">
        <f t="shared" si="88"/>
        <v>271.29582207075191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26.875029161943644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26.875029161943644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64.515428441631755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227.19999999999996</v>
      </c>
      <c r="AJ74" s="13">
        <f>AI74*VLOOKUP('Données projet'!$B$10,Paramètres!$A$1:$I$89,3,0)*VLOOKUP('Données projet'!$B$10,Paramètres!$A$1:$I$89,5,0)</f>
        <v>191.39327999999998</v>
      </c>
      <c r="AK74" s="13">
        <f t="shared" si="89"/>
        <v>47.847856170442952</v>
      </c>
      <c r="AL74" s="20">
        <f t="shared" si="58"/>
        <v>416.67831216352141</v>
      </c>
      <c r="AM74" s="59">
        <f t="shared" si="59"/>
        <v>689.90154978283783</v>
      </c>
      <c r="AN74" s="59">
        <f ca="1">AVERAGE(OFFSET($AM$3,0,0,'Données projet'!$E$10+1,1))-AVERAGE(OFFSET($H$3,0,0,'Données projet'!$E$10+1,1))</f>
        <v>379.55022125193182</v>
      </c>
      <c r="AO74" s="59">
        <f t="shared" si="90"/>
        <v>247.37575363353935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15.231443471963615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15.231443471963615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64.515428441631755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7.6</v>
      </c>
      <c r="BD74" s="12">
        <f>IF('Données projet'!$A$88&gt;35,BD73+BC74-BL73,IF(A74&lt;'Données projet'!$A$88,$BA$205^A74,IF(A74='Données projet'!$A$88,'Données projet'!$B$88,BD73+BC74-BL73)))</f>
        <v>281.59999999999991</v>
      </c>
      <c r="BE74" s="13">
        <f>BD74*VLOOKUP('Données projet'!$B$11,Paramètres!$A$1:$I$89,3,0)*VLOOKUP('Données projet'!$B$11,Paramètres!$A$1:$I$89,5,0)</f>
        <v>254.79167999999993</v>
      </c>
      <c r="BF74" s="13">
        <f t="shared" si="91"/>
        <v>61.610870508448471</v>
      </c>
      <c r="BG74" s="20">
        <f t="shared" si="61"/>
        <v>551.06777546888088</v>
      </c>
      <c r="BH74" s="59">
        <f t="shared" si="62"/>
        <v>824.29101308819736</v>
      </c>
      <c r="BI74" s="59">
        <f ca="1">AVERAGE(OFFSET($BH$3,0,0,'Données projet'!$E$11+1,1))-AVERAGE(OFFSET($H$3,0,0,'Données projet'!$E$11+1,1))</f>
        <v>480.06550334851067</v>
      </c>
      <c r="BJ74" s="59">
        <f t="shared" si="92"/>
        <v>358.76123821338194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21.812931391947885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21.812931391947885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64.515428441631755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7.6</v>
      </c>
      <c r="BY74" s="12">
        <f>IF('Données projet'!$A$114&gt;35,BY73+BX74-CG73,IF(A74&lt;'Données projet'!$A$114,$BV$205^A74,IF(A74='Données projet'!$A$114,'Données projet'!$B$114,BY73+BX74-CG73)))</f>
        <v>281.59999999999991</v>
      </c>
      <c r="BZ74" s="13">
        <f>BY74*VLOOKUP('Données projet'!$B$12,Paramètres!$A$1:$I$89,3,0)*VLOOKUP('Données projet'!$B$12,Paramètres!$A$1:$I$89,5,0)</f>
        <v>285.54239999999993</v>
      </c>
      <c r="CA74" s="13">
        <f t="shared" si="93"/>
        <v>68.136937829389467</v>
      </c>
      <c r="CB74" s="20">
        <f t="shared" si="64"/>
        <v>615.99151338618651</v>
      </c>
      <c r="CC74" s="59">
        <f t="shared" si="65"/>
        <v>889.21475100550288</v>
      </c>
      <c r="CD74" s="59">
        <f ca="1">AVERAGE(OFFSET($CC$3,0,0,'Données projet'!$E$12+1,1))-AVERAGE(OFFSET($H$3,0,0,'Données projet'!$E$12+1,1))</f>
        <v>529.72171777327833</v>
      </c>
      <c r="CE74" s="59">
        <f t="shared" si="94"/>
        <v>394.94722433628397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24.445526559941602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24.445526559941602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64.515428441631755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5</v>
      </c>
      <c r="CT74" s="12">
        <f>IF('Données projet'!$A$140&gt;35,CT73+CS74-DB73,IF(A74&lt;'Données projet'!$A$140,$CQ$205^A74,IF(A74='Données projet'!$A$140,'Données projet'!$B$140,CT73+CS74-DB73)))</f>
        <v>163</v>
      </c>
      <c r="CU74" s="17">
        <f>CT74*VLOOKUP('Données projet'!$B$13,Paramètres!$A$1:$I$89,3,0)*VLOOKUP('Données projet'!$B$13,Paramètres!$A$1:$I$89,5,0)</f>
        <v>155.11079999999998</v>
      </c>
      <c r="CV74" s="13">
        <f t="shared" si="95"/>
        <v>39.737758807485029</v>
      </c>
      <c r="CW74" s="20">
        <f t="shared" si="67"/>
        <v>339.36123992303641</v>
      </c>
      <c r="CX74" s="59">
        <f t="shared" si="68"/>
        <v>612.58447754235283</v>
      </c>
      <c r="CY74" s="59">
        <f ca="1">AVERAGE(OFFSET($CX$3,0,0,'Données projet'!$E$13+1,1))-AVERAGE(OFFSET($H$3,0,0,'Données projet'!$E$13+1,1))</f>
        <v>319.49771739670462</v>
      </c>
      <c r="CZ74" s="59">
        <f t="shared" si="96"/>
        <v>166.76118462633733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9.9225995598816024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9.9225995598816024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64.515428441631755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4.2</v>
      </c>
      <c r="DO74" s="12">
        <f>IF('Données projet'!$A$166&gt;35,DO73+DN74-DW73,IF(A74&lt;'Données projet'!$A$166,$DL$205^A74,IF(A74='Données projet'!$A$166,'Données projet'!$B$166,DO73+DN74-DW73)))</f>
        <v>307.19999999999993</v>
      </c>
      <c r="DP74" s="17">
        <f>DO74*VLOOKUP('Données projet'!$B$14,Paramètres!$A$1:$I$89,3,0)*VLOOKUP('Données projet'!$B$14,Paramètres!$A$1:$I$89,5,0)</f>
        <v>244.40831999999995</v>
      </c>
      <c r="DQ74" s="13">
        <f t="shared" si="97"/>
        <v>59.38699493610541</v>
      </c>
      <c r="DR74" s="20">
        <f t="shared" si="70"/>
        <v>529.11017351371675</v>
      </c>
      <c r="DS74" s="59">
        <f t="shared" si="71"/>
        <v>802.33341113303322</v>
      </c>
      <c r="DT74" s="59">
        <f ca="1">AVERAGE(OFFSET($DS$3,0,0,'Données projet'!$E$14+1,1))-AVERAGE(OFFSET($H$3,0,0,'Données projet'!$E$14+1,1))</f>
        <v>371.53862119592281</v>
      </c>
      <c r="DU74" s="59">
        <f t="shared" si="98"/>
        <v>359.99672429242423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22.404588679461064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22.404588679461064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64.515428441631755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9.4</v>
      </c>
      <c r="EJ74" s="12">
        <f>IF('Données projet'!$A$192&gt;35,EJ73+EI74-ER73,IF(A74&lt;'Données projet'!$A$192,$EG$205^A74,IF(A74='Données projet'!$A$192,'Données projet'!$B$192,EJ73+EI74-ER73)))</f>
        <v>297.39999999999992</v>
      </c>
      <c r="EK74" s="17">
        <f>EJ74*VLOOKUP('Données projet'!$B$15,Paramètres!$A$1:$I$89,3,0)*VLOOKUP('Données projet'!$B$15,Paramètres!$A$1:$I$89,5,0)</f>
        <v>218.05367999999996</v>
      </c>
      <c r="EL74" s="13">
        <f t="shared" si="99"/>
        <v>53.691644154151227</v>
      </c>
      <c r="EM74" s="20">
        <f t="shared" si="73"/>
        <v>473.28977290181336</v>
      </c>
      <c r="EN74" s="59">
        <f t="shared" si="74"/>
        <v>746.51301052112979</v>
      </c>
      <c r="EO74" s="59">
        <f ca="1">AVERAGE(OFFSET($EN$3,0,0,'Données projet'!$E$15+1,1))-AVERAGE(OFFSET($H$3,0,0,'Données projet'!$E$15+1,1))</f>
        <v>429.05782194614073</v>
      </c>
      <c r="EP74" s="59">
        <f t="shared" si="100"/>
        <v>240.01805666428365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18.632738914678594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18.632738914678594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64.515428441631755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4.4000000000000004</v>
      </c>
      <c r="FE74" s="12">
        <f>IF('Données projet'!$A$218&gt;35,FE73+FD74-FM73,IF(A74&lt;'Données projet'!$A$218,$FB$205^A74,IF(A74='Données projet'!$A$218,'Données projet'!$B$218,FE73+FD74-FM73)))</f>
        <v>223.4</v>
      </c>
      <c r="FF74" s="17">
        <f>FE74*VLOOKUP('Données projet'!$B$16,Paramètres!$A$1:$I$89,3,0)*VLOOKUP('Données projet'!$B$16,Paramètres!$A$1:$I$89,5,0)</f>
        <v>195.16224000000003</v>
      </c>
      <c r="FG74" s="13">
        <f t="shared" si="101"/>
        <v>48.67946410296608</v>
      </c>
      <c r="FH74" s="20">
        <f t="shared" si="76"/>
        <v>424.69096797933258</v>
      </c>
      <c r="FI74" s="59">
        <f t="shared" si="77"/>
        <v>697.914205598649</v>
      </c>
      <c r="FJ74" s="59">
        <f ca="1">AVERAGE(OFFSET($FI$3,0,0,'Données projet'!$E$16+1,1))-AVERAGE(OFFSET($H$3,0,0,'Données projet'!$E$16+1,1))</f>
        <v>377.00852312761913</v>
      </c>
      <c r="FK74" s="59">
        <f t="shared" si="102"/>
        <v>337.17207781873378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23.723432464729413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23.723432464729413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64.515428441631755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2.6</v>
      </c>
      <c r="FZ74" s="12">
        <f>IF('Données projet'!$A$244&gt;35,FZ73+FY74-GH73,IF(A74&lt;'Données projet'!$A$244,$FW$205^A74,IF(A74='Données projet'!$A$244,'Données projet'!$B$244,FZ73+FY74-GH73)))</f>
        <v>203.60000000000002</v>
      </c>
      <c r="GA74" s="17">
        <f>FZ74*VLOOKUP('Données projet'!$B$17,Paramètres!$A$1:$I$89,3,0)*VLOOKUP('Données projet'!$B$17,Paramètres!$A$1:$I$89,5,0)</f>
        <v>177.86496000000002</v>
      </c>
      <c r="GB74" s="13">
        <f t="shared" si="103"/>
        <v>44.846849734353761</v>
      </c>
      <c r="GC74" s="20">
        <f t="shared" si="79"/>
        <v>387.88973528733283</v>
      </c>
      <c r="GD74" s="59">
        <f t="shared" si="80"/>
        <v>661.11297290664925</v>
      </c>
      <c r="GE74" s="59">
        <f ca="1">AVERAGE(OFFSET($GD$3,0,0,'Données projet'!$E$17+1,1))-AVERAGE(OFFSET($H$3,0,0,'Données projet'!$E$17+1,1))</f>
        <v>280.10635755644415</v>
      </c>
      <c r="GF74" s="59">
        <f t="shared" si="104"/>
        <v>271.43040689964266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13.087940072803598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13.087940072803598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64.515428441631755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4.2</v>
      </c>
      <c r="GU74" s="12">
        <f>IF('Données projet'!$A$270&gt;35,GU73+GT74-HC73,IF(A74&lt;'Données projet'!$A$270,$GR$205^A74,IF(A74='Données projet'!$A$270,'Données projet'!$B$270,GU73+GT74-HC73)))</f>
        <v>307.19999999999993</v>
      </c>
      <c r="GV74" s="17">
        <f>GU74*VLOOKUP('Données projet'!$B$18,Paramètres!$A$1:$I$89,3,0)*VLOOKUP('Données projet'!$B$18,Paramètres!$A$1:$I$89,5,0)</f>
        <v>201.27743999999996</v>
      </c>
      <c r="GW74" s="13">
        <f t="shared" si="105"/>
        <v>50.024806258462775</v>
      </c>
      <c r="GX74" s="20">
        <f t="shared" si="82"/>
        <v>437.68474556682258</v>
      </c>
      <c r="GY74" s="59">
        <f t="shared" si="83"/>
        <v>710.90798318613906</v>
      </c>
      <c r="GZ74" s="59">
        <f ca="1">AVERAGE(OFFSET($GY$3,0,0,'Données projet'!$E$18+1,1))-AVERAGE(OFFSET($H$3,0,0,'Données projet'!$E$18+1,1))</f>
        <v>315.63369683775079</v>
      </c>
      <c r="HA74" s="59">
        <f t="shared" si="106"/>
        <v>306.69725573349979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14.969547597153781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14.969547597153781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3.8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13.933333333333332</v>
      </c>
      <c r="H75" s="67">
        <f t="shared" si="56"/>
        <v>200.93333333333331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9.4</v>
      </c>
      <c r="N75" s="13">
        <f>IF('Données projet'!$A$36&gt;35,N74+M75-V74,IF(A75&lt;'Données projet'!$A$36,$K$205^A75,IF(A75='Données projet'!$A$36,'Données projet'!$B$36,N74+M75-V74)))</f>
        <v>306.7999999999999</v>
      </c>
      <c r="O75" s="13">
        <f>N75*VLOOKUP('Données projet'!$B$9,Paramètres!$A$1:$I$89,3,0)*VLOOKUP('Données projet'!$B$9,Paramètres!$A$1:$I$89,5,0)</f>
        <v>263.23439999999994</v>
      </c>
      <c r="P75" s="13">
        <f t="shared" si="87"/>
        <v>63.411324464279403</v>
      </c>
      <c r="Q75" s="20">
        <f t="shared" si="54"/>
        <v>568.90797010861979</v>
      </c>
      <c r="R75" s="59">
        <f t="shared" si="55"/>
        <v>842.48007292913576</v>
      </c>
      <c r="S75" s="59">
        <f ca="1">AVERAGE(OFFSET($R$3,0,0,'Données projet'!$E$9+1,1))-AVERAGE(OFFSET($H$3,0,0,'Données projet'!$E$9+1,1))</f>
        <v>490.57700931800127</v>
      </c>
      <c r="T75" s="59">
        <f t="shared" si="88"/>
        <v>271.29582207075191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26.348026232227127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26.348026232227127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233.39999999999995</v>
      </c>
      <c r="AJ75" s="13">
        <f>AI75*VLOOKUP('Données projet'!$B$10,Paramètres!$A$1:$I$89,3,0)*VLOOKUP('Données projet'!$B$10,Paramètres!$A$1:$I$89,5,0)</f>
        <v>196.61615999999998</v>
      </c>
      <c r="AK75" s="13">
        <f t="shared" si="89"/>
        <v>48.999765174076551</v>
      </c>
      <c r="AL75" s="20">
        <f t="shared" si="58"/>
        <v>427.78106967818326</v>
      </c>
      <c r="AM75" s="59">
        <f t="shared" si="59"/>
        <v>701.35317249869922</v>
      </c>
      <c r="AN75" s="59">
        <f ca="1">AVERAGE(OFFSET($AM$3,0,0,'Données projet'!$E$10+1,1))-AVERAGE(OFFSET($H$3,0,0,'Données projet'!$E$10+1,1))</f>
        <v>379.55022125193182</v>
      </c>
      <c r="AO75" s="59">
        <f t="shared" si="90"/>
        <v>247.37575363353935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14.932764155741589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14.932764155741589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7.6</v>
      </c>
      <c r="BD75" s="12">
        <f>IF('Données projet'!$A$88&gt;35,BD74+BC75-BL74,IF(A75&lt;'Données projet'!$A$88,$BA$205^A75,IF(A75='Données projet'!$A$88,'Données projet'!$B$88,BD74+BC75-BL74)))</f>
        <v>289.19999999999993</v>
      </c>
      <c r="BE75" s="13">
        <f>BD75*VLOOKUP('Données projet'!$B$11,Paramètres!$A$1:$I$89,3,0)*VLOOKUP('Données projet'!$B$11,Paramètres!$A$1:$I$89,5,0)</f>
        <v>261.66815999999994</v>
      </c>
      <c r="BF75" s="13">
        <f t="shared" si="91"/>
        <v>63.077829793082856</v>
      </c>
      <c r="BG75" s="20">
        <f t="shared" si="61"/>
        <v>565.59926555628579</v>
      </c>
      <c r="BH75" s="59">
        <f t="shared" si="62"/>
        <v>839.17136837680187</v>
      </c>
      <c r="BI75" s="59">
        <f ca="1">AVERAGE(OFFSET($BH$3,0,0,'Données projet'!$E$11+1,1))-AVERAGE(OFFSET($H$3,0,0,'Données projet'!$E$11+1,1))</f>
        <v>480.06550334851067</v>
      </c>
      <c r="BJ75" s="59">
        <f t="shared" si="92"/>
        <v>358.76123821338194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21.385193111926217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21.385193111926217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7.6</v>
      </c>
      <c r="BY75" s="12">
        <f>IF('Données projet'!$A$114&gt;35,BY74+BX75-CG74,IF(A75&lt;'Données projet'!$A$114,$BV$205^A75,IF(A75='Données projet'!$A$114,'Données projet'!$B$114,BY74+BX75-CG74)))</f>
        <v>289.19999999999993</v>
      </c>
      <c r="BZ75" s="13">
        <f>BY75*VLOOKUP('Données projet'!$B$12,Paramètres!$A$1:$I$89,3,0)*VLOOKUP('Données projet'!$B$12,Paramètres!$A$1:$I$89,5,0)</f>
        <v>293.24879999999996</v>
      </c>
      <c r="CA75" s="13">
        <f t="shared" si="93"/>
        <v>69.759283249126327</v>
      </c>
      <c r="CB75" s="20">
        <f t="shared" si="64"/>
        <v>632.23907832556165</v>
      </c>
      <c r="CC75" s="59">
        <f t="shared" si="65"/>
        <v>905.81118114607762</v>
      </c>
      <c r="CD75" s="59">
        <f ca="1">AVERAGE(OFFSET($CC$3,0,0,'Données projet'!$E$12+1,1))-AVERAGE(OFFSET($H$3,0,0,'Données projet'!$E$12+1,1))</f>
        <v>529.72171777327833</v>
      </c>
      <c r="CE75" s="59">
        <f t="shared" si="94"/>
        <v>394.94722433628397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23.966164694400078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23.966164694400078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5</v>
      </c>
      <c r="CT75" s="12">
        <f>IF('Données projet'!$A$140&gt;35,CT74+CS75-DB74,IF(A75&lt;'Données projet'!$A$140,$CQ$205^A75,IF(A75='Données projet'!$A$140,'Données projet'!$B$140,CT74+CS75-DB74)))</f>
        <v>168</v>
      </c>
      <c r="CU75" s="17">
        <f>CT75*VLOOKUP('Données projet'!$B$13,Paramètres!$A$1:$I$89,3,0)*VLOOKUP('Données projet'!$B$13,Paramètres!$A$1:$I$89,5,0)</f>
        <v>159.86880000000002</v>
      </c>
      <c r="CV75" s="13">
        <f t="shared" si="95"/>
        <v>40.812921467768035</v>
      </c>
      <c r="CW75" s="20">
        <f t="shared" si="67"/>
        <v>349.52066488969604</v>
      </c>
      <c r="CX75" s="59">
        <f t="shared" si="68"/>
        <v>623.092767710212</v>
      </c>
      <c r="CY75" s="59">
        <f ca="1">AVERAGE(OFFSET($CX$3,0,0,'Données projet'!$E$13+1,1))-AVERAGE(OFFSET($H$3,0,0,'Données projet'!$E$13+1,1))</f>
        <v>319.49771739670462</v>
      </c>
      <c r="CZ75" s="59">
        <f t="shared" si="96"/>
        <v>166.76118462633733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9.7280234347004519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9.7280234347004519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4.2</v>
      </c>
      <c r="DO75" s="12">
        <f>IF('Données projet'!$A$166&gt;35,DO74+DN75-DW74,IF(A75&lt;'Données projet'!$A$166,$DL$205^A75,IF(A75='Données projet'!$A$166,'Données projet'!$B$166,DO74+DN75-DW74)))</f>
        <v>311.39999999999992</v>
      </c>
      <c r="DP75" s="17">
        <f>DO75*VLOOKUP('Données projet'!$B$14,Paramètres!$A$1:$I$89,3,0)*VLOOKUP('Données projet'!$B$14,Paramètres!$A$1:$I$89,5,0)</f>
        <v>247.74983999999995</v>
      </c>
      <c r="DQ75" s="13">
        <f t="shared" si="97"/>
        <v>60.103849700617872</v>
      </c>
      <c r="DR75" s="20">
        <f t="shared" si="70"/>
        <v>536.17850956190932</v>
      </c>
      <c r="DS75" s="59">
        <f t="shared" si="71"/>
        <v>809.75061238242529</v>
      </c>
      <c r="DT75" s="59">
        <f ca="1">AVERAGE(OFFSET($DS$3,0,0,'Données projet'!$E$14+1,1))-AVERAGE(OFFSET($H$3,0,0,'Données projet'!$E$14+1,1))</f>
        <v>371.53862119592281</v>
      </c>
      <c r="DU75" s="59">
        <f t="shared" si="98"/>
        <v>359.99672429242423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21.965248360906575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21.965248360906575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9.4</v>
      </c>
      <c r="EJ75" s="12">
        <f>IF('Données projet'!$A$192&gt;35,EJ74+EI75-ER74,IF(A75&lt;'Données projet'!$A$192,$EG$205^A75,IF(A75='Données projet'!$A$192,'Données projet'!$B$192,EJ74+EI75-ER74)))</f>
        <v>306.7999999999999</v>
      </c>
      <c r="EK75" s="17">
        <f>EJ75*VLOOKUP('Données projet'!$B$15,Paramètres!$A$1:$I$89,3,0)*VLOOKUP('Données projet'!$B$15,Paramètres!$A$1:$I$89,5,0)</f>
        <v>224.94575999999992</v>
      </c>
      <c r="EL75" s="13">
        <f t="shared" si="99"/>
        <v>55.188427424815572</v>
      </c>
      <c r="EM75" s="20">
        <f t="shared" si="73"/>
        <v>487.90037643155364</v>
      </c>
      <c r="EN75" s="59">
        <f t="shared" si="74"/>
        <v>761.47247925206966</v>
      </c>
      <c r="EO75" s="59">
        <f ca="1">AVERAGE(OFFSET($EN$3,0,0,'Données projet'!$E$15+1,1))-AVERAGE(OFFSET($H$3,0,0,'Données projet'!$E$15+1,1))</f>
        <v>429.05782194614073</v>
      </c>
      <c r="EP75" s="59">
        <f t="shared" si="100"/>
        <v>240.01805666428365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18.267362269410299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18.267362269410299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4.4000000000000004</v>
      </c>
      <c r="FE75" s="12">
        <f>IF('Données projet'!$A$218&gt;35,FE74+FD75-FM74,IF(A75&lt;'Données projet'!$A$218,$FB$205^A75,IF(A75='Données projet'!$A$218,'Données projet'!$B$218,FE74+FD75-FM74)))</f>
        <v>227.8</v>
      </c>
      <c r="FF75" s="17">
        <f>FE75*VLOOKUP('Données projet'!$B$16,Paramètres!$A$1:$I$89,3,0)*VLOOKUP('Données projet'!$B$16,Paramètres!$A$1:$I$89,5,0)</f>
        <v>199.00608000000003</v>
      </c>
      <c r="FG75" s="13">
        <f t="shared" si="101"/>
        <v>49.525670897515027</v>
      </c>
      <c r="FH75" s="20">
        <f t="shared" si="76"/>
        <v>432.85946614650538</v>
      </c>
      <c r="FI75" s="59">
        <f t="shared" si="77"/>
        <v>706.43156896702135</v>
      </c>
      <c r="FJ75" s="59">
        <f ca="1">AVERAGE(OFFSET($FI$3,0,0,'Données projet'!$E$16+1,1))-AVERAGE(OFFSET($H$3,0,0,'Données projet'!$E$16+1,1))</f>
        <v>377.00852312761913</v>
      </c>
      <c r="FK75" s="59">
        <f t="shared" si="102"/>
        <v>337.17207781873378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23.258230423961091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23.258230423961091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2.6</v>
      </c>
      <c r="FZ75" s="12">
        <f>IF('Données projet'!$A$244&gt;35,FZ74+FY75-GH74,IF(A75&lt;'Données projet'!$A$244,$FW$205^A75,IF(A75='Données projet'!$A$244,'Données projet'!$B$244,FZ74+FY75-GH74)))</f>
        <v>206.20000000000002</v>
      </c>
      <c r="GA75" s="17">
        <f>FZ75*VLOOKUP('Données projet'!$B$17,Paramètres!$A$1:$I$89,3,0)*VLOOKUP('Données projet'!$B$17,Paramètres!$A$1:$I$89,5,0)</f>
        <v>180.13632000000004</v>
      </c>
      <c r="GB75" s="13">
        <f t="shared" si="103"/>
        <v>45.352513518602144</v>
      </c>
      <c r="GC75" s="20">
        <f t="shared" si="79"/>
        <v>392.72638504489879</v>
      </c>
      <c r="GD75" s="59">
        <f t="shared" si="80"/>
        <v>666.29848786541481</v>
      </c>
      <c r="GE75" s="59">
        <f ca="1">AVERAGE(OFFSET($GD$3,0,0,'Données projet'!$E$17+1,1))-AVERAGE(OFFSET($H$3,0,0,'Données projet'!$E$17+1,1))</f>
        <v>280.10635755644415</v>
      </c>
      <c r="GF75" s="59">
        <f t="shared" si="104"/>
        <v>271.43040689964266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12.831293550831122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12.831293550831122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4.2</v>
      </c>
      <c r="GU75" s="12">
        <f>IF('Données projet'!$A$270&gt;35,GU74+GT75-HC74,IF(A75&lt;'Données projet'!$A$270,$GR$205^A75,IF(A75='Données projet'!$A$270,'Données projet'!$B$270,GU74+GT75-HC74)))</f>
        <v>311.39999999999992</v>
      </c>
      <c r="GV75" s="17">
        <f>GU75*VLOOKUP('Données projet'!$B$18,Paramètres!$A$1:$I$89,3,0)*VLOOKUP('Données projet'!$B$18,Paramètres!$A$1:$I$89,5,0)</f>
        <v>204.02927999999994</v>
      </c>
      <c r="GW75" s="13">
        <f t="shared" si="105"/>
        <v>50.628650934368238</v>
      </c>
      <c r="GX75" s="20">
        <f t="shared" si="82"/>
        <v>443.5292297106912</v>
      </c>
      <c r="GY75" s="59">
        <f t="shared" si="83"/>
        <v>717.10133253120716</v>
      </c>
      <c r="GZ75" s="59">
        <f ca="1">AVERAGE(OFFSET($GY$3,0,0,'Données projet'!$E$18+1,1))-AVERAGE(OFFSET($H$3,0,0,'Données projet'!$E$18+1,1))</f>
        <v>315.63369683775079</v>
      </c>
      <c r="HA75" s="59">
        <f t="shared" si="106"/>
        <v>306.69725573349979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14.676003899296065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14.676003899296065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3.8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13.933333333333332</v>
      </c>
      <c r="H76" s="67">
        <f t="shared" si="56"/>
        <v>200.93333333333331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9.4</v>
      </c>
      <c r="N76" s="13">
        <f>IF('Données projet'!$A$36&gt;35,N75+M76-V75,IF(A76&lt;'Données projet'!$A$36,$K$205^A76,IF(A76='Données projet'!$A$36,'Données projet'!$B$36,N75+M76-V75)))</f>
        <v>316.19999999999987</v>
      </c>
      <c r="O76" s="13">
        <f>N76*VLOOKUP('Données projet'!$B$9,Paramètres!$A$1:$I$89,3,0)*VLOOKUP('Données projet'!$B$9,Paramètres!$A$1:$I$89,5,0)</f>
        <v>271.29959999999994</v>
      </c>
      <c r="P76" s="13">
        <f t="shared" si="87"/>
        <v>65.125000081857877</v>
      </c>
      <c r="Q76" s="20">
        <f t="shared" si="54"/>
        <v>585.93951180923568</v>
      </c>
      <c r="R76" s="59">
        <f t="shared" si="55"/>
        <v>859.85442779965615</v>
      </c>
      <c r="S76" s="59">
        <f ca="1">AVERAGE(OFFSET($R$3,0,0,'Données projet'!$E$9+1,1))-AVERAGE(OFFSET($H$3,0,0,'Données projet'!$E$9+1,1))</f>
        <v>490.57700931800127</v>
      </c>
      <c r="T76" s="59">
        <f t="shared" si="88"/>
        <v>271.29582207075191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25.831357508522306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25.831357508522306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239.59999999999994</v>
      </c>
      <c r="AJ76" s="13">
        <f>AI76*VLOOKUP('Données projet'!$B$10,Paramètres!$A$1:$I$89,3,0)*VLOOKUP('Données projet'!$B$10,Paramètres!$A$1:$I$89,5,0)</f>
        <v>201.83903999999998</v>
      </c>
      <c r="AK76" s="13">
        <f t="shared" si="89"/>
        <v>50.148117498343801</v>
      </c>
      <c r="AL76" s="20">
        <f t="shared" si="58"/>
        <v>438.87763264294875</v>
      </c>
      <c r="AM76" s="59">
        <f t="shared" si="59"/>
        <v>712.79254863336928</v>
      </c>
      <c r="AN76" s="59">
        <f ca="1">AVERAGE(OFFSET($AM$3,0,0,'Données projet'!$E$10+1,1))-AVERAGE(OFFSET($H$3,0,0,'Données projet'!$E$10+1,1))</f>
        <v>379.55022125193182</v>
      </c>
      <c r="AO76" s="59">
        <f t="shared" si="90"/>
        <v>247.37575363353935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14.639941758734283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14.639941758734283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7.6</v>
      </c>
      <c r="BD76" s="12">
        <f>IF('Données projet'!$A$88&gt;35,BD75+BC76-BL75,IF(A76&lt;'Données projet'!$A$88,$BA$205^A76,IF(A76='Données projet'!$A$88,'Données projet'!$B$88,BD75+BC76-BL75)))</f>
        <v>296.79999999999995</v>
      </c>
      <c r="BE76" s="13">
        <f>BD76*VLOOKUP('Données projet'!$B$11,Paramètres!$A$1:$I$89,3,0)*VLOOKUP('Données projet'!$B$11,Paramètres!$A$1:$I$89,5,0)</f>
        <v>268.5446399999999</v>
      </c>
      <c r="BF76" s="13">
        <f t="shared" si="91"/>
        <v>64.54030807605065</v>
      </c>
      <c r="BG76" s="20">
        <f t="shared" si="61"/>
        <v>580.12295123245474</v>
      </c>
      <c r="BH76" s="59">
        <f t="shared" si="62"/>
        <v>854.03786722287532</v>
      </c>
      <c r="BI76" s="59">
        <f ca="1">AVERAGE(OFFSET($BH$3,0,0,'Données projet'!$E$11+1,1))-AVERAGE(OFFSET($H$3,0,0,'Données projet'!$E$11+1,1))</f>
        <v>480.06550334851067</v>
      </c>
      <c r="BJ76" s="59">
        <f t="shared" si="92"/>
        <v>358.76123821338194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20.965842518681185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20.965842518681185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7.6</v>
      </c>
      <c r="BY76" s="12">
        <f>IF('Données projet'!$A$114&gt;35,BY75+BX76-CG75,IF(A76&lt;'Données projet'!$A$114,$BV$205^A76,IF(A76='Données projet'!$A$114,'Données projet'!$B$114,BY75+BX76-CG75)))</f>
        <v>296.79999999999995</v>
      </c>
      <c r="BZ76" s="13">
        <f>BY76*VLOOKUP('Données projet'!$B$12,Paramètres!$A$1:$I$89,3,0)*VLOOKUP('Données projet'!$B$12,Paramètres!$A$1:$I$89,5,0)</f>
        <v>300.95519999999999</v>
      </c>
      <c r="CA76" s="13">
        <f t="shared" si="93"/>
        <v>71.376673021759785</v>
      </c>
      <c r="CB76" s="20">
        <f t="shared" si="64"/>
        <v>648.47801217956487</v>
      </c>
      <c r="CC76" s="59">
        <f t="shared" si="65"/>
        <v>922.39292816998545</v>
      </c>
      <c r="CD76" s="59">
        <f ca="1">AVERAGE(OFFSET($CC$3,0,0,'Données projet'!$E$12+1,1))-AVERAGE(OFFSET($H$3,0,0,'Données projet'!$E$12+1,1))</f>
        <v>529.72171777327833</v>
      </c>
      <c r="CE76" s="59">
        <f t="shared" si="94"/>
        <v>394.94722433628397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23.496202822659956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23.496202822659956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5</v>
      </c>
      <c r="CT76" s="12">
        <f>IF('Données projet'!$A$140&gt;35,CT75+CS76-DB75,IF(A76&lt;'Données projet'!$A$140,$CQ$205^A76,IF(A76='Données projet'!$A$140,'Données projet'!$B$140,CT75+CS76-DB75)))</f>
        <v>173</v>
      </c>
      <c r="CU76" s="17">
        <f>CT76*VLOOKUP('Données projet'!$B$13,Paramètres!$A$1:$I$89,3,0)*VLOOKUP('Données projet'!$B$13,Paramètres!$A$1:$I$89,5,0)</f>
        <v>164.6268</v>
      </c>
      <c r="CV76" s="13">
        <f t="shared" si="95"/>
        <v>41.884365321551833</v>
      </c>
      <c r="CW76" s="20">
        <f t="shared" si="67"/>
        <v>359.67361293503609</v>
      </c>
      <c r="CX76" s="59">
        <f t="shared" si="68"/>
        <v>633.58852892545656</v>
      </c>
      <c r="CY76" s="59">
        <f ca="1">AVERAGE(OFFSET($CX$3,0,0,'Données projet'!$E$13+1,1))-AVERAGE(OFFSET($H$3,0,0,'Données projet'!$E$13+1,1))</f>
        <v>319.49771739670462</v>
      </c>
      <c r="CZ76" s="59">
        <f t="shared" si="96"/>
        <v>166.76118462633733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9.5372628286543861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9.5372628286543861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4.2</v>
      </c>
      <c r="DO76" s="12">
        <f>IF('Données projet'!$A$166&gt;35,DO75+DN76-DW75,IF(A76&lt;'Données projet'!$A$166,$DL$205^A76,IF(A76='Données projet'!$A$166,'Données projet'!$B$166,DO75+DN76-DW75)))</f>
        <v>315.59999999999991</v>
      </c>
      <c r="DP76" s="17">
        <f>DO76*VLOOKUP('Données projet'!$B$14,Paramètres!$A$1:$I$89,3,0)*VLOOKUP('Données projet'!$B$14,Paramètres!$A$1:$I$89,5,0)</f>
        <v>251.09135999999995</v>
      </c>
      <c r="DQ76" s="13">
        <f t="shared" si="97"/>
        <v>60.81957989149403</v>
      </c>
      <c r="DR76" s="20">
        <f t="shared" si="70"/>
        <v>543.24488697768527</v>
      </c>
      <c r="DS76" s="59">
        <f t="shared" si="71"/>
        <v>817.15980296810585</v>
      </c>
      <c r="DT76" s="59">
        <f ca="1">AVERAGE(OFFSET($DS$3,0,0,'Données projet'!$E$14+1,1))-AVERAGE(OFFSET($H$3,0,0,'Données projet'!$E$14+1,1))</f>
        <v>371.53862119592281</v>
      </c>
      <c r="DU76" s="59">
        <f t="shared" si="98"/>
        <v>359.99672429242423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21.534523238027806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21.534523238027806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9.4</v>
      </c>
      <c r="EJ76" s="12">
        <f>IF('Données projet'!$A$192&gt;35,EJ75+EI76-ER75,IF(A76&lt;'Données projet'!$A$192,$EG$205^A76,IF(A76='Données projet'!$A$192,'Données projet'!$B$192,EJ75+EI76-ER75)))</f>
        <v>316.19999999999987</v>
      </c>
      <c r="EK76" s="17">
        <f>EJ76*VLOOKUP('Données projet'!$B$15,Paramètres!$A$1:$I$89,3,0)*VLOOKUP('Données projet'!$B$15,Paramètres!$A$1:$I$89,5,0)</f>
        <v>231.83783999999989</v>
      </c>
      <c r="EL76" s="13">
        <f t="shared" si="99"/>
        <v>56.679881250286151</v>
      </c>
      <c r="EM76" s="20">
        <f t="shared" si="73"/>
        <v>502.50169784424816</v>
      </c>
      <c r="EN76" s="59">
        <f t="shared" si="74"/>
        <v>776.41661383466862</v>
      </c>
      <c r="EO76" s="59">
        <f ca="1">AVERAGE(OFFSET($EN$3,0,0,'Données projet'!$E$15+1,1))-AVERAGE(OFFSET($H$3,0,0,'Données projet'!$E$15+1,1))</f>
        <v>429.05782194614073</v>
      </c>
      <c r="EP76" s="59">
        <f t="shared" si="100"/>
        <v>240.01805666428365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17.909150437297967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17.909150437297967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4.4000000000000004</v>
      </c>
      <c r="FE76" s="12">
        <f>IF('Données projet'!$A$218&gt;35,FE75+FD76-FM75,IF(A76&lt;'Données projet'!$A$218,$FB$205^A76,IF(A76='Données projet'!$A$218,'Données projet'!$B$218,FE75+FD76-FM75)))</f>
        <v>232.20000000000002</v>
      </c>
      <c r="FF76" s="17">
        <f>FE76*VLOOKUP('Données projet'!$B$16,Paramètres!$A$1:$I$89,3,0)*VLOOKUP('Données projet'!$B$16,Paramètres!$A$1:$I$89,5,0)</f>
        <v>202.84992000000003</v>
      </c>
      <c r="FG76" s="13">
        <f t="shared" si="101"/>
        <v>50.369977187686075</v>
      </c>
      <c r="FH76" s="20">
        <f t="shared" si="76"/>
        <v>441.02465426855332</v>
      </c>
      <c r="FI76" s="59">
        <f t="shared" si="77"/>
        <v>714.93957025897384</v>
      </c>
      <c r="FJ76" s="59">
        <f ca="1">AVERAGE(OFFSET($FI$3,0,0,'Données projet'!$E$16+1,1))-AVERAGE(OFFSET($H$3,0,0,'Données projet'!$E$16+1,1))</f>
        <v>377.00852312761913</v>
      </c>
      <c r="FK76" s="59">
        <f t="shared" si="102"/>
        <v>337.17207781873378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22.802150711467011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22.802150711467011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2.6</v>
      </c>
      <c r="FZ76" s="12">
        <f>IF('Données projet'!$A$244&gt;35,FZ75+FY76-GH75,IF(A76&lt;'Données projet'!$A$244,$FW$205^A76,IF(A76='Données projet'!$A$244,'Données projet'!$B$244,FZ75+FY76-GH75)))</f>
        <v>208.8</v>
      </c>
      <c r="GA76" s="17">
        <f>FZ76*VLOOKUP('Données projet'!$B$17,Paramètres!$A$1:$I$89,3,0)*VLOOKUP('Données projet'!$B$17,Paramètres!$A$1:$I$89,5,0)</f>
        <v>182.40768000000003</v>
      </c>
      <c r="GB76" s="13">
        <f t="shared" si="103"/>
        <v>45.857435663065921</v>
      </c>
      <c r="GC76" s="20">
        <f t="shared" si="79"/>
        <v>397.56174311317318</v>
      </c>
      <c r="GD76" s="59">
        <f t="shared" si="80"/>
        <v>671.47665910359365</v>
      </c>
      <c r="GE76" s="59">
        <f ca="1">AVERAGE(OFFSET($GD$3,0,0,'Données projet'!$E$17+1,1))-AVERAGE(OFFSET($H$3,0,0,'Données projet'!$E$17+1,1))</f>
        <v>280.10635755644415</v>
      </c>
      <c r="GF76" s="59">
        <f t="shared" si="104"/>
        <v>271.43040689964266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12.579679710615604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12.579679710615604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4.2</v>
      </c>
      <c r="GU76" s="12">
        <f>IF('Données projet'!$A$270&gt;35,GU75+GT76-HC75,IF(A76&lt;'Données projet'!$A$270,$GR$205^A76,IF(A76='Données projet'!$A$270,'Données projet'!$B$270,GU75+GT76-HC75)))</f>
        <v>315.59999999999991</v>
      </c>
      <c r="GV76" s="17">
        <f>GU76*VLOOKUP('Données projet'!$B$18,Paramètres!$A$1:$I$89,3,0)*VLOOKUP('Données projet'!$B$18,Paramètres!$A$1:$I$89,5,0)</f>
        <v>206.78111999999996</v>
      </c>
      <c r="GW76" s="13">
        <f t="shared" si="105"/>
        <v>51.231548322431642</v>
      </c>
      <c r="GX76" s="20">
        <f t="shared" si="82"/>
        <v>449.37206399490168</v>
      </c>
      <c r="GY76" s="59">
        <f t="shared" si="83"/>
        <v>723.2869799853222</v>
      </c>
      <c r="GZ76" s="59">
        <f ca="1">AVERAGE(OFFSET($GY$3,0,0,'Données projet'!$E$18+1,1))-AVERAGE(OFFSET($H$3,0,0,'Données projet'!$E$18+1,1))</f>
        <v>315.63369683775079</v>
      </c>
      <c r="HA76" s="59">
        <f t="shared" si="106"/>
        <v>306.69725573349979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14.388216414309362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14.388216414309362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3.8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13.933333333333332</v>
      </c>
      <c r="H77" s="67">
        <f t="shared" si="56"/>
        <v>200.93333333333331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9.4</v>
      </c>
      <c r="N77" s="13">
        <f>IF('Données projet'!$A$36&gt;35,N76+M77-V76,IF(A77&lt;'Données projet'!$A$36,$K$205^A77,IF(A77='Données projet'!$A$36,'Données projet'!$B$36,N76+M77-V76)))</f>
        <v>325.59999999999985</v>
      </c>
      <c r="O77" s="13">
        <f>N77*VLOOKUP('Données projet'!$B$9,Paramètres!$A$1:$I$89,3,0)*VLOOKUP('Données projet'!$B$9,Paramètres!$A$1:$I$89,5,0)</f>
        <v>279.36479999999989</v>
      </c>
      <c r="P77" s="13">
        <f t="shared" si="87"/>
        <v>66.832755122992182</v>
      </c>
      <c r="Q77" s="20">
        <f t="shared" si="54"/>
        <v>602.96074183921121</v>
      </c>
      <c r="R77" s="59">
        <f t="shared" si="55"/>
        <v>877.21252395745387</v>
      </c>
      <c r="S77" s="59">
        <f ca="1">AVERAGE(OFFSET($R$3,0,0,'Données projet'!$E$9+1,1))-AVERAGE(OFFSET($H$3,0,0,'Données projet'!$E$9+1,1))</f>
        <v>490.57700931800127</v>
      </c>
      <c r="T77" s="59">
        <f t="shared" si="88"/>
        <v>271.29582207075191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25.324820343352531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25.324820343352531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245.79999999999993</v>
      </c>
      <c r="AJ77" s="13">
        <f>AI77*VLOOKUP('Données projet'!$B$10,Paramètres!$A$1:$I$89,3,0)*VLOOKUP('Données projet'!$B$10,Paramètres!$A$1:$I$89,5,0)</f>
        <v>207.06191999999996</v>
      </c>
      <c r="AK77" s="13">
        <f t="shared" si="89"/>
        <v>51.293015758902222</v>
      </c>
      <c r="AL77" s="20">
        <f t="shared" si="58"/>
        <v>449.96817978008789</v>
      </c>
      <c r="AM77" s="59">
        <f t="shared" si="59"/>
        <v>724.21996189833044</v>
      </c>
      <c r="AN77" s="59">
        <f ca="1">AVERAGE(OFFSET($AM$3,0,0,'Données projet'!$E$10+1,1))-AVERAGE(OFFSET($H$3,0,0,'Données projet'!$E$10+1,1))</f>
        <v>379.55022125193182</v>
      </c>
      <c r="AO77" s="59">
        <f t="shared" si="90"/>
        <v>247.37575363353935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14.352861430328263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14.352861430328263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7.6</v>
      </c>
      <c r="BD77" s="12">
        <f>IF('Données projet'!$A$88&gt;35,BD76+BC77-BL76,IF(A77&lt;'Données projet'!$A$88,$BA$205^A77,IF(A77='Données projet'!$A$88,'Données projet'!$B$88,BD76+BC77-BL76)))</f>
        <v>304.39999999999998</v>
      </c>
      <c r="BE77" s="13">
        <f>BD77*VLOOKUP('Données projet'!$B$11,Paramètres!$A$1:$I$89,3,0)*VLOOKUP('Données projet'!$B$11,Paramètres!$A$1:$I$89,5,0)</f>
        <v>275.42111999999997</v>
      </c>
      <c r="BF77" s="13">
        <f t="shared" si="91"/>
        <v>65.998433293601067</v>
      </c>
      <c r="BG77" s="20">
        <f t="shared" si="61"/>
        <v>594.63905531968851</v>
      </c>
      <c r="BH77" s="59">
        <f t="shared" si="62"/>
        <v>868.89083743793117</v>
      </c>
      <c r="BI77" s="59">
        <f ca="1">AVERAGE(OFFSET($BH$3,0,0,'Données projet'!$E$11+1,1))-AVERAGE(OFFSET($H$3,0,0,'Données projet'!$E$11+1,1))</f>
        <v>480.06550334851067</v>
      </c>
      <c r="BJ77" s="59">
        <f t="shared" si="92"/>
        <v>358.76123821338194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20.554715134791085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20.554715134791085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7.6</v>
      </c>
      <c r="BY77" s="12">
        <f>IF('Données projet'!$A$114&gt;35,BY76+BX77-CG76,IF(A77&lt;'Données projet'!$A$114,$BV$205^A77,IF(A77='Données projet'!$A$114,'Données projet'!$B$114,BY76+BX77-CG76)))</f>
        <v>304.39999999999998</v>
      </c>
      <c r="BZ77" s="13">
        <f>BY77*VLOOKUP('Données projet'!$B$12,Paramètres!$A$1:$I$89,3,0)*VLOOKUP('Données projet'!$B$12,Paramètres!$A$1:$I$89,5,0)</f>
        <v>308.66159999999996</v>
      </c>
      <c r="CA77" s="13">
        <f t="shared" si="93"/>
        <v>72.98924863505313</v>
      </c>
      <c r="CB77" s="20">
        <f t="shared" si="64"/>
        <v>664.70856137271744</v>
      </c>
      <c r="CC77" s="59">
        <f t="shared" si="65"/>
        <v>938.96034349095999</v>
      </c>
      <c r="CD77" s="59">
        <f ca="1">AVERAGE(OFFSET($CC$3,0,0,'Données projet'!$E$12+1,1))-AVERAGE(OFFSET($H$3,0,0,'Données projet'!$E$12+1,1))</f>
        <v>529.72171777327833</v>
      </c>
      <c r="CE77" s="59">
        <f t="shared" si="94"/>
        <v>394.94722433628397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23.035456616576223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23.035456616576223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5</v>
      </c>
      <c r="CT77" s="12">
        <f>IF('Données projet'!$A$140&gt;35,CT76+CS77-DB76,IF(A77&lt;'Données projet'!$A$140,$CQ$205^A77,IF(A77='Données projet'!$A$140,'Données projet'!$B$140,CT76+CS77-DB76)))</f>
        <v>178</v>
      </c>
      <c r="CU77" s="17">
        <f>CT77*VLOOKUP('Données projet'!$B$13,Paramètres!$A$1:$I$89,3,0)*VLOOKUP('Données projet'!$B$13,Paramètres!$A$1:$I$89,5,0)</f>
        <v>169.38480000000001</v>
      </c>
      <c r="CV77" s="13">
        <f t="shared" si="95"/>
        <v>42.952210191662466</v>
      </c>
      <c r="CW77" s="20">
        <f t="shared" si="67"/>
        <v>369.82029275047876</v>
      </c>
      <c r="CX77" s="59">
        <f t="shared" si="68"/>
        <v>644.0720748687213</v>
      </c>
      <c r="CY77" s="59">
        <f ca="1">AVERAGE(OFFSET($CX$3,0,0,'Données projet'!$E$13+1,1))-AVERAGE(OFFSET($H$3,0,0,'Données projet'!$E$13+1,1))</f>
        <v>319.49771739670462</v>
      </c>
      <c r="CZ77" s="59">
        <f t="shared" si="96"/>
        <v>166.76118462633733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9.3502429217404028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9.3502429217404028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4.2</v>
      </c>
      <c r="DO77" s="12">
        <f>IF('Données projet'!$A$166&gt;35,DO76+DN77-DW76,IF(A77&lt;'Données projet'!$A$166,$DL$205^A77,IF(A77='Données projet'!$A$166,'Données projet'!$B$166,DO76+DN77-DW76)))</f>
        <v>319.7999999999999</v>
      </c>
      <c r="DP77" s="17">
        <f>DO77*VLOOKUP('Données projet'!$B$14,Paramètres!$A$1:$I$89,3,0)*VLOOKUP('Données projet'!$B$14,Paramètres!$A$1:$I$89,5,0)</f>
        <v>254.43287999999995</v>
      </c>
      <c r="DQ77" s="13">
        <f t="shared" si="97"/>
        <v>61.534202204620392</v>
      </c>
      <c r="DR77" s="20">
        <f t="shared" si="70"/>
        <v>550.30933483971376</v>
      </c>
      <c r="DS77" s="59">
        <f t="shared" si="71"/>
        <v>824.5611169579563</v>
      </c>
      <c r="DT77" s="59">
        <f ca="1">AVERAGE(OFFSET($DS$3,0,0,'Données projet'!$E$14+1,1))-AVERAGE(OFFSET($H$3,0,0,'Données projet'!$E$14+1,1))</f>
        <v>371.53862119592281</v>
      </c>
      <c r="DU77" s="59">
        <f t="shared" si="98"/>
        <v>359.99672429242423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21.112244372092306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21.112244372092306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9.4</v>
      </c>
      <c r="EJ77" s="12">
        <f>IF('Données projet'!$A$192&gt;35,EJ76+EI77-ER76,IF(A77&lt;'Données projet'!$A$192,$EG$205^A77,IF(A77='Données projet'!$A$192,'Données projet'!$B$192,EJ76+EI77-ER76)))</f>
        <v>325.59999999999985</v>
      </c>
      <c r="EK77" s="17">
        <f>EJ77*VLOOKUP('Données projet'!$B$15,Paramètres!$A$1:$I$89,3,0)*VLOOKUP('Données projet'!$B$15,Paramètres!$A$1:$I$89,5,0)</f>
        <v>238.72991999999988</v>
      </c>
      <c r="EL77" s="13">
        <f t="shared" si="99"/>
        <v>58.166182253194485</v>
      </c>
      <c r="EM77" s="20">
        <f t="shared" si="73"/>
        <v>517.09404475764688</v>
      </c>
      <c r="EN77" s="59">
        <f t="shared" si="74"/>
        <v>791.34582687588954</v>
      </c>
      <c r="EO77" s="59">
        <f ca="1">AVERAGE(OFFSET($EN$3,0,0,'Données projet'!$E$15+1,1))-AVERAGE(OFFSET($H$3,0,0,'Données projet'!$E$15+1,1))</f>
        <v>429.05782194614073</v>
      </c>
      <c r="EP77" s="59">
        <f t="shared" si="100"/>
        <v>240.01805666428365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17.557962920725714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17.557962920725714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4.4000000000000004</v>
      </c>
      <c r="FE77" s="12">
        <f>IF('Données projet'!$A$218&gt;35,FE76+FD77-FM76,IF(A77&lt;'Données projet'!$A$218,$FB$205^A77,IF(A77='Données projet'!$A$218,'Données projet'!$B$218,FE76+FD77-FM76)))</f>
        <v>236.60000000000002</v>
      </c>
      <c r="FF77" s="17">
        <f>FE77*VLOOKUP('Données projet'!$B$16,Paramètres!$A$1:$I$89,3,0)*VLOOKUP('Données projet'!$B$16,Paramètres!$A$1:$I$89,5,0)</f>
        <v>206.69376000000005</v>
      </c>
      <c r="FG77" s="13">
        <f t="shared" si="101"/>
        <v>51.212423138937325</v>
      </c>
      <c r="FH77" s="20">
        <f t="shared" si="76"/>
        <v>449.18660230031583</v>
      </c>
      <c r="FI77" s="59">
        <f t="shared" si="77"/>
        <v>723.43838441855837</v>
      </c>
      <c r="FJ77" s="59">
        <f ca="1">AVERAGE(OFFSET($FI$3,0,0,'Données projet'!$E$16+1,1))-AVERAGE(OFFSET($H$3,0,0,'Données projet'!$E$16+1,1))</f>
        <v>377.00852312761913</v>
      </c>
      <c r="FK77" s="59">
        <f t="shared" si="102"/>
        <v>337.17207781873378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22.355014443953781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22.355014443953781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2.6</v>
      </c>
      <c r="FZ77" s="12">
        <f>IF('Données projet'!$A$244&gt;35,FZ76+FY77-GH76,IF(A77&lt;'Données projet'!$A$244,$FW$205^A77,IF(A77='Données projet'!$A$244,'Données projet'!$B$244,FZ76+FY77-GH76)))</f>
        <v>211.4</v>
      </c>
      <c r="GA77" s="17">
        <f>FZ77*VLOOKUP('Données projet'!$B$17,Paramètres!$A$1:$I$89,3,0)*VLOOKUP('Données projet'!$B$17,Paramètres!$A$1:$I$89,5,0)</f>
        <v>184.67904000000004</v>
      </c>
      <c r="GB77" s="13">
        <f t="shared" si="103"/>
        <v>46.361626470742223</v>
      </c>
      <c r="GC77" s="20">
        <f t="shared" si="79"/>
        <v>402.39582743654279</v>
      </c>
      <c r="GD77" s="59">
        <f t="shared" si="80"/>
        <v>676.64760955478539</v>
      </c>
      <c r="GE77" s="59">
        <f ca="1">AVERAGE(OFFSET($GD$3,0,0,'Données projet'!$E$17+1,1))-AVERAGE(OFFSET($H$3,0,0,'Données projet'!$E$17+1,1))</f>
        <v>280.10635755644415</v>
      </c>
      <c r="GF77" s="59">
        <f t="shared" si="104"/>
        <v>271.43040689964266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12.332999864337426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12.332999864337426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4.2</v>
      </c>
      <c r="GU77" s="12">
        <f>IF('Données projet'!$A$270&gt;35,GU76+GT77-HC76,IF(A77&lt;'Données projet'!$A$270,$GR$205^A77,IF(A77='Données projet'!$A$270,'Données projet'!$B$270,GU76+GT77-HC76)))</f>
        <v>319.7999999999999</v>
      </c>
      <c r="GV77" s="17">
        <f>GU77*VLOOKUP('Données projet'!$B$18,Paramètres!$A$1:$I$89,3,0)*VLOOKUP('Données projet'!$B$18,Paramètres!$A$1:$I$89,5,0)</f>
        <v>209.53295999999992</v>
      </c>
      <c r="GW77" s="13">
        <f t="shared" si="105"/>
        <v>51.833512486481077</v>
      </c>
      <c r="GX77" s="20">
        <f t="shared" si="82"/>
        <v>455.21327291395437</v>
      </c>
      <c r="GY77" s="59">
        <f t="shared" si="83"/>
        <v>729.46505503219691</v>
      </c>
      <c r="GZ77" s="59">
        <f ca="1">AVERAGE(OFFSET($GY$3,0,0,'Données projet'!$E$18+1,1))-AVERAGE(OFFSET($H$3,0,0,'Données projet'!$E$18+1,1))</f>
        <v>315.63369683775079</v>
      </c>
      <c r="HA77" s="59">
        <f t="shared" si="106"/>
        <v>306.69725573349979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14.106072266370216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14.106072266370216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3.8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13.933333333333332</v>
      </c>
      <c r="H78" s="67">
        <f t="shared" si="56"/>
        <v>200.93333333333331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64.886219374145512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335</v>
      </c>
      <c r="L78" s="12">
        <f>VLOOKUP(A78,'Données projet'!$A$35:$I$55,9,0)</f>
        <v>9.4</v>
      </c>
      <c r="M78" s="12">
        <f t="array" ref="M78">INDEX(L:L,MIN(IF(ISNUMBER(L78:L274),ROW(L78:L274),"")))</f>
        <v>9.4</v>
      </c>
      <c r="N78" s="13">
        <f>IF('Données projet'!$A$36&gt;35,N77+M78-V77,IF(A78&lt;'Données projet'!$A$36,$K$205^A78,IF(A78='Données projet'!$A$36,'Données projet'!$B$36,N77+M78-V77)))</f>
        <v>334.99999999999983</v>
      </c>
      <c r="O78" s="13">
        <f>N78*VLOOKUP('Données projet'!$B$9,Paramètres!$A$1:$I$89,3,0)*VLOOKUP('Données projet'!$B$9,Paramètres!$A$1:$I$89,5,0)</f>
        <v>287.42999999999989</v>
      </c>
      <c r="P78" s="13">
        <f t="shared" si="87"/>
        <v>68.534780142555746</v>
      </c>
      <c r="Q78" s="20">
        <f t="shared" si="54"/>
        <v>619.97199208161771</v>
      </c>
      <c r="R78" s="59">
        <f t="shared" si="55"/>
        <v>894.55479645348464</v>
      </c>
      <c r="S78" s="59">
        <f ca="1">AVERAGE(OFFSET($R$3,0,0,'Données projet'!$E$9+1,1))-AVERAGE(OFFSET($H$3,0,0,'Données projet'!$E$9+1,1))</f>
        <v>490.57700931800127</v>
      </c>
      <c r="T78" s="59">
        <f t="shared" si="88"/>
        <v>271.29582207075191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0.26500000000000001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31.866038468477964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31.866038468477964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64.886219374145512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251.99999999999991</v>
      </c>
      <c r="AJ78" s="13">
        <f>AI78*VLOOKUP('Données projet'!$B$10,Paramètres!$A$1:$I$89,3,0)*VLOOKUP('Données projet'!$B$10,Paramètres!$A$1:$I$89,5,0)</f>
        <v>212.28479999999993</v>
      </c>
      <c r="AK78" s="13">
        <f t="shared" si="89"/>
        <v>52.434557099704143</v>
      </c>
      <c r="AL78" s="20">
        <f t="shared" si="58"/>
        <v>461.05288028198464</v>
      </c>
      <c r="AM78" s="59">
        <f t="shared" si="59"/>
        <v>735.63568465385151</v>
      </c>
      <c r="AN78" s="59">
        <f ca="1">AVERAGE(OFFSET($AM$3,0,0,'Données projet'!$E$10+1,1))-AVERAGE(OFFSET($H$3,0,0,'Données projet'!$E$10+1,1))</f>
        <v>379.55022125193182</v>
      </c>
      <c r="AO78" s="59">
        <f t="shared" si="90"/>
        <v>247.37575363353935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0.215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18.275996410509862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18.275996410509862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64.886219374145512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312</v>
      </c>
      <c r="BB78" s="12">
        <f>VLOOKUP(A78,'Données projet'!$A$87:$I$107,9,0)</f>
        <v>7.6</v>
      </c>
      <c r="BC78" s="12">
        <f t="array" ref="BC78">INDEX(BB:BB,MIN(IF(ISNUMBER(BB78:BB274),ROW(BB78:BB274),"")))</f>
        <v>7.6</v>
      </c>
      <c r="BD78" s="12">
        <f>IF('Données projet'!$A$88&gt;35,BD77+BC78-BL77,IF(A78&lt;'Données projet'!$A$88,$BA$205^A78,IF(A78='Données projet'!$A$88,'Données projet'!$B$88,BD77+BC78-BL77)))</f>
        <v>312</v>
      </c>
      <c r="BE78" s="13">
        <f>BD78*VLOOKUP('Données projet'!$B$11,Paramètres!$A$1:$I$89,3,0)*VLOOKUP('Données projet'!$B$11,Paramètres!$A$1:$I$89,5,0)</f>
        <v>282.29759999999999</v>
      </c>
      <c r="BF78" s="13">
        <f t="shared" si="91"/>
        <v>67.452326629470178</v>
      </c>
      <c r="BG78" s="20">
        <f t="shared" si="61"/>
        <v>609.14778887966042</v>
      </c>
      <c r="BH78" s="59">
        <f t="shared" si="62"/>
        <v>883.73059325152735</v>
      </c>
      <c r="BI78" s="59">
        <f ca="1">AVERAGE(OFFSET($BH$3,0,0,'Données projet'!$E$11+1,1))-AVERAGE(OFFSET($H$3,0,0,'Données projet'!$E$11+1,1))</f>
        <v>480.06550334851067</v>
      </c>
      <c r="BJ78" s="59">
        <f t="shared" si="92"/>
        <v>358.76123821338194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28</v>
      </c>
      <c r="BM78" s="16">
        <f>IF(ISNA(VLOOKUP(A78,'Données projet'!$A$87:$I$107,5,0)),0%,VLOOKUP(A78,'Données projet'!$A$87:$I$107,5,0)*VLOOKUP('Données projet'!$B$11,Paramètres!$A$1:$I$89,7,0))</f>
        <v>0.215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26.173031896532631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26.173031896532631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64.886219374145512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312</v>
      </c>
      <c r="BW78" s="12">
        <f>VLOOKUP(A78,'Données projet'!$A$113:$I$133,9,0)</f>
        <v>7.6</v>
      </c>
      <c r="BX78" s="12">
        <f t="array" ref="BX78">INDEX(BW:BW,MIN(IF(ISNUMBER(BW78:BW274),ROW(BW78:BW274),"")))</f>
        <v>7.6</v>
      </c>
      <c r="BY78" s="12">
        <f>IF('Données projet'!$A$114&gt;35,BY77+BX78-CG77,IF(A78&lt;'Données projet'!$A$114,$BV$205^A78,IF(A78='Données projet'!$A$114,'Données projet'!$B$114,BY77+BX78-CG77)))</f>
        <v>312</v>
      </c>
      <c r="BZ78" s="13">
        <f>BY78*VLOOKUP('Données projet'!$B$12,Paramètres!$A$1:$I$89,3,0)*VLOOKUP('Données projet'!$B$12,Paramètres!$A$1:$I$89,5,0)</f>
        <v>316.36800000000005</v>
      </c>
      <c r="CA78" s="13">
        <f t="shared" si="93"/>
        <v>74.597144109003438</v>
      </c>
      <c r="CB78" s="20">
        <f t="shared" si="64"/>
        <v>680.93095932318113</v>
      </c>
      <c r="CC78" s="59">
        <f t="shared" si="65"/>
        <v>955.51376369504806</v>
      </c>
      <c r="CD78" s="59">
        <f ca="1">AVERAGE(OFFSET($CC$3,0,0,'Données projet'!$E$12+1,1))-AVERAGE(OFFSET($H$3,0,0,'Données projet'!$E$12+1,1))</f>
        <v>529.72171777327833</v>
      </c>
      <c r="CE78" s="59">
        <f t="shared" si="94"/>
        <v>394.94722433628397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28</v>
      </c>
      <c r="CH78" s="16">
        <f>IF(ISNA(VLOOKUP(A78,'Données projet'!$A$113:$I$133,5,0)),0%,VLOOKUP(A78,'Données projet'!$A$113:$I$133,5,0)*VLOOKUP('Données projet'!$B$12,Paramètres!$A$1:$I$89,7,0))</f>
        <v>0.215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29.331846090941752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29.331846090941752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64.886219374145512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183</v>
      </c>
      <c r="CR78" s="12">
        <f>VLOOKUP(A78,'Données projet'!$A$139:$I$159,9,0)</f>
        <v>5</v>
      </c>
      <c r="CS78" s="12">
        <f t="array" ref="CS78">INDEX(CR:CR,MIN(IF(ISNUMBER(CR78:CR274),ROW(CR78:CR274),"")))</f>
        <v>5</v>
      </c>
      <c r="CT78" s="12">
        <f>IF('Données projet'!$A$140&gt;35,CT77+CS78-DB77,IF(A78&lt;'Données projet'!$A$140,$CQ$205^A78,IF(A78='Données projet'!$A$140,'Données projet'!$B$140,CT77+CS78-DB77)))</f>
        <v>183</v>
      </c>
      <c r="CU78" s="17">
        <f>CT78*VLOOKUP('Données projet'!$B$13,Paramètres!$A$1:$I$89,3,0)*VLOOKUP('Données projet'!$B$13,Paramètres!$A$1:$I$89,5,0)</f>
        <v>174.14279999999999</v>
      </c>
      <c r="CV78" s="13">
        <f t="shared" si="95"/>
        <v>44.016568786329351</v>
      </c>
      <c r="CW78" s="20">
        <f t="shared" si="67"/>
        <v>379.96090063619022</v>
      </c>
      <c r="CX78" s="59">
        <f t="shared" si="68"/>
        <v>654.54370500805703</v>
      </c>
      <c r="CY78" s="59">
        <f ca="1">AVERAGE(OFFSET($CX$3,0,0,'Données projet'!$E$13+1,1))-AVERAGE(OFFSET($H$3,0,0,'Données projet'!$E$13+1,1))</f>
        <v>319.49771739670462</v>
      </c>
      <c r="CZ78" s="59">
        <f t="shared" si="96"/>
        <v>166.76118462633733</v>
      </c>
      <c r="DA78" s="15">
        <f>IF(ISNA(VLOOKUP(A78,'Données projet'!$A$139:$I$159,3,0)),0,VLOOKUP(A78,'Données projet'!$A$139:$I$159,3,0))</f>
        <v>11</v>
      </c>
      <c r="DB78" s="15">
        <f>IF(ISNA(VLOOKUP(A78,'Données projet'!$A$139:$I$159,4,0)),0,VLOOKUP(A78,'Données projet'!$A$139:$I$159,4,0))</f>
        <v>14</v>
      </c>
      <c r="DC78" s="16">
        <f>IF(ISNA(VLOOKUP(A78,'Données projet'!$A$139:$I$159,5,0)),0%,VLOOKUP(A78,'Données projet'!$A$139:$I$159,5,0)*VLOOKUP('Données projet'!$B$13,Paramètres!$A$1:$I$89,7,0))</f>
        <v>0.215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12.333306856752424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12.333306856752424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64.886219374145512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324</v>
      </c>
      <c r="DM78" s="12">
        <f>VLOOKUP(A78,'Données projet'!$A$165:$I$185,9,0)</f>
        <v>4.2</v>
      </c>
      <c r="DN78" s="12">
        <f t="array" ref="DN78">INDEX(DM:DM,MIN(IF(ISNUMBER(DM78:DM274),ROW(DM78:DM274),"")))</f>
        <v>4.2</v>
      </c>
      <c r="DO78" s="12">
        <f>IF('Données projet'!$A$166&gt;35,DO77+DN78-DW77,IF(A78&lt;'Données projet'!$A$166,$DL$205^A78,IF(A78='Données projet'!$A$166,'Données projet'!$B$166,DO77+DN78-DW77)))</f>
        <v>323.99999999999989</v>
      </c>
      <c r="DP78" s="17">
        <f>DO78*VLOOKUP('Données projet'!$B$14,Paramètres!$A$1:$I$89,3,0)*VLOOKUP('Données projet'!$B$14,Paramètres!$A$1:$I$89,5,0)</f>
        <v>257.77439999999996</v>
      </c>
      <c r="DQ78" s="13">
        <f t="shared" si="97"/>
        <v>62.247732872134293</v>
      </c>
      <c r="DR78" s="20">
        <f t="shared" si="70"/>
        <v>557.37188141896718</v>
      </c>
      <c r="DS78" s="59">
        <f t="shared" si="71"/>
        <v>831.95468579083399</v>
      </c>
      <c r="DT78" s="59">
        <f ca="1">AVERAGE(OFFSET($DS$3,0,0,'Données projet'!$E$14+1,1))-AVERAGE(OFFSET($H$3,0,0,'Données projet'!$E$14+1,1))</f>
        <v>371.53862119592281</v>
      </c>
      <c r="DU78" s="59">
        <f t="shared" si="98"/>
        <v>359.99672429242423</v>
      </c>
      <c r="DV78" s="15">
        <f>IF(ISNA(VLOOKUP(A78,'Données projet'!$A$165:$I$185,3,0)),0,VLOOKUP(A78,'Données projet'!$A$165:$I$185,3,0))</f>
        <v>14</v>
      </c>
      <c r="DW78" s="15">
        <f>IF(ISNA(VLOOKUP(A78,'Données projet'!$A$165:$I$185,4,0)),0,VLOOKUP(A78,'Données projet'!$A$165:$I$185,4,0))</f>
        <v>12</v>
      </c>
      <c r="DX78" s="16">
        <f>IF(ISNA(VLOOKUP(A78,'Données projet'!$A$165:$I$185,5,0)),0%,VLOOKUP(A78,'Données projet'!$A$165:$I$185,5,0)*VLOOKUP('Données projet'!$B$14,Paramètres!$A$1:$I$89,7,0))</f>
        <v>0.318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24.054464821930804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24.054464821930804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64.886219374145512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335</v>
      </c>
      <c r="EH78" s="12">
        <f>VLOOKUP(A78,'Données projet'!$A$191:$I$211,9,0)</f>
        <v>9.4</v>
      </c>
      <c r="EI78" s="12">
        <f t="array" ref="EI78">INDEX(EH:EH,MIN(IF(ISNUMBER(EH78:EH274),ROW(EH78:EH274),"")))</f>
        <v>9.4</v>
      </c>
      <c r="EJ78" s="12">
        <f>IF('Données projet'!$A$192&gt;35,EJ77+EI78-ER77,IF(A78&lt;'Données projet'!$A$192,$EG$205^A78,IF(A78='Données projet'!$A$192,'Données projet'!$B$192,EJ77+EI78-ER77)))</f>
        <v>334.99999999999983</v>
      </c>
      <c r="EK78" s="17">
        <f>EJ78*VLOOKUP('Données projet'!$B$15,Paramètres!$A$1:$I$89,3,0)*VLOOKUP('Données projet'!$B$15,Paramètres!$A$1:$I$89,5,0)</f>
        <v>245.62199999999984</v>
      </c>
      <c r="EL78" s="13">
        <f t="shared" si="99"/>
        <v>59.647496278110026</v>
      </c>
      <c r="EM78" s="20">
        <f t="shared" si="73"/>
        <v>531.67770601770792</v>
      </c>
      <c r="EN78" s="59">
        <f t="shared" si="74"/>
        <v>806.26051038957485</v>
      </c>
      <c r="EO78" s="59">
        <f ca="1">AVERAGE(OFFSET($EN$3,0,0,'Données projet'!$E$15+1,1))-AVERAGE(OFFSET($H$3,0,0,'Données projet'!$E$15+1,1))</f>
        <v>429.05782194614073</v>
      </c>
      <c r="EP78" s="59">
        <f t="shared" si="100"/>
        <v>240.01805666428365</v>
      </c>
      <c r="EQ78" s="15">
        <f>IF(ISNA(VLOOKUP(A78,'Données projet'!$A$191:$I$211,3,0)),0,VLOOKUP(A78,'Données projet'!$A$191:$I$211,3,0))</f>
        <v>12</v>
      </c>
      <c r="ER78" s="15">
        <f>IF(ISNA(VLOOKUP(A78,'Données projet'!$A$191:$I$211,4,0)),0,VLOOKUP(A78,'Données projet'!$A$191:$I$211,4,0))</f>
        <v>28</v>
      </c>
      <c r="ES78" s="16">
        <f>IF(ISNA(VLOOKUP(A78,'Données projet'!$A$191:$I$211,5,0)),0%,VLOOKUP(A78,'Données projet'!$A$191:$I$211,5,0)*VLOOKUP('Données projet'!$B$15,Paramètres!$A$1:$I$89,7,0))</f>
        <v>0.215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22.093057888437034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22.093057888437034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64.886219374145512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241</v>
      </c>
      <c r="FC78" s="12">
        <f>VLOOKUP(A78,'Données projet'!$A$217:$I$237,9,0)</f>
        <v>4.4000000000000004</v>
      </c>
      <c r="FD78" s="12">
        <f t="array" ref="FD78">INDEX(FC:FC,MIN(IF(ISNUMBER(FC78:FC274),ROW(FC78:FC274),"")))</f>
        <v>4.4000000000000004</v>
      </c>
      <c r="FE78" s="12">
        <f>IF('Données projet'!$A$218&gt;35,FE77+FD78-FM77,IF(A78&lt;'Données projet'!$A$218,$FB$205^A78,IF(A78='Données projet'!$A$218,'Données projet'!$B$218,FE77+FD78-FM77)))</f>
        <v>241.00000000000003</v>
      </c>
      <c r="FF78" s="17">
        <f>FE78*VLOOKUP('Données projet'!$B$16,Paramètres!$A$1:$I$89,3,0)*VLOOKUP('Données projet'!$B$16,Paramètres!$A$1:$I$89,5,0)</f>
        <v>210.53760000000005</v>
      </c>
      <c r="FG78" s="13">
        <f t="shared" si="101"/>
        <v>52.053047337322276</v>
      </c>
      <c r="FH78" s="20">
        <f t="shared" si="76"/>
        <v>457.34537744583628</v>
      </c>
      <c r="FI78" s="59">
        <f t="shared" si="77"/>
        <v>731.92818181770315</v>
      </c>
      <c r="FJ78" s="59">
        <f ca="1">AVERAGE(OFFSET($FI$3,0,0,'Données projet'!$E$16+1,1))-AVERAGE(OFFSET($H$3,0,0,'Données projet'!$E$16+1,1))</f>
        <v>377.00852312761913</v>
      </c>
      <c r="FK78" s="59">
        <f t="shared" si="102"/>
        <v>337.17207781873378</v>
      </c>
      <c r="FL78" s="15">
        <f>IF(ISNA(VLOOKUP(A78,'Données projet'!$A$217:$I$237,3,0)),0,VLOOKUP(A78,'Données projet'!$A$217:$I$237,3,0))</f>
        <v>14</v>
      </c>
      <c r="FM78" s="15">
        <f>IF(ISNA(VLOOKUP(A78,'Données projet'!$A$217:$I$237,4,0)),0,VLOOKUP(A78,'Données projet'!$A$217:$I$237,4,0))</f>
        <v>16</v>
      </c>
      <c r="FN78" s="16">
        <f>IF(ISNA(VLOOKUP(A78,'Données projet'!$A$217:$I$237,5,0)),0%,VLOOKUP(A78,'Données projet'!$A$217:$I$237,5,0)*VLOOKUP('Données projet'!$B$16,Paramètres!$A$1:$I$89,7,0))</f>
        <v>0.25800000000000001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25.903216522375914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25.903216522375914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64.886219374145512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214</v>
      </c>
      <c r="FX78" s="12">
        <f>VLOOKUP(A78,'Données projet'!$A$243:$I$263,9,0)</f>
        <v>2.6</v>
      </c>
      <c r="FY78" s="12">
        <f t="array" ref="FY78">INDEX(FX:FX,MIN(IF(ISNUMBER(FX78:FX274),ROW(FX78:FX274),"")))</f>
        <v>2.6</v>
      </c>
      <c r="FZ78" s="12">
        <f>IF('Données projet'!$A$244&gt;35,FZ77+FY78-GH77,IF(A78&lt;'Données projet'!$A$244,$FW$205^A78,IF(A78='Données projet'!$A$244,'Données projet'!$B$244,FZ77+FY78-GH77)))</f>
        <v>214</v>
      </c>
      <c r="GA78" s="17">
        <f>FZ78*VLOOKUP('Données projet'!$B$17,Paramètres!$A$1:$I$89,3,0)*VLOOKUP('Données projet'!$B$17,Paramètres!$A$1:$I$89,5,0)</f>
        <v>186.95040000000003</v>
      </c>
      <c r="GB78" s="13">
        <f t="shared" si="103"/>
        <v>46.865095976617653</v>
      </c>
      <c r="GC78" s="20">
        <f t="shared" si="79"/>
        <v>407.22865549260911</v>
      </c>
      <c r="GD78" s="59">
        <f t="shared" si="80"/>
        <v>681.81145986447598</v>
      </c>
      <c r="GE78" s="59">
        <f ca="1">AVERAGE(OFFSET($GD$3,0,0,'Données projet'!$E$17+1,1))-AVERAGE(OFFSET($H$3,0,0,'Données projet'!$E$17+1,1))</f>
        <v>280.10635755644415</v>
      </c>
      <c r="GF78" s="59">
        <f t="shared" si="104"/>
        <v>271.43040689964266</v>
      </c>
      <c r="GG78" s="15">
        <f>IF(ISNA(VLOOKUP(A78,'Données projet'!$A$243:$I$263,3,0)),0,VLOOKUP(A78,'Données projet'!$A$243:$I$263,3,0))</f>
        <v>13</v>
      </c>
      <c r="GH78" s="15">
        <f>IF(ISNA(VLOOKUP(A78,'Données projet'!$A$243:$I$263,4,0)),0,VLOOKUP(A78,'Données projet'!$A$243:$I$263,4,0))</f>
        <v>7</v>
      </c>
      <c r="GI78" s="16">
        <f>IF(ISNA(VLOOKUP(A78,'Données projet'!$A$243:$I$263,5,0)),0%,VLOOKUP(A78,'Données projet'!$A$243:$I$263,5,0)*VLOOKUP('Données projet'!$B$17,Paramètres!$A$1:$I$89,7,0))</f>
        <v>0.318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14.24089210322944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14.24089210322944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64.886219374145512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324</v>
      </c>
      <c r="GS78" s="12">
        <f>VLOOKUP(A78,'Données projet'!$A$269:$I$289,9,0)</f>
        <v>4.2</v>
      </c>
      <c r="GT78" s="12">
        <f t="array" ref="GT78">INDEX(GS:GS,MIN(IF(ISNUMBER(GS78:GS274),ROW(GS78:GS274),"")))</f>
        <v>4.2</v>
      </c>
      <c r="GU78" s="12">
        <f>IF('Données projet'!$A$270&gt;35,GU77+GT78-HC77,IF(A78&lt;'Données projet'!$A$270,$GR$205^A78,IF(A78='Données projet'!$A$270,'Données projet'!$B$270,GU77+GT78-HC77)))</f>
        <v>323.99999999999989</v>
      </c>
      <c r="GV78" s="17">
        <f>GU78*VLOOKUP('Données projet'!$B$18,Paramètres!$A$1:$I$89,3,0)*VLOOKUP('Données projet'!$B$18,Paramètres!$A$1:$I$89,5,0)</f>
        <v>212.28479999999993</v>
      </c>
      <c r="GW78" s="13">
        <f t="shared" si="105"/>
        <v>52.434557099704143</v>
      </c>
      <c r="GX78" s="20">
        <f t="shared" si="82"/>
        <v>461.05288028198464</v>
      </c>
      <c r="GY78" s="59">
        <f t="shared" si="83"/>
        <v>735.63568465385151</v>
      </c>
      <c r="GZ78" s="59">
        <f ca="1">AVERAGE(OFFSET($GY$3,0,0,'Données projet'!$E$18+1,1))-AVERAGE(OFFSET($H$3,0,0,'Données projet'!$E$18+1,1))</f>
        <v>315.63369683775079</v>
      </c>
      <c r="HA78" s="59">
        <f t="shared" si="106"/>
        <v>306.69725573349979</v>
      </c>
      <c r="HB78" s="15">
        <f>IF(ISNA(VLOOKUP(A78,'Données projet'!$A$269:$I$289,3,0)),0,VLOOKUP(A78,'Données projet'!$A$269:$I$289,3,0))</f>
        <v>14</v>
      </c>
      <c r="HC78" s="15">
        <f>IF(ISNA(VLOOKUP(A78,'Données projet'!$A$269:$I$289,4,0)),0,VLOOKUP(A78,'Données projet'!$A$269:$I$289,4,0))</f>
        <v>12</v>
      </c>
      <c r="HD78" s="16">
        <f>IF(ISNA(VLOOKUP(A78,'Données projet'!$A$269:$I$289,5,0)),0%,VLOOKUP(A78,'Données projet'!$A$269:$I$289,5,0)*VLOOKUP('Données projet'!$B$18,Paramètres!$A$1:$I$89,7,0))</f>
        <v>0.25800000000000001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16.071906573587505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16.071906573587505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3.8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13.933333333333332</v>
      </c>
      <c r="H79" s="67">
        <f t="shared" si="56"/>
        <v>200.93333333333331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8.8000000000000007</v>
      </c>
      <c r="N79" s="13">
        <f>IF('Données projet'!$A$36&gt;35,N78+M79-V78,IF(A79&lt;'Données projet'!$A$36,$K$205^A79,IF(A79='Données projet'!$A$36,'Données projet'!$B$36,N78+M79-V78)))</f>
        <v>315.79999999999984</v>
      </c>
      <c r="O79" s="13">
        <f>N79*VLOOKUP('Données projet'!$B$9,Paramètres!$A$1:$I$89,3,0)*VLOOKUP('Données projet'!$B$9,Paramètres!$A$1:$I$89,5,0)</f>
        <v>270.95639999999986</v>
      </c>
      <c r="P79" s="13">
        <f t="shared" si="87"/>
        <v>65.052199716598722</v>
      </c>
      <c r="Q79" s="20">
        <f t="shared" si="54"/>
        <v>585.21497783974257</v>
      </c>
      <c r="R79" s="59">
        <f t="shared" si="55"/>
        <v>860.12306196918814</v>
      </c>
      <c r="S79" s="59">
        <f ca="1">AVERAGE(OFFSET($R$3,0,0,'Données projet'!$E$9+1,1))-AVERAGE(OFFSET($H$3,0,0,'Données projet'!$E$9+1,1))</f>
        <v>490.57700931800127</v>
      </c>
      <c r="T79" s="59">
        <f t="shared" si="88"/>
        <v>271.29582207075191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31.241164890475396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31.241164890475396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236.99999999999989</v>
      </c>
      <c r="AJ79" s="13">
        <f>AI79*VLOOKUP('Données projet'!$B$10,Paramètres!$A$1:$I$89,3,0)*VLOOKUP('Données projet'!$B$10,Paramètres!$A$1:$I$89,5,0)</f>
        <v>199.64879999999994</v>
      </c>
      <c r="AK79" s="13">
        <f t="shared" si="89"/>
        <v>49.666976701936271</v>
      </c>
      <c r="AL79" s="20">
        <f t="shared" si="58"/>
        <v>434.22497775587226</v>
      </c>
      <c r="AM79" s="59">
        <f t="shared" si="59"/>
        <v>709.13306188531783</v>
      </c>
      <c r="AN79" s="59">
        <f ca="1">AVERAGE(OFFSET($AM$3,0,0,'Données projet'!$E$10+1,1))-AVERAGE(OFFSET($H$3,0,0,'Données projet'!$E$10+1,1))</f>
        <v>379.55022125193182</v>
      </c>
      <c r="AO79" s="59">
        <f t="shared" si="90"/>
        <v>247.37575363353935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17.917615268156872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17.917615268156872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7.2</v>
      </c>
      <c r="BD79" s="12">
        <f>IF('Données projet'!$A$88&gt;35,BD78+BC79-BL78,IF(A79&lt;'Données projet'!$A$88,$BA$205^A79,IF(A79='Données projet'!$A$88,'Données projet'!$B$88,BD78+BC79-BL78)))</f>
        <v>291.2</v>
      </c>
      <c r="BE79" s="13">
        <f>BD79*VLOOKUP('Données projet'!$B$11,Paramètres!$A$1:$I$89,3,0)*VLOOKUP('Données projet'!$B$11,Paramètres!$A$1:$I$89,5,0)</f>
        <v>263.47775999999999</v>
      </c>
      <c r="BF79" s="13">
        <f t="shared" si="91"/>
        <v>63.46312159763346</v>
      </c>
      <c r="BG79" s="20">
        <f t="shared" si="61"/>
        <v>569.42203544921153</v>
      </c>
      <c r="BH79" s="59">
        <f t="shared" si="62"/>
        <v>844.3301195786571</v>
      </c>
      <c r="BI79" s="59">
        <f ca="1">AVERAGE(OFFSET($BH$3,0,0,'Données projet'!$E$11+1,1))-AVERAGE(OFFSET($H$3,0,0,'Données projet'!$E$11+1,1))</f>
        <v>480.06550334851067</v>
      </c>
      <c r="BJ79" s="59">
        <f t="shared" si="92"/>
        <v>358.76123821338194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25.659794705014772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25.659794705014772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7.2</v>
      </c>
      <c r="BY79" s="12">
        <f>IF('Données projet'!$A$114&gt;35,BY78+BX79-CG78,IF(A79&lt;'Données projet'!$A$114,$BV$205^A79,IF(A79='Données projet'!$A$114,'Données projet'!$B$114,BY78+BX79-CG78)))</f>
        <v>291.2</v>
      </c>
      <c r="BZ79" s="13">
        <f>BY79*VLOOKUP('Données projet'!$B$12,Paramètres!$A$1:$I$89,3,0)*VLOOKUP('Données projet'!$B$12,Paramètres!$A$1:$I$89,5,0)</f>
        <v>295.27680000000004</v>
      </c>
      <c r="CA79" s="13">
        <f t="shared" si="93"/>
        <v>70.185386686980493</v>
      </c>
      <c r="CB79" s="20">
        <f t="shared" si="64"/>
        <v>636.51330847982445</v>
      </c>
      <c r="CC79" s="59">
        <f t="shared" si="65"/>
        <v>911.42139260927001</v>
      </c>
      <c r="CD79" s="59">
        <f ca="1">AVERAGE(OFFSET($CC$3,0,0,'Données projet'!$E$12+1,1))-AVERAGE(OFFSET($H$3,0,0,'Données projet'!$E$12+1,1))</f>
        <v>529.72171777327833</v>
      </c>
      <c r="CE79" s="59">
        <f t="shared" si="94"/>
        <v>394.94722433628397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28.756666479757943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28.756666479757943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4.5999999999999996</v>
      </c>
      <c r="CT79" s="12">
        <f>IF('Données projet'!$A$140&gt;35,CT78+CS79-DB78,IF(A79&lt;'Données projet'!$A$140,$CQ$205^A79,IF(A79='Données projet'!$A$140,'Données projet'!$B$140,CT78+CS79-DB78)))</f>
        <v>173.6</v>
      </c>
      <c r="CU79" s="17">
        <f>CT79*VLOOKUP('Données projet'!$B$13,Paramètres!$A$1:$I$89,3,0)*VLOOKUP('Données projet'!$B$13,Paramètres!$A$1:$I$89,5,0)</f>
        <v>165.19776000000002</v>
      </c>
      <c r="CV79" s="13">
        <f t="shared" si="95"/>
        <v>42.012694447196324</v>
      </c>
      <c r="CW79" s="20">
        <f t="shared" si="67"/>
        <v>360.8915414955336</v>
      </c>
      <c r="CX79" s="59">
        <f t="shared" si="68"/>
        <v>635.79962562497917</v>
      </c>
      <c r="CY79" s="59">
        <f ca="1">AVERAGE(OFFSET($CX$3,0,0,'Données projet'!$E$13+1,1))-AVERAGE(OFFSET($H$3,0,0,'Données projet'!$E$13+1,1))</f>
        <v>319.49771739670462</v>
      </c>
      <c r="CZ79" s="59">
        <f t="shared" si="96"/>
        <v>166.76118462633733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12.091458231865898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12.091458231865898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3.6</v>
      </c>
      <c r="DO79" s="12">
        <f>IF('Données projet'!$A$166&gt;35,DO78+DN79-DW78,IF(A79&lt;'Données projet'!$A$166,$DL$205^A79,IF(A79='Données projet'!$A$166,'Données projet'!$B$166,DO78+DN79-DW78)))</f>
        <v>315.59999999999991</v>
      </c>
      <c r="DP79" s="17">
        <f>DO79*VLOOKUP('Données projet'!$B$14,Paramètres!$A$1:$I$89,3,0)*VLOOKUP('Données projet'!$B$14,Paramètres!$A$1:$I$89,5,0)</f>
        <v>251.09135999999995</v>
      </c>
      <c r="DQ79" s="13">
        <f t="shared" si="97"/>
        <v>60.81957989149403</v>
      </c>
      <c r="DR79" s="20">
        <f t="shared" si="70"/>
        <v>543.24488697768527</v>
      </c>
      <c r="DS79" s="59">
        <f t="shared" si="71"/>
        <v>818.15297110713084</v>
      </c>
      <c r="DT79" s="59">
        <f ca="1">AVERAGE(OFFSET($DS$3,0,0,'Données projet'!$E$14+1,1))-AVERAGE(OFFSET($H$3,0,0,'Données projet'!$E$14+1,1))</f>
        <v>371.53862119592281</v>
      </c>
      <c r="DU79" s="59">
        <f t="shared" si="98"/>
        <v>359.99672429242423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23.582771438547564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23.582771438547564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8.8000000000000007</v>
      </c>
      <c r="EJ79" s="12">
        <f>IF('Données projet'!$A$192&gt;35,EJ78+EI79-ER78,IF(A79&lt;'Données projet'!$A$192,$EG$205^A79,IF(A79='Données projet'!$A$192,'Données projet'!$B$192,EJ78+EI79-ER78)))</f>
        <v>315.79999999999984</v>
      </c>
      <c r="EK79" s="17">
        <f>EJ79*VLOOKUP('Données projet'!$B$15,Paramètres!$A$1:$I$89,3,0)*VLOOKUP('Données projet'!$B$15,Paramètres!$A$1:$I$89,5,0)</f>
        <v>231.5445599999999</v>
      </c>
      <c r="EL79" s="13">
        <f t="shared" si="99"/>
        <v>56.616521310897653</v>
      </c>
      <c r="EM79" s="20">
        <f t="shared" si="73"/>
        <v>501.8805499498132</v>
      </c>
      <c r="EN79" s="59">
        <f t="shared" si="74"/>
        <v>776.78863407925883</v>
      </c>
      <c r="EO79" s="59">
        <f ca="1">AVERAGE(OFFSET($EN$3,0,0,'Données projet'!$E$15+1,1))-AVERAGE(OFFSET($H$3,0,0,'Données projet'!$E$15+1,1))</f>
        <v>429.05782194614073</v>
      </c>
      <c r="EP79" s="59">
        <f t="shared" si="100"/>
        <v>240.01805666428365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21.659826498679507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21.659826498679507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4</v>
      </c>
      <c r="FE79" s="12">
        <f>IF('Données projet'!$A$218&gt;35,FE78+FD79-FM78,IF(A79&lt;'Données projet'!$A$218,$FB$205^A79,IF(A79='Données projet'!$A$218,'Données projet'!$B$218,FE78+FD79-FM78)))</f>
        <v>229.00000000000003</v>
      </c>
      <c r="FF79" s="17">
        <f>FE79*VLOOKUP('Données projet'!$B$16,Paramètres!$A$1:$I$89,3,0)*VLOOKUP('Données projet'!$B$16,Paramètres!$A$1:$I$89,5,0)</f>
        <v>200.05440000000007</v>
      </c>
      <c r="FG79" s="13">
        <f t="shared" si="101"/>
        <v>49.756123009618236</v>
      </c>
      <c r="FH79" s="20">
        <f t="shared" si="76"/>
        <v>435.08666090841854</v>
      </c>
      <c r="FI79" s="59">
        <f t="shared" si="77"/>
        <v>709.99474503786405</v>
      </c>
      <c r="FJ79" s="59">
        <f ca="1">AVERAGE(OFFSET($FI$3,0,0,'Données projet'!$E$16+1,1))-AVERAGE(OFFSET($H$3,0,0,'Données projet'!$E$16+1,1))</f>
        <v>377.00852312761913</v>
      </c>
      <c r="FK79" s="59">
        <f t="shared" si="102"/>
        <v>337.17207781873378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25.395270245774139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25.395270245774139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2.4</v>
      </c>
      <c r="FZ79" s="12">
        <f>IF('Données projet'!$A$244&gt;35,FZ78+FY79-GH78,IF(A79&lt;'Données projet'!$A$244,$FW$205^A79,IF(A79='Données projet'!$A$244,'Données projet'!$B$244,FZ78+FY79-GH78)))</f>
        <v>209.4</v>
      </c>
      <c r="GA79" s="17">
        <f>FZ79*VLOOKUP('Données projet'!$B$17,Paramètres!$A$1:$I$89,3,0)*VLOOKUP('Données projet'!$B$17,Paramètres!$A$1:$I$89,5,0)</f>
        <v>182.93184000000002</v>
      </c>
      <c r="GB79" s="13">
        <f t="shared" si="103"/>
        <v>45.973851929814685</v>
      </c>
      <c r="GC79" s="20">
        <f t="shared" si="79"/>
        <v>398.67741344442726</v>
      </c>
      <c r="GD79" s="59">
        <f t="shared" si="80"/>
        <v>673.58549757387277</v>
      </c>
      <c r="GE79" s="59">
        <f ca="1">AVERAGE(OFFSET($GD$3,0,0,'Données projet'!$E$17+1,1))-AVERAGE(OFFSET($H$3,0,0,'Données projet'!$E$17+1,1))</f>
        <v>280.10635755644415</v>
      </c>
      <c r="GF79" s="59">
        <f t="shared" si="104"/>
        <v>271.43040689964266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13.961636895171614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13.961636895171614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3.6</v>
      </c>
      <c r="GU79" s="12">
        <f>IF('Données projet'!$A$270&gt;35,GU78+GT79-HC78,IF(A79&lt;'Données projet'!$A$270,$GR$205^A79,IF(A79='Données projet'!$A$270,'Données projet'!$B$270,GU78+GT79-HC78)))</f>
        <v>315.59999999999991</v>
      </c>
      <c r="GV79" s="17">
        <f>GU79*VLOOKUP('Données projet'!$B$18,Paramètres!$A$1:$I$89,3,0)*VLOOKUP('Données projet'!$B$18,Paramètres!$A$1:$I$89,5,0)</f>
        <v>206.78111999999996</v>
      </c>
      <c r="GW79" s="13">
        <f t="shared" si="105"/>
        <v>51.231548322431642</v>
      </c>
      <c r="GX79" s="20">
        <f t="shared" si="82"/>
        <v>449.37206399490168</v>
      </c>
      <c r="GY79" s="59">
        <f t="shared" si="83"/>
        <v>724.28014812434731</v>
      </c>
      <c r="GZ79" s="59">
        <f ca="1">AVERAGE(OFFSET($GY$3,0,0,'Données projet'!$E$18+1,1))-AVERAGE(OFFSET($H$3,0,0,'Données projet'!$E$18+1,1))</f>
        <v>315.63369683775079</v>
      </c>
      <c r="HA79" s="59">
        <f t="shared" si="106"/>
        <v>306.69725573349979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15.756746288574508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15.756746288574508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3.8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13.933333333333332</v>
      </c>
      <c r="H80" s="67">
        <f t="shared" si="56"/>
        <v>200.93333333333331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65.0621057301219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8.8000000000000007</v>
      </c>
      <c r="N80" s="13">
        <f>IF('Données projet'!$A$36&gt;35,N79+M80-V79,IF(A80&lt;'Données projet'!$A$36,$K$205^A80,IF(A80='Données projet'!$A$36,'Données projet'!$B$36,N79+M80-V79)))</f>
        <v>324.59999999999985</v>
      </c>
      <c r="O80" s="13">
        <f>N80*VLOOKUP('Données projet'!$B$9,Paramètres!$A$1:$I$89,3,0)*VLOOKUP('Données projet'!$B$9,Paramètres!$A$1:$I$89,5,0)</f>
        <v>278.50679999999994</v>
      </c>
      <c r="P80" s="13">
        <f t="shared" si="87"/>
        <v>66.651354661909949</v>
      </c>
      <c r="Q80" s="20">
        <f t="shared" si="54"/>
        <v>601.15045270282633</v>
      </c>
      <c r="R80" s="59">
        <f t="shared" si="55"/>
        <v>876.37817371327333</v>
      </c>
      <c r="S80" s="59">
        <f ca="1">AVERAGE(OFFSET($R$3,0,0,'Données projet'!$E$9+1,1))-AVERAGE(OFFSET($H$3,0,0,'Données projet'!$E$9+1,1))</f>
        <v>490.57700931800127</v>
      </c>
      <c r="T80" s="59">
        <f t="shared" si="88"/>
        <v>271.29582207075191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30.628544702202209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30.628544702202209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65.0621057301219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242.99999999999989</v>
      </c>
      <c r="AJ80" s="13">
        <f>AI80*VLOOKUP('Données projet'!$B$10,Paramètres!$A$1:$I$89,3,0)*VLOOKUP('Données projet'!$B$10,Paramètres!$A$1:$I$89,5,0)</f>
        <v>204.70319999999992</v>
      </c>
      <c r="AK80" s="13">
        <f t="shared" si="89"/>
        <v>50.776386315598728</v>
      </c>
      <c r="AL80" s="20">
        <f t="shared" si="58"/>
        <v>444.96027949966765</v>
      </c>
      <c r="AM80" s="59">
        <f t="shared" si="59"/>
        <v>720.18800051011453</v>
      </c>
      <c r="AN80" s="59">
        <f ca="1">AVERAGE(OFFSET($AM$3,0,0,'Données projet'!$E$10+1,1))-AVERAGE(OFFSET($H$3,0,0,'Données projet'!$E$10+1,1))</f>
        <v>379.55022125193182</v>
      </c>
      <c r="AO80" s="59">
        <f t="shared" si="90"/>
        <v>247.37575363353935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17.566261761414513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17.566261761414513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65.0621057301219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7.2</v>
      </c>
      <c r="BD80" s="12">
        <f>IF('Données projet'!$A$88&gt;35,BD79+BC80-BL79,IF(A80&lt;'Données projet'!$A$88,$BA$205^A80,IF(A80='Données projet'!$A$88,'Données projet'!$B$88,BD79+BC80-BL79)))</f>
        <v>298.39999999999998</v>
      </c>
      <c r="BE80" s="13">
        <f>BD80*VLOOKUP('Données projet'!$B$11,Paramètres!$A$1:$I$89,3,0)*VLOOKUP('Données projet'!$B$11,Paramètres!$A$1:$I$89,5,0)</f>
        <v>269.99231999999995</v>
      </c>
      <c r="BF80" s="13">
        <f t="shared" si="91"/>
        <v>64.847639395310239</v>
      </c>
      <c r="BG80" s="20">
        <f t="shared" si="61"/>
        <v>583.17959594683191</v>
      </c>
      <c r="BH80" s="59">
        <f t="shared" si="62"/>
        <v>858.40731695727891</v>
      </c>
      <c r="BI80" s="59">
        <f ca="1">AVERAGE(OFFSET($BH$3,0,0,'Données projet'!$E$11+1,1))-AVERAGE(OFFSET($H$3,0,0,'Données projet'!$E$11+1,1))</f>
        <v>480.06550334851067</v>
      </c>
      <c r="BJ80" s="59">
        <f t="shared" si="92"/>
        <v>358.76123821338194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25.156621781778799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25.156621781778799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65.0621057301219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7.2</v>
      </c>
      <c r="BY80" s="12">
        <f>IF('Données projet'!$A$114&gt;35,BY79+BX80-CG79,IF(A80&lt;'Données projet'!$A$114,$BV$205^A80,IF(A80='Données projet'!$A$114,'Données projet'!$B$114,BY79+BX80-CG79)))</f>
        <v>298.39999999999998</v>
      </c>
      <c r="BZ80" s="13">
        <f>BY80*VLOOKUP('Données projet'!$B$12,Paramètres!$A$1:$I$89,3,0)*VLOOKUP('Données projet'!$B$12,Paramètres!$A$1:$I$89,5,0)</f>
        <v>302.57759999999996</v>
      </c>
      <c r="CA80" s="13">
        <f t="shared" si="93"/>
        <v>71.716558091076294</v>
      </c>
      <c r="CB80" s="20">
        <f t="shared" si="64"/>
        <v>651.89565867529109</v>
      </c>
      <c r="CC80" s="59">
        <f t="shared" si="65"/>
        <v>927.12337968573797</v>
      </c>
      <c r="CD80" s="59">
        <f ca="1">AVERAGE(OFFSET($CC$3,0,0,'Données projet'!$E$12+1,1))-AVERAGE(OFFSET($H$3,0,0,'Données projet'!$E$12+1,1))</f>
        <v>529.72171777327833</v>
      </c>
      <c r="CE80" s="59">
        <f t="shared" si="94"/>
        <v>394.94722433628397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28.192765789924529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28.192765789924529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65.0621057301219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4.5999999999999996</v>
      </c>
      <c r="CT80" s="12">
        <f>IF('Données projet'!$A$140&gt;35,CT79+CS80-DB79,IF(A80&lt;'Données projet'!$A$140,$CQ$205^A80,IF(A80='Données projet'!$A$140,'Données projet'!$B$140,CT79+CS80-DB79)))</f>
        <v>178.2</v>
      </c>
      <c r="CU80" s="17">
        <f>CT80*VLOOKUP('Données projet'!$B$13,Paramètres!$A$1:$I$89,3,0)*VLOOKUP('Données projet'!$B$13,Paramètres!$A$1:$I$89,5,0)</f>
        <v>169.57511999999997</v>
      </c>
      <c r="CV80" s="13">
        <f t="shared" si="95"/>
        <v>42.994850744606339</v>
      </c>
      <c r="CW80" s="20">
        <f t="shared" si="67"/>
        <v>370.22603238018934</v>
      </c>
      <c r="CX80" s="59">
        <f t="shared" si="68"/>
        <v>645.45375339063628</v>
      </c>
      <c r="CY80" s="59">
        <f ca="1">AVERAGE(OFFSET($CX$3,0,0,'Données projet'!$E$13+1,1))-AVERAGE(OFFSET($H$3,0,0,'Données projet'!$E$13+1,1))</f>
        <v>319.49771739670462</v>
      </c>
      <c r="CZ80" s="59">
        <f t="shared" si="96"/>
        <v>166.76118462633733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11.854352111000303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11.854352111000303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65.0621057301219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3.6</v>
      </c>
      <c r="DO80" s="12">
        <f>IF('Données projet'!$A$166&gt;35,DO79+DN80-DW79,IF(A80&lt;'Données projet'!$A$166,$DL$205^A80,IF(A80='Données projet'!$A$166,'Données projet'!$B$166,DO79+DN80-DW79)))</f>
        <v>319.19999999999993</v>
      </c>
      <c r="DP80" s="17">
        <f>DO80*VLOOKUP('Données projet'!$B$14,Paramètres!$A$1:$I$89,3,0)*VLOOKUP('Données projet'!$B$14,Paramètres!$A$1:$I$89,5,0)</f>
        <v>253.95551999999998</v>
      </c>
      <c r="DQ80" s="13">
        <f t="shared" si="97"/>
        <v>61.432180511879253</v>
      </c>
      <c r="DR80" s="20">
        <f t="shared" si="70"/>
        <v>549.30024505818972</v>
      </c>
      <c r="DS80" s="59">
        <f t="shared" si="71"/>
        <v>824.52796606863672</v>
      </c>
      <c r="DT80" s="59">
        <f ca="1">AVERAGE(OFFSET($DS$3,0,0,'Données projet'!$E$14+1,1))-AVERAGE(OFFSET($H$3,0,0,'Données projet'!$E$14+1,1))</f>
        <v>371.53862119592281</v>
      </c>
      <c r="DU80" s="59">
        <f t="shared" si="98"/>
        <v>359.99672429242423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23.120327674707916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23.120327674707916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65.0621057301219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8.8000000000000007</v>
      </c>
      <c r="EJ80" s="12">
        <f>IF('Données projet'!$A$192&gt;35,EJ79+EI80-ER79,IF(A80&lt;'Données projet'!$A$192,$EG$205^A80,IF(A80='Données projet'!$A$192,'Données projet'!$B$192,EJ79+EI80-ER79)))</f>
        <v>324.59999999999985</v>
      </c>
      <c r="EK80" s="17">
        <f>EJ80*VLOOKUP('Données projet'!$B$15,Paramètres!$A$1:$I$89,3,0)*VLOOKUP('Données projet'!$B$15,Paramètres!$A$1:$I$89,5,0)</f>
        <v>237.9967199999999</v>
      </c>
      <c r="EL80" s="13">
        <f t="shared" si="99"/>
        <v>58.008304992849538</v>
      </c>
      <c r="EM80" s="20">
        <f t="shared" si="73"/>
        <v>515.54208519587939</v>
      </c>
      <c r="EN80" s="59">
        <f t="shared" si="74"/>
        <v>790.76980620632639</v>
      </c>
      <c r="EO80" s="59">
        <f ca="1">AVERAGE(OFFSET($EN$3,0,0,'Données projet'!$E$15+1,1))-AVERAGE(OFFSET($H$3,0,0,'Données projet'!$E$15+1,1))</f>
        <v>429.05782194614073</v>
      </c>
      <c r="EP80" s="59">
        <f t="shared" si="100"/>
        <v>240.01805666428365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21.235090512230069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21.235090512230069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65.0621057301219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4</v>
      </c>
      <c r="FE80" s="12">
        <f>IF('Données projet'!$A$218&gt;35,FE79+FD80-FM79,IF(A80&lt;'Données projet'!$A$218,$FB$205^A80,IF(A80='Données projet'!$A$218,'Données projet'!$B$218,FE79+FD80-FM79)))</f>
        <v>233.00000000000003</v>
      </c>
      <c r="FF80" s="17">
        <f>FE80*VLOOKUP('Données projet'!$B$16,Paramètres!$A$1:$I$89,3,0)*VLOOKUP('Données projet'!$B$16,Paramètres!$A$1:$I$89,5,0)</f>
        <v>203.54880000000003</v>
      </c>
      <c r="FG80" s="13">
        <f t="shared" si="101"/>
        <v>50.523286400023487</v>
      </c>
      <c r="FH80" s="20">
        <f t="shared" si="76"/>
        <v>442.50888381337427</v>
      </c>
      <c r="FI80" s="59">
        <f t="shared" si="77"/>
        <v>717.73660482382115</v>
      </c>
      <c r="FJ80" s="59">
        <f ca="1">AVERAGE(OFFSET($FI$3,0,0,'Données projet'!$E$16+1,1))-AVERAGE(OFFSET($H$3,0,0,'Données projet'!$E$16+1,1))</f>
        <v>377.00852312761913</v>
      </c>
      <c r="FK80" s="59">
        <f t="shared" si="102"/>
        <v>337.17207781873378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24.89728448583989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24.89728448583989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65.0621057301219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2.4</v>
      </c>
      <c r="FZ80" s="12">
        <f>IF('Données projet'!$A$244&gt;35,FZ79+FY80-GH79,IF(A80&lt;'Données projet'!$A$244,$FW$205^A80,IF(A80='Données projet'!$A$244,'Données projet'!$B$244,FZ79+FY80-GH79)))</f>
        <v>211.8</v>
      </c>
      <c r="GA80" s="17">
        <f>FZ80*VLOOKUP('Données projet'!$B$17,Paramètres!$A$1:$I$89,3,0)*VLOOKUP('Données projet'!$B$17,Paramètres!$A$1:$I$89,5,0)</f>
        <v>185.02848000000003</v>
      </c>
      <c r="GB80" s="13">
        <f t="shared" si="103"/>
        <v>46.43913001874585</v>
      </c>
      <c r="GC80" s="20">
        <f t="shared" si="79"/>
        <v>403.13942078264904</v>
      </c>
      <c r="GD80" s="59">
        <f t="shared" si="80"/>
        <v>678.36714179309593</v>
      </c>
      <c r="GE80" s="59">
        <f ca="1">AVERAGE(OFFSET($GD$3,0,0,'Données projet'!$E$17+1,1))-AVERAGE(OFFSET($H$3,0,0,'Données projet'!$E$17+1,1))</f>
        <v>280.10635755644415</v>
      </c>
      <c r="GF80" s="59">
        <f t="shared" si="104"/>
        <v>271.43040689964266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13.687857711414944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13.687857711414944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65.0621057301219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3.6</v>
      </c>
      <c r="GU80" s="12">
        <f>IF('Données projet'!$A$270&gt;35,GU79+GT80-HC79,IF(A80&lt;'Données projet'!$A$270,$GR$205^A80,IF(A80='Données projet'!$A$270,'Données projet'!$B$270,GU79+GT80-HC79)))</f>
        <v>319.19999999999993</v>
      </c>
      <c r="GV80" s="17">
        <f>GU80*VLOOKUP('Données projet'!$B$18,Paramètres!$A$1:$I$89,3,0)*VLOOKUP('Données projet'!$B$18,Paramètres!$A$1:$I$89,5,0)</f>
        <v>209.13983999999996</v>
      </c>
      <c r="GW80" s="13">
        <f t="shared" si="105"/>
        <v>51.747574219710266</v>
      </c>
      <c r="GX80" s="20">
        <f t="shared" si="82"/>
        <v>454.37891309932866</v>
      </c>
      <c r="GY80" s="59">
        <f t="shared" si="83"/>
        <v>729.60663410977554</v>
      </c>
      <c r="GZ80" s="59">
        <f ca="1">AVERAGE(OFFSET($GY$3,0,0,'Données projet'!$E$18+1,1))-AVERAGE(OFFSET($H$3,0,0,'Données projet'!$E$18+1,1))</f>
        <v>315.63369683775079</v>
      </c>
      <c r="HA80" s="59">
        <f t="shared" si="106"/>
        <v>306.69725573349979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15.447766104521824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15.447766104521824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3.8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13.933333333333332</v>
      </c>
      <c r="H81" s="67">
        <f t="shared" si="56"/>
        <v>200.93333333333331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8.8000000000000007</v>
      </c>
      <c r="N81" s="13">
        <f>IF('Données projet'!$A$36&gt;35,N80+M81-V80,IF(A81&lt;'Données projet'!$A$36,$K$205^A81,IF(A81='Données projet'!$A$36,'Données projet'!$B$36,N80+M81-V80)))</f>
        <v>333.39999999999986</v>
      </c>
      <c r="O81" s="13">
        <f>N81*VLOOKUP('Données projet'!$B$9,Paramètres!$A$1:$I$89,3,0)*VLOOKUP('Données projet'!$B$9,Paramètres!$A$1:$I$89,5,0)</f>
        <v>286.05719999999991</v>
      </c>
      <c r="P81" s="13">
        <f t="shared" si="87"/>
        <v>68.24547055517067</v>
      </c>
      <c r="Q81" s="20">
        <f t="shared" si="54"/>
        <v>617.07715121692206</v>
      </c>
      <c r="R81" s="59">
        <f t="shared" si="55"/>
        <v>892.61896412308602</v>
      </c>
      <c r="S81" s="59">
        <f ca="1">AVERAGE(OFFSET($R$3,0,0,'Données projet'!$E$9+1,1))-AVERAGE(OFFSET($H$3,0,0,'Données projet'!$E$9+1,1))</f>
        <v>490.57700931800127</v>
      </c>
      <c r="T81" s="59">
        <f t="shared" si="88"/>
        <v>271.29582207075191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30.027937622159641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30.027937622159641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248.99999999999989</v>
      </c>
      <c r="AJ81" s="13">
        <f>AI81*VLOOKUP('Données projet'!$B$10,Paramètres!$A$1:$I$89,3,0)*VLOOKUP('Données projet'!$B$10,Paramètres!$A$1:$I$89,5,0)</f>
        <v>209.75759999999994</v>
      </c>
      <c r="AK81" s="13">
        <f t="shared" si="89"/>
        <v>51.88261163954845</v>
      </c>
      <c r="AL81" s="20">
        <f t="shared" si="58"/>
        <v>455.69003527221344</v>
      </c>
      <c r="AM81" s="59">
        <f t="shared" si="59"/>
        <v>731.23184817837728</v>
      </c>
      <c r="AN81" s="59">
        <f ca="1">AVERAGE(OFFSET($AM$3,0,0,'Données projet'!$E$10+1,1))-AVERAGE(OFFSET($H$3,0,0,'Données projet'!$E$10+1,1))</f>
        <v>379.55022125193182</v>
      </c>
      <c r="AO81" s="59">
        <f t="shared" si="90"/>
        <v>247.37575363353935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17.221798082634894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17.221798082634894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7.2</v>
      </c>
      <c r="BD81" s="12">
        <f>IF('Données projet'!$A$88&gt;35,BD80+BC81-BL80,IF(A81&lt;'Données projet'!$A$88,$BA$205^A81,IF(A81='Données projet'!$A$88,'Données projet'!$B$88,BD80+BC81-BL80)))</f>
        <v>305.59999999999997</v>
      </c>
      <c r="BE81" s="13">
        <f>BD81*VLOOKUP('Données projet'!$B$11,Paramètres!$A$1:$I$89,3,0)*VLOOKUP('Données projet'!$B$11,Paramètres!$A$1:$I$89,5,0)</f>
        <v>276.50687999999997</v>
      </c>
      <c r="BF81" s="13">
        <f t="shared" si="91"/>
        <v>66.228273722513677</v>
      </c>
      <c r="BG81" s="20">
        <f t="shared" si="61"/>
        <v>596.93039273337797</v>
      </c>
      <c r="BH81" s="59">
        <f t="shared" si="62"/>
        <v>872.47220563954193</v>
      </c>
      <c r="BI81" s="59">
        <f ca="1">AVERAGE(OFFSET($BH$3,0,0,'Données projet'!$E$11+1,1))-AVERAGE(OFFSET($H$3,0,0,'Données projet'!$E$11+1,1))</f>
        <v>480.06550334851067</v>
      </c>
      <c r="BJ81" s="59">
        <f t="shared" si="92"/>
        <v>358.76123821338194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24.663315772662308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24.663315772662308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7.2</v>
      </c>
      <c r="BY81" s="12">
        <f>IF('Données projet'!$A$114&gt;35,BY80+BX81-CG80,IF(A81&lt;'Données projet'!$A$114,$BV$205^A81,IF(A81='Données projet'!$A$114,'Données projet'!$B$114,BY80+BX81-CG80)))</f>
        <v>305.59999999999997</v>
      </c>
      <c r="BZ81" s="13">
        <f>BY81*VLOOKUP('Données projet'!$B$12,Paramètres!$A$1:$I$89,3,0)*VLOOKUP('Données projet'!$B$12,Paramètres!$A$1:$I$89,5,0)</f>
        <v>309.8784</v>
      </c>
      <c r="CA81" s="13">
        <f t="shared" si="93"/>
        <v>73.243434672131556</v>
      </c>
      <c r="CB81" s="20">
        <f t="shared" si="64"/>
        <v>667.27052872062904</v>
      </c>
      <c r="CC81" s="59">
        <f t="shared" si="65"/>
        <v>942.81234162679289</v>
      </c>
      <c r="CD81" s="59">
        <f ca="1">AVERAGE(OFFSET($CC$3,0,0,'Données projet'!$E$12+1,1))-AVERAGE(OFFSET($H$3,0,0,'Données projet'!$E$12+1,1))</f>
        <v>529.72171777327833</v>
      </c>
      <c r="CE81" s="59">
        <f t="shared" si="94"/>
        <v>394.94722433628397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27.639922848673287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27.639922848673287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4.5999999999999996</v>
      </c>
      <c r="CT81" s="12">
        <f>IF('Données projet'!$A$140&gt;35,CT80+CS81-DB80,IF(A81&lt;'Données projet'!$A$140,$CQ$205^A81,IF(A81='Données projet'!$A$140,'Données projet'!$B$140,CT80+CS81-DB80)))</f>
        <v>182.79999999999998</v>
      </c>
      <c r="CU81" s="17">
        <f>CT81*VLOOKUP('Données projet'!$B$13,Paramètres!$A$1:$I$89,3,0)*VLOOKUP('Données projet'!$B$13,Paramètres!$A$1:$I$89,5,0)</f>
        <v>173.95247999999998</v>
      </c>
      <c r="CV81" s="13">
        <f t="shared" si="95"/>
        <v>43.97406002672421</v>
      </c>
      <c r="CW81" s="20">
        <f t="shared" si="67"/>
        <v>379.55539054654463</v>
      </c>
      <c r="CX81" s="59">
        <f t="shared" si="68"/>
        <v>655.09720345270853</v>
      </c>
      <c r="CY81" s="59">
        <f ca="1">AVERAGE(OFFSET($CX$3,0,0,'Données projet'!$E$13+1,1))-AVERAGE(OFFSET($H$3,0,0,'Données projet'!$E$13+1,1))</f>
        <v>319.49771739670462</v>
      </c>
      <c r="CZ81" s="59">
        <f t="shared" si="96"/>
        <v>166.76118462633733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11.621895496544427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11.621895496544427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3.6</v>
      </c>
      <c r="DO81" s="12">
        <f>IF('Données projet'!$A$166&gt;35,DO80+DN81-DW80,IF(A81&lt;'Données projet'!$A$166,$DL$205^A81,IF(A81='Données projet'!$A$166,'Données projet'!$B$166,DO80+DN81-DW80)))</f>
        <v>322.79999999999995</v>
      </c>
      <c r="DP81" s="17">
        <f>DO81*VLOOKUP('Données projet'!$B$14,Paramètres!$A$1:$I$89,3,0)*VLOOKUP('Données projet'!$B$14,Paramètres!$A$1:$I$89,5,0)</f>
        <v>256.81968000000001</v>
      </c>
      <c r="DQ81" s="13">
        <f t="shared" si="97"/>
        <v>62.043977430851903</v>
      </c>
      <c r="DR81" s="20">
        <f t="shared" si="70"/>
        <v>555.35420335873368</v>
      </c>
      <c r="DS81" s="59">
        <f t="shared" si="71"/>
        <v>830.89601626489753</v>
      </c>
      <c r="DT81" s="59">
        <f ca="1">AVERAGE(OFFSET($DS$3,0,0,'Données projet'!$E$14+1,1))-AVERAGE(OFFSET($H$3,0,0,'Données projet'!$E$14+1,1))</f>
        <v>371.53862119592281</v>
      </c>
      <c r="DU81" s="59">
        <f t="shared" si="98"/>
        <v>359.99672429242423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22.666952151014318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22.666952151014318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8.8000000000000007</v>
      </c>
      <c r="EJ81" s="12">
        <f>IF('Données projet'!$A$192&gt;35,EJ80+EI81-ER80,IF(A81&lt;'Données projet'!$A$192,$EG$205^A81,IF(A81='Données projet'!$A$192,'Données projet'!$B$192,EJ80+EI81-ER80)))</f>
        <v>333.39999999999986</v>
      </c>
      <c r="EK81" s="17">
        <f>EJ81*VLOOKUP('Données projet'!$B$15,Paramètres!$A$1:$I$89,3,0)*VLOOKUP('Données projet'!$B$15,Paramètres!$A$1:$I$89,5,0)</f>
        <v>244.44887999999989</v>
      </c>
      <c r="EL81" s="13">
        <f t="shared" si="99"/>
        <v>59.395703064490924</v>
      </c>
      <c r="EM81" s="20">
        <f t="shared" si="73"/>
        <v>529.1959821706547</v>
      </c>
      <c r="EN81" s="59">
        <f t="shared" si="74"/>
        <v>804.73779507681866</v>
      </c>
      <c r="EO81" s="59">
        <f ca="1">AVERAGE(OFFSET($EN$3,0,0,'Données projet'!$E$15+1,1))-AVERAGE(OFFSET($H$3,0,0,'Données projet'!$E$15+1,1))</f>
        <v>429.05782194614073</v>
      </c>
      <c r="EP81" s="59">
        <f t="shared" si="100"/>
        <v>240.01805666428365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20.818683339411535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20.818683339411535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4</v>
      </c>
      <c r="FE81" s="12">
        <f>IF('Données projet'!$A$218&gt;35,FE80+FD81-FM80,IF(A81&lt;'Données projet'!$A$218,$FB$205^A81,IF(A81='Données projet'!$A$218,'Données projet'!$B$218,FE80+FD81-FM80)))</f>
        <v>237.00000000000003</v>
      </c>
      <c r="FF81" s="17">
        <f>FE81*VLOOKUP('Données projet'!$B$16,Paramètres!$A$1:$I$89,3,0)*VLOOKUP('Données projet'!$B$16,Paramètres!$A$1:$I$89,5,0)</f>
        <v>207.04320000000004</v>
      </c>
      <c r="FG81" s="13">
        <f t="shared" si="101"/>
        <v>51.288918231806321</v>
      </c>
      <c r="FH81" s="20">
        <f t="shared" si="76"/>
        <v>449.92843925372944</v>
      </c>
      <c r="FI81" s="59">
        <f t="shared" si="77"/>
        <v>725.47025215989333</v>
      </c>
      <c r="FJ81" s="59">
        <f ca="1">AVERAGE(OFFSET($FI$3,0,0,'Données projet'!$E$16+1,1))-AVERAGE(OFFSET($H$3,0,0,'Données projet'!$E$16+1,1))</f>
        <v>377.00852312761913</v>
      </c>
      <c r="FK81" s="59">
        <f t="shared" si="102"/>
        <v>337.17207781873378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24.40906392291663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24.40906392291663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2.4</v>
      </c>
      <c r="FZ81" s="12">
        <f>IF('Données projet'!$A$244&gt;35,FZ80+FY81-GH80,IF(A81&lt;'Données projet'!$A$244,$FW$205^A81,IF(A81='Données projet'!$A$244,'Données projet'!$B$244,FZ80+FY81-GH80)))</f>
        <v>214.20000000000002</v>
      </c>
      <c r="GA81" s="17">
        <f>FZ81*VLOOKUP('Données projet'!$B$17,Paramètres!$A$1:$I$89,3,0)*VLOOKUP('Données projet'!$B$17,Paramètres!$A$1:$I$89,5,0)</f>
        <v>187.12512000000004</v>
      </c>
      <c r="GB81" s="13">
        <f t="shared" si="103"/>
        <v>46.903794805770545</v>
      </c>
      <c r="GC81" s="20">
        <f t="shared" si="79"/>
        <v>407.60035995338376</v>
      </c>
      <c r="GD81" s="59">
        <f t="shared" si="80"/>
        <v>683.1421728595476</v>
      </c>
      <c r="GE81" s="59">
        <f ca="1">AVERAGE(OFFSET($GD$3,0,0,'Données projet'!$E$17+1,1))-AVERAGE(OFFSET($H$3,0,0,'Données projet'!$E$17+1,1))</f>
        <v>280.10635755644415</v>
      </c>
      <c r="GF81" s="59">
        <f t="shared" si="104"/>
        <v>271.43040689964266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13.419447170462929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13.419447170462929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3.6</v>
      </c>
      <c r="GU81" s="12">
        <f>IF('Données projet'!$A$270&gt;35,GU80+GT81-HC80,IF(A81&lt;'Données projet'!$A$270,$GR$205^A81,IF(A81='Données projet'!$A$270,'Données projet'!$B$270,GU80+GT81-HC80)))</f>
        <v>322.79999999999995</v>
      </c>
      <c r="GV81" s="17">
        <f>GU81*VLOOKUP('Données projet'!$B$18,Paramètres!$A$1:$I$89,3,0)*VLOOKUP('Données projet'!$B$18,Paramètres!$A$1:$I$89,5,0)</f>
        <v>211.49855999999994</v>
      </c>
      <c r="GW81" s="13">
        <f t="shared" si="105"/>
        <v>52.262923116788812</v>
      </c>
      <c r="GX81" s="20">
        <f t="shared" si="82"/>
        <v>459.38458309507376</v>
      </c>
      <c r="GY81" s="59">
        <f t="shared" si="83"/>
        <v>734.92639600123766</v>
      </c>
      <c r="GZ81" s="59">
        <f ca="1">AVERAGE(OFFSET($GY$3,0,0,'Données projet'!$E$18+1,1))-AVERAGE(OFFSET($H$3,0,0,'Données projet'!$E$18+1,1))</f>
        <v>315.63369683775079</v>
      </c>
      <c r="HA81" s="59">
        <f t="shared" si="106"/>
        <v>306.69725573349979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15.144844833419109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15.144844833419109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3.8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13.933333333333332</v>
      </c>
      <c r="H82" s="67">
        <f t="shared" si="56"/>
        <v>200.93333333333331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8.8000000000000007</v>
      </c>
      <c r="N82" s="13">
        <f>IF('Données projet'!$A$36&gt;35,N81+M82-V81,IF(A82&lt;'Données projet'!$A$36,$K$205^A82,IF(A82='Données projet'!$A$36,'Données projet'!$B$36,N81+M82-V81)))</f>
        <v>342.19999999999987</v>
      </c>
      <c r="O82" s="13">
        <f>N82*VLOOKUP('Données projet'!$B$9,Paramètres!$A$1:$I$89,3,0)*VLOOKUP('Données projet'!$B$9,Paramètres!$A$1:$I$89,5,0)</f>
        <v>293.60759999999993</v>
      </c>
      <c r="P82" s="13">
        <f t="shared" si="87"/>
        <v>69.834695689453682</v>
      </c>
      <c r="Q82" s="20">
        <f t="shared" si="54"/>
        <v>632.99533165913169</v>
      </c>
      <c r="R82" s="59">
        <f t="shared" si="55"/>
        <v>908.84578766882623</v>
      </c>
      <c r="S82" s="59">
        <f ca="1">AVERAGE(OFFSET($R$3,0,0,'Données projet'!$E$9+1,1))-AVERAGE(OFFSET($H$3,0,0,'Données projet'!$E$9+1,1))</f>
        <v>490.57700931800127</v>
      </c>
      <c r="T82" s="59">
        <f t="shared" si="88"/>
        <v>271.29582207075191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29.43910808062256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29.43910808062256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254.99999999999989</v>
      </c>
      <c r="AJ82" s="13">
        <f>AI82*VLOOKUP('Données projet'!$B$10,Paramètres!$A$1:$I$89,3,0)*VLOOKUP('Données projet'!$B$10,Paramètres!$A$1:$I$89,5,0)</f>
        <v>214.81199999999995</v>
      </c>
      <c r="AK82" s="13">
        <f t="shared" si="89"/>
        <v>52.985738231738054</v>
      </c>
      <c r="AL82" s="20">
        <f t="shared" si="58"/>
        <v>466.41439408694367</v>
      </c>
      <c r="AM82" s="59">
        <f t="shared" si="59"/>
        <v>742.26485009663816</v>
      </c>
      <c r="AN82" s="59">
        <f ca="1">AVERAGE(OFFSET($AM$3,0,0,'Données projet'!$E$10+1,1))-AVERAGE(OFFSET($H$3,0,0,'Données projet'!$E$10+1,1))</f>
        <v>379.55022125193182</v>
      </c>
      <c r="AO82" s="59">
        <f t="shared" si="90"/>
        <v>247.37575363353935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16.884089126494043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16.884089126494043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7.2</v>
      </c>
      <c r="BD82" s="12">
        <f>IF('Données projet'!$A$88&gt;35,BD81+BC82-BL81,IF(A82&lt;'Données projet'!$A$88,$BA$205^A82,IF(A82='Données projet'!$A$88,'Données projet'!$B$88,BD81+BC82-BL81)))</f>
        <v>312.79999999999995</v>
      </c>
      <c r="BE82" s="13">
        <f>BD82*VLOOKUP('Données projet'!$B$11,Paramètres!$A$1:$I$89,3,0)*VLOOKUP('Données projet'!$B$11,Paramètres!$A$1:$I$89,5,0)</f>
        <v>283.02143999999993</v>
      </c>
      <c r="BF82" s="13">
        <f t="shared" si="91"/>
        <v>67.605126603830598</v>
      </c>
      <c r="BG82" s="20">
        <f t="shared" si="61"/>
        <v>610.67460350167141</v>
      </c>
      <c r="BH82" s="59">
        <f t="shared" si="62"/>
        <v>886.52505951136595</v>
      </c>
      <c r="BI82" s="59">
        <f ca="1">AVERAGE(OFFSET($BH$3,0,0,'Données projet'!$E$11+1,1))-AVERAGE(OFFSET($H$3,0,0,'Données projet'!$E$11+1,1))</f>
        <v>480.06550334851067</v>
      </c>
      <c r="BJ82" s="59">
        <f t="shared" si="92"/>
        <v>358.76123821338194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24.179683193497635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24.179683193497635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7.2</v>
      </c>
      <c r="BY82" s="12">
        <f>IF('Données projet'!$A$114&gt;35,BY81+BX82-CG81,IF(A82&lt;'Données projet'!$A$114,$BV$205^A82,IF(A82='Données projet'!$A$114,'Données projet'!$B$114,BY81+BX82-CG81)))</f>
        <v>312.79999999999995</v>
      </c>
      <c r="BZ82" s="13">
        <f>BY82*VLOOKUP('Données projet'!$B$12,Paramètres!$A$1:$I$89,3,0)*VLOOKUP('Données projet'!$B$12,Paramètres!$A$1:$I$89,5,0)</f>
        <v>317.17919999999998</v>
      </c>
      <c r="CA82" s="13">
        <f t="shared" si="93"/>
        <v>74.766129261581426</v>
      </c>
      <c r="CB82" s="20">
        <f t="shared" si="64"/>
        <v>682.63811513058749</v>
      </c>
      <c r="CC82" s="59">
        <f t="shared" si="65"/>
        <v>958.48857114028192</v>
      </c>
      <c r="CD82" s="59">
        <f ca="1">AVERAGE(OFFSET($CC$3,0,0,'Données projet'!$E$12+1,1))-AVERAGE(OFFSET($H$3,0,0,'Données projet'!$E$12+1,1))</f>
        <v>529.72171777327833</v>
      </c>
      <c r="CE82" s="59">
        <f t="shared" si="94"/>
        <v>394.94722433628397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27.097920820299084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27.097920820299084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4.5999999999999996</v>
      </c>
      <c r="CT82" s="12">
        <f>IF('Données projet'!$A$140&gt;35,CT81+CS82-DB81,IF(A82&lt;'Données projet'!$A$140,$CQ$205^A82,IF(A82='Données projet'!$A$140,'Données projet'!$B$140,CT81+CS82-DB81)))</f>
        <v>187.39999999999998</v>
      </c>
      <c r="CU82" s="17">
        <f>CT82*VLOOKUP('Données projet'!$B$13,Paramètres!$A$1:$I$89,3,0)*VLOOKUP('Données projet'!$B$13,Paramètres!$A$1:$I$89,5,0)</f>
        <v>178.32983999999996</v>
      </c>
      <c r="CV82" s="13">
        <f t="shared" si="95"/>
        <v>44.950404981211172</v>
      </c>
      <c r="CW82" s="20">
        <f t="shared" si="67"/>
        <v>388.8797600089427</v>
      </c>
      <c r="CX82" s="59">
        <f t="shared" si="68"/>
        <v>664.73021601863718</v>
      </c>
      <c r="CY82" s="59">
        <f ca="1">AVERAGE(OFFSET($CX$3,0,0,'Données projet'!$E$13+1,1))-AVERAGE(OFFSET($H$3,0,0,'Données projet'!$E$13+1,1))</f>
        <v>319.49771739670462</v>
      </c>
      <c r="CZ82" s="59">
        <f t="shared" si="96"/>
        <v>166.76118462633733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11.393997214513497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11.393997214513497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3.6</v>
      </c>
      <c r="DO82" s="12">
        <f>IF('Données projet'!$A$166&gt;35,DO81+DN82-DW81,IF(A82&lt;'Données projet'!$A$166,$DL$205^A82,IF(A82='Données projet'!$A$166,'Données projet'!$B$166,DO81+DN82-DW81)))</f>
        <v>326.39999999999998</v>
      </c>
      <c r="DP82" s="17">
        <f>DO82*VLOOKUP('Données projet'!$B$14,Paramètres!$A$1:$I$89,3,0)*VLOOKUP('Données projet'!$B$14,Paramètres!$A$1:$I$89,5,0)</f>
        <v>259.68384000000003</v>
      </c>
      <c r="DQ82" s="13">
        <f t="shared" si="97"/>
        <v>62.654980648867358</v>
      </c>
      <c r="DR82" s="20">
        <f t="shared" si="70"/>
        <v>561.40677929677736</v>
      </c>
      <c r="DS82" s="59">
        <f t="shared" si="71"/>
        <v>837.25723530647178</v>
      </c>
      <c r="DT82" s="59">
        <f ca="1">AVERAGE(OFFSET($DS$3,0,0,'Données projet'!$E$14+1,1))-AVERAGE(OFFSET($H$3,0,0,'Données projet'!$E$14+1,1))</f>
        <v>371.53862119592281</v>
      </c>
      <c r="DU82" s="59">
        <f t="shared" si="98"/>
        <v>359.99672429242423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22.222467044808585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22.222467044808585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8.8000000000000007</v>
      </c>
      <c r="EJ82" s="12">
        <f>IF('Données projet'!$A$192&gt;35,EJ81+EI82-ER81,IF(A82&lt;'Données projet'!$A$192,$EG$205^A82,IF(A82='Données projet'!$A$192,'Données projet'!$B$192,EJ81+EI82-ER81)))</f>
        <v>342.19999999999987</v>
      </c>
      <c r="EK82" s="17">
        <f>EJ82*VLOOKUP('Données projet'!$B$15,Paramètres!$A$1:$I$89,3,0)*VLOOKUP('Données projet'!$B$15,Paramètres!$A$1:$I$89,5,0)</f>
        <v>250.90103999999988</v>
      </c>
      <c r="EL82" s="13">
        <f t="shared" si="99"/>
        <v>60.778844588911753</v>
      </c>
      <c r="EM82" s="20">
        <f t="shared" si="73"/>
        <v>542.84246565902106</v>
      </c>
      <c r="EN82" s="59">
        <f t="shared" si="74"/>
        <v>818.6929216687156</v>
      </c>
      <c r="EO82" s="59">
        <f ca="1">AVERAGE(OFFSET($EN$3,0,0,'Données projet'!$E$15+1,1))-AVERAGE(OFFSET($H$3,0,0,'Données projet'!$E$15+1,1))</f>
        <v>429.05782194614073</v>
      </c>
      <c r="EP82" s="59">
        <f t="shared" si="100"/>
        <v>240.01805666428365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20.410441657268674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20.410441657268674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4</v>
      </c>
      <c r="FE82" s="12">
        <f>IF('Données projet'!$A$218&gt;35,FE81+FD82-FM81,IF(A82&lt;'Données projet'!$A$218,$FB$205^A82,IF(A82='Données projet'!$A$218,'Données projet'!$B$218,FE81+FD82-FM81)))</f>
        <v>241.00000000000003</v>
      </c>
      <c r="FF82" s="17">
        <f>FE82*VLOOKUP('Données projet'!$B$16,Paramètres!$A$1:$I$89,3,0)*VLOOKUP('Données projet'!$B$16,Paramètres!$A$1:$I$89,5,0)</f>
        <v>210.53760000000005</v>
      </c>
      <c r="FG82" s="13">
        <f t="shared" si="101"/>
        <v>52.053047337322276</v>
      </c>
      <c r="FH82" s="20">
        <f t="shared" si="76"/>
        <v>457.34537744583628</v>
      </c>
      <c r="FI82" s="59">
        <f t="shared" si="77"/>
        <v>733.19583345553076</v>
      </c>
      <c r="FJ82" s="59">
        <f ca="1">AVERAGE(OFFSET($FI$3,0,0,'Données projet'!$E$16+1,1))-AVERAGE(OFFSET($H$3,0,0,'Données projet'!$E$16+1,1))</f>
        <v>377.00852312761913</v>
      </c>
      <c r="FK82" s="59">
        <f t="shared" si="102"/>
        <v>337.17207781873378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23.930417067447156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23.930417067447156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2.4</v>
      </c>
      <c r="FZ82" s="12">
        <f>IF('Données projet'!$A$244&gt;35,FZ81+FY82-GH81,IF(A82&lt;'Données projet'!$A$244,$FW$205^A82,IF(A82='Données projet'!$A$244,'Données projet'!$B$244,FZ81+FY82-GH81)))</f>
        <v>216.60000000000002</v>
      </c>
      <c r="GA82" s="17">
        <f>FZ82*VLOOKUP('Données projet'!$B$17,Paramètres!$A$1:$I$89,3,0)*VLOOKUP('Données projet'!$B$17,Paramètres!$A$1:$I$89,5,0)</f>
        <v>189.22176000000005</v>
      </c>
      <c r="GB82" s="13">
        <f t="shared" si="103"/>
        <v>47.367853957810077</v>
      </c>
      <c r="GC82" s="20">
        <f t="shared" si="79"/>
        <v>412.06024430985258</v>
      </c>
      <c r="GD82" s="59">
        <f t="shared" si="80"/>
        <v>687.910700319547</v>
      </c>
      <c r="GE82" s="59">
        <f ca="1">AVERAGE(OFFSET($GD$3,0,0,'Données projet'!$E$17+1,1))-AVERAGE(OFFSET($H$3,0,0,'Données projet'!$E$17+1,1))</f>
        <v>280.10635755644415</v>
      </c>
      <c r="GF82" s="59">
        <f t="shared" si="104"/>
        <v>271.43040689964266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13.156299996504718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13.156299996504718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3.6</v>
      </c>
      <c r="GU82" s="12">
        <f>IF('Données projet'!$A$270&gt;35,GU81+GT82-HC81,IF(A82&lt;'Données projet'!$A$270,$GR$205^A82,IF(A82='Données projet'!$A$270,'Données projet'!$B$270,GU81+GT82-HC81)))</f>
        <v>326.39999999999998</v>
      </c>
      <c r="GV82" s="17">
        <f>GU82*VLOOKUP('Données projet'!$B$18,Paramètres!$A$1:$I$89,3,0)*VLOOKUP('Données projet'!$B$18,Paramètres!$A$1:$I$89,5,0)</f>
        <v>213.85728</v>
      </c>
      <c r="GW82" s="13">
        <f t="shared" si="105"/>
        <v>52.777603437579678</v>
      </c>
      <c r="GX82" s="20">
        <f t="shared" si="82"/>
        <v>464.38908865378454</v>
      </c>
      <c r="GY82" s="59">
        <f t="shared" si="83"/>
        <v>740.23954466347902</v>
      </c>
      <c r="GZ82" s="59">
        <f ca="1">AVERAGE(OFFSET($GY$3,0,0,'Données projet'!$E$18+1,1))-AVERAGE(OFFSET($H$3,0,0,'Données projet'!$E$18+1,1))</f>
        <v>315.63369683775079</v>
      </c>
      <c r="HA82" s="59">
        <f t="shared" si="106"/>
        <v>306.69725573349979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14.847863663678988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14.847863663678988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3.8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13.933333333333332</v>
      </c>
      <c r="H83" s="67">
        <f t="shared" si="56"/>
        <v>200.93333333333331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351</v>
      </c>
      <c r="L83" s="12">
        <f>VLOOKUP(A83,'Données projet'!$A$35:$I$55,9,0)</f>
        <v>8.8000000000000007</v>
      </c>
      <c r="M83" s="12">
        <f t="array" ref="M83">INDEX(L:L,MIN(IF(ISNUMBER(L83:L279),ROW(L83:L279),"")))</f>
        <v>8.8000000000000007</v>
      </c>
      <c r="N83" s="13">
        <f>IF('Données projet'!$A$36&gt;35,N82+M83-V82,IF(A83&lt;'Données projet'!$A$36,$K$205^A83,IF(A83='Données projet'!$A$36,'Données projet'!$B$36,N82+M83-V82)))</f>
        <v>350.99999999999989</v>
      </c>
      <c r="O83" s="13">
        <f>N83*VLOOKUP('Données projet'!$B$9,Paramètres!$A$1:$I$89,3,0)*VLOOKUP('Données projet'!$B$9,Paramètres!$A$1:$I$89,5,0)</f>
        <v>301.15799999999996</v>
      </c>
      <c r="P83" s="13">
        <f t="shared" si="87"/>
        <v>71.419170296330975</v>
      </c>
      <c r="Q83" s="20">
        <f t="shared" si="54"/>
        <v>648.90523826610968</v>
      </c>
      <c r="R83" s="59">
        <f t="shared" si="55"/>
        <v>925.05898311151111</v>
      </c>
      <c r="S83" s="59">
        <f ca="1">AVERAGE(OFFSET($R$3,0,0,'Données projet'!$E$9+1,1))-AVERAGE(OFFSET($H$3,0,0,'Données projet'!$E$9+1,1))</f>
        <v>490.57700931800127</v>
      </c>
      <c r="T83" s="59">
        <f t="shared" si="88"/>
        <v>271.29582207075191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0.318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37.307212013776535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37.307212013776535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260.99999999999989</v>
      </c>
      <c r="AJ83" s="13">
        <f>AI83*VLOOKUP('Données projet'!$B$10,Paramètres!$A$1:$I$89,3,0)*VLOOKUP('Données projet'!$B$10,Paramètres!$A$1:$I$89,5,0)</f>
        <v>219.86639999999991</v>
      </c>
      <c r="AK83" s="13">
        <f t="shared" si="89"/>
        <v>54.085847394182416</v>
      </c>
      <c r="AL83" s="20">
        <f t="shared" si="58"/>
        <v>477.13349754486757</v>
      </c>
      <c r="AM83" s="59">
        <f t="shared" si="59"/>
        <v>753.28724239026906</v>
      </c>
      <c r="AN83" s="59">
        <f ca="1">AVERAGE(OFFSET($AM$3,0,0,'Données projet'!$E$10+1,1))-AVERAGE(OFFSET($H$3,0,0,'Données projet'!$E$10+1,1))</f>
        <v>379.55022125193182</v>
      </c>
      <c r="AO83" s="59">
        <f t="shared" si="90"/>
        <v>247.37575363353935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21.598505443140134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21.598505443140134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320</v>
      </c>
      <c r="BB83" s="12">
        <f>VLOOKUP(A83,'Données projet'!$A$87:$I$107,9,0)</f>
        <v>7.2</v>
      </c>
      <c r="BC83" s="12">
        <f t="array" ref="BC83">INDEX(BB:BB,MIN(IF(ISNUMBER(BB83:BB279),ROW(BB83:BB279),"")))</f>
        <v>7.2</v>
      </c>
      <c r="BD83" s="12">
        <f>IF('Données projet'!$A$88&gt;35,BD82+BC83-BL82,IF(A83&lt;'Données projet'!$A$88,$BA$205^A83,IF(A83='Données projet'!$A$88,'Données projet'!$B$88,BD82+BC83-BL82)))</f>
        <v>319.99999999999994</v>
      </c>
      <c r="BE83" s="13">
        <f>BD83*VLOOKUP('Données projet'!$B$11,Paramètres!$A$1:$I$89,3,0)*VLOOKUP('Données projet'!$B$11,Paramètres!$A$1:$I$89,5,0)</f>
        <v>289.53599999999994</v>
      </c>
      <c r="BF83" s="13">
        <f t="shared" si="91"/>
        <v>68.97829509904436</v>
      </c>
      <c r="BG83" s="20">
        <f t="shared" si="61"/>
        <v>624.41239729750214</v>
      </c>
      <c r="BH83" s="59">
        <f t="shared" si="62"/>
        <v>900.56614214290357</v>
      </c>
      <c r="BI83" s="59">
        <f ca="1">AVERAGE(OFFSET($BH$3,0,0,'Données projet'!$E$11+1,1))-AVERAGE(OFFSET($H$3,0,0,'Données projet'!$E$11+1,1))</f>
        <v>480.06550334851067</v>
      </c>
      <c r="BJ83" s="59">
        <f t="shared" si="92"/>
        <v>358.76123821338194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0.25800000000000001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30.931192980299443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30.931192980299443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320</v>
      </c>
      <c r="BW83" s="12">
        <f>VLOOKUP(A83,'Données projet'!$A$113:$I$133,9,0)</f>
        <v>7.2</v>
      </c>
      <c r="BX83" s="12">
        <f t="array" ref="BX83">INDEX(BW:BW,MIN(IF(ISNUMBER(BW83:BW279),ROW(BW83:BW279),"")))</f>
        <v>7.2</v>
      </c>
      <c r="BY83" s="12">
        <f>IF('Données projet'!$A$114&gt;35,BY82+BX83-CG82,IF(A83&lt;'Données projet'!$A$114,$BV$205^A83,IF(A83='Données projet'!$A$114,'Données projet'!$B$114,BY82+BX83-CG82)))</f>
        <v>319.99999999999994</v>
      </c>
      <c r="BZ83" s="13">
        <f>BY83*VLOOKUP('Données projet'!$B$12,Paramètres!$A$1:$I$89,3,0)*VLOOKUP('Données projet'!$B$12,Paramètres!$A$1:$I$89,5,0)</f>
        <v>324.47999999999996</v>
      </c>
      <c r="CA83" s="13">
        <f t="shared" si="93"/>
        <v>76.284749200165507</v>
      </c>
      <c r="CB83" s="20">
        <f t="shared" si="64"/>
        <v>697.99860485695478</v>
      </c>
      <c r="CC83" s="59">
        <f t="shared" si="65"/>
        <v>974.15234970235622</v>
      </c>
      <c r="CD83" s="59">
        <f ca="1">AVERAGE(OFFSET($CC$3,0,0,'Données projet'!$E$12+1,1))-AVERAGE(OFFSET($H$3,0,0,'Données projet'!$E$12+1,1))</f>
        <v>529.72171777327833</v>
      </c>
      <c r="CE83" s="59">
        <f t="shared" si="94"/>
        <v>394.94722433628397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28</v>
      </c>
      <c r="CH83" s="16">
        <f>IF(ISNA(VLOOKUP(A83,'Données projet'!$A$113:$I$133,5,0)),0%,VLOOKUP(A83,'Données projet'!$A$113:$I$133,5,0)*VLOOKUP('Données projet'!$B$12,Paramètres!$A$1:$I$89,7,0))</f>
        <v>0.25800000000000001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34.664267995163186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34.664267995163186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192</v>
      </c>
      <c r="CR83" s="12">
        <f>VLOOKUP(A83,'Données projet'!$A$139:$I$159,9,0)</f>
        <v>4.5999999999999996</v>
      </c>
      <c r="CS83" s="12">
        <f t="array" ref="CS83">INDEX(CR:CR,MIN(IF(ISNUMBER(CR83:CR279),ROW(CR83:CR279),"")))</f>
        <v>4.5999999999999996</v>
      </c>
      <c r="CT83" s="12">
        <f>IF('Données projet'!$A$140&gt;35,CT82+CS83-DB82,IF(A83&lt;'Données projet'!$A$140,$CQ$205^A83,IF(A83='Données projet'!$A$140,'Données projet'!$B$140,CT82+CS83-DB82)))</f>
        <v>191.99999999999997</v>
      </c>
      <c r="CU83" s="17">
        <f>CT83*VLOOKUP('Données projet'!$B$13,Paramètres!$A$1:$I$89,3,0)*VLOOKUP('Données projet'!$B$13,Paramètres!$A$1:$I$89,5,0)</f>
        <v>182.70719999999997</v>
      </c>
      <c r="CV83" s="13">
        <f t="shared" si="95"/>
        <v>45.923964004932436</v>
      </c>
      <c r="CW83" s="20">
        <f t="shared" si="67"/>
        <v>398.19927730859058</v>
      </c>
      <c r="CX83" s="59">
        <f t="shared" si="68"/>
        <v>674.35302215399201</v>
      </c>
      <c r="CY83" s="59">
        <f ca="1">AVERAGE(OFFSET($CX$3,0,0,'Données projet'!$E$13+1,1))-AVERAGE(OFFSET($H$3,0,0,'Données projet'!$E$13+1,1))</f>
        <v>319.49771739670462</v>
      </c>
      <c r="CZ83" s="59">
        <f t="shared" si="96"/>
        <v>166.76118462633733</v>
      </c>
      <c r="DA83" s="15">
        <f>IF(ISNA(VLOOKUP(A83,'Données projet'!$A$139:$I$159,3,0)),0,VLOOKUP(A83,'Données projet'!$A$139:$I$159,3,0))</f>
        <v>12</v>
      </c>
      <c r="DB83" s="15">
        <f>IF(ISNA(VLOOKUP(A83,'Données projet'!$A$139:$I$159,4,0)),0,VLOOKUP(A83,'Données projet'!$A$139:$I$159,4,0))</f>
        <v>14</v>
      </c>
      <c r="DC83" s="16">
        <f>IF(ISNA(VLOOKUP(A83,'Données projet'!$A$139:$I$159,5,0)),0%,VLOOKUP(A83,'Données projet'!$A$139:$I$159,5,0)*VLOOKUP('Données projet'!$B$13,Paramètres!$A$1:$I$89,7,0))</f>
        <v>0.215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14.336984374411267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14.336984374411267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330</v>
      </c>
      <c r="DM83" s="12">
        <f>VLOOKUP(A83,'Données projet'!$A$165:$I$185,9,0)</f>
        <v>3.6</v>
      </c>
      <c r="DN83" s="12">
        <f t="array" ref="DN83">INDEX(DM:DM,MIN(IF(ISNUMBER(DM83:DM279),ROW(DM83:DM279),"")))</f>
        <v>3.6</v>
      </c>
      <c r="DO83" s="12">
        <f>IF('Données projet'!$A$166&gt;35,DO82+DN83-DW82,IF(A83&lt;'Données projet'!$A$166,$DL$205^A83,IF(A83='Données projet'!$A$166,'Données projet'!$B$166,DO82+DN83-DW82)))</f>
        <v>330</v>
      </c>
      <c r="DP83" s="17">
        <f>DO83*VLOOKUP('Données projet'!$B$14,Paramètres!$A$1:$I$89,3,0)*VLOOKUP('Données projet'!$B$14,Paramètres!$A$1:$I$89,5,0)</f>
        <v>262.548</v>
      </c>
      <c r="DQ83" s="13">
        <f t="shared" si="97"/>
        <v>63.265199933079444</v>
      </c>
      <c r="DR83" s="20">
        <f t="shared" si="70"/>
        <v>567.45798988344666</v>
      </c>
      <c r="DS83" s="59">
        <f t="shared" si="71"/>
        <v>843.61173472884809</v>
      </c>
      <c r="DT83" s="59">
        <f ca="1">AVERAGE(OFFSET($DS$3,0,0,'Données projet'!$E$14+1,1))-AVERAGE(OFFSET($H$3,0,0,'Données projet'!$E$14+1,1))</f>
        <v>371.53862119592281</v>
      </c>
      <c r="DU83" s="59">
        <f t="shared" si="98"/>
        <v>359.99672429242423</v>
      </c>
      <c r="DV83" s="15">
        <f>IF(ISNA(VLOOKUP(A83,'Données projet'!$A$165:$I$185,3,0)),0,VLOOKUP(A83,'Données projet'!$A$165:$I$185,3,0))</f>
        <v>15</v>
      </c>
      <c r="DW83" s="15">
        <f>IF(ISNA(VLOOKUP(A83,'Données projet'!$A$165:$I$185,4,0)),0,VLOOKUP(A83,'Données projet'!$A$165:$I$185,4,0))</f>
        <v>330</v>
      </c>
      <c r="DX83" s="16">
        <f>IF(ISNA(VLOOKUP(A83,'Données projet'!$A$165:$I$185,5,0)),0%,VLOOKUP(A83,'Données projet'!$A$165:$I$185,5,0)*VLOOKUP('Données projet'!$B$14,Paramètres!$A$1:$I$89,7,0))</f>
        <v>0.371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129.46538082371032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129.46538082371032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351</v>
      </c>
      <c r="EH83" s="12">
        <f>VLOOKUP(A83,'Données projet'!$A$191:$I$211,9,0)</f>
        <v>8.8000000000000007</v>
      </c>
      <c r="EI83" s="12">
        <f t="array" ref="EI83">INDEX(EH:EH,MIN(IF(ISNUMBER(EH83:EH279),ROW(EH83:EH279),"")))</f>
        <v>8.8000000000000007</v>
      </c>
      <c r="EJ83" s="12">
        <f>IF('Données projet'!$A$192&gt;35,EJ82+EI83-ER82,IF(A83&lt;'Données projet'!$A$192,$EG$205^A83,IF(A83='Données projet'!$A$192,'Données projet'!$B$192,EJ82+EI83-ER82)))</f>
        <v>350.99999999999989</v>
      </c>
      <c r="EK83" s="17">
        <f>EJ83*VLOOKUP('Données projet'!$B$15,Paramètres!$A$1:$I$89,3,0)*VLOOKUP('Données projet'!$B$15,Paramètres!$A$1:$I$89,5,0)</f>
        <v>257.3531999999999</v>
      </c>
      <c r="EL83" s="13">
        <f t="shared" si="99"/>
        <v>62.157851613080908</v>
      </c>
      <c r="EM83" s="20">
        <f t="shared" si="73"/>
        <v>556.48174822611566</v>
      </c>
      <c r="EN83" s="59">
        <f t="shared" si="74"/>
        <v>832.63549307151709</v>
      </c>
      <c r="EO83" s="59">
        <f ca="1">AVERAGE(OFFSET($EN$3,0,0,'Données projet'!$E$15+1,1))-AVERAGE(OFFSET($H$3,0,0,'Données projet'!$E$15+1,1))</f>
        <v>429.05782194614073</v>
      </c>
      <c r="EP83" s="59">
        <f t="shared" si="100"/>
        <v>240.01805666428365</v>
      </c>
      <c r="EQ83" s="15">
        <f>IF(ISNA(VLOOKUP(A83,'Données projet'!$A$191:$I$211,3,0)),0,VLOOKUP(A83,'Données projet'!$A$191:$I$211,3,0))</f>
        <v>13</v>
      </c>
      <c r="ER83" s="15">
        <f>IF(ISNA(VLOOKUP(A83,'Données projet'!$A$191:$I$211,4,0)),0,VLOOKUP(A83,'Données projet'!$A$191:$I$211,4,0))</f>
        <v>28</v>
      </c>
      <c r="ES83" s="16">
        <f>IF(ISNA(VLOOKUP(A83,'Données projet'!$A$191:$I$211,5,0)),0%,VLOOKUP(A83,'Données projet'!$A$191:$I$211,5,0)*VLOOKUP('Données projet'!$B$15,Paramètres!$A$1:$I$89,7,0))</f>
        <v>0.25800000000000001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25.865480439053986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25.865480439053986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245</v>
      </c>
      <c r="FC83" s="12">
        <f>VLOOKUP(A83,'Données projet'!$A$217:$I$237,9,0)</f>
        <v>4</v>
      </c>
      <c r="FD83" s="12">
        <f t="array" ref="FD83">INDEX(FC:FC,MIN(IF(ISNUMBER(FC83:FC279),ROW(FC83:FC279),"")))</f>
        <v>4</v>
      </c>
      <c r="FE83" s="12">
        <f>IF('Données projet'!$A$218&gt;35,FE82+FD83-FM82,IF(A83&lt;'Données projet'!$A$218,$FB$205^A83,IF(A83='Données projet'!$A$218,'Données projet'!$B$218,FE82+FD83-FM82)))</f>
        <v>245.00000000000003</v>
      </c>
      <c r="FF83" s="17">
        <f>FE83*VLOOKUP('Données projet'!$B$16,Paramètres!$A$1:$I$89,3,0)*VLOOKUP('Données projet'!$B$16,Paramètres!$A$1:$I$89,5,0)</f>
        <v>214.03200000000004</v>
      </c>
      <c r="FG83" s="13">
        <f t="shared" si="101"/>
        <v>52.815701536972242</v>
      </c>
      <c r="FH83" s="20">
        <f t="shared" si="76"/>
        <v>464.75974684356009</v>
      </c>
      <c r="FI83" s="59">
        <f t="shared" si="77"/>
        <v>740.91349168896159</v>
      </c>
      <c r="FJ83" s="59">
        <f ca="1">AVERAGE(OFFSET($FI$3,0,0,'Données projet'!$E$16+1,1))-AVERAGE(OFFSET($H$3,0,0,'Données projet'!$E$16+1,1))</f>
        <v>377.00852312761913</v>
      </c>
      <c r="FK83" s="59">
        <f t="shared" si="102"/>
        <v>337.17207781873378</v>
      </c>
      <c r="FL83" s="15">
        <f>IF(ISNA(VLOOKUP(A83,'Données projet'!$A$217:$I$237,3,0)),0,VLOOKUP(A83,'Données projet'!$A$217:$I$237,3,0))</f>
        <v>15</v>
      </c>
      <c r="FM83" s="15">
        <f>IF(ISNA(VLOOKUP(A83,'Données projet'!$A$217:$I$237,4,0)),0,VLOOKUP(A83,'Données projet'!$A$217:$I$237,4,0))</f>
        <v>15</v>
      </c>
      <c r="FN83" s="16">
        <f>IF(ISNA(VLOOKUP(A83,'Données projet'!$A$217:$I$237,5,0)),0%,VLOOKUP(A83,'Données projet'!$A$217:$I$237,5,0)*VLOOKUP('Données projet'!$B$16,Paramètres!$A$1:$I$89,7,0))</f>
        <v>0.30099999999999999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27.821467424741016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27.821467424741016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219</v>
      </c>
      <c r="FX83" s="12">
        <f>VLOOKUP(A83,'Données projet'!$A$243:$I$263,9,0)</f>
        <v>2.4</v>
      </c>
      <c r="FY83" s="12">
        <f t="array" ref="FY83">INDEX(FX:FX,MIN(IF(ISNUMBER(FX83:FX279),ROW(FX83:FX279),"")))</f>
        <v>2.4</v>
      </c>
      <c r="FZ83" s="12">
        <f>IF('Données projet'!$A$244&gt;35,FZ82+FY83-GH82,IF(A83&lt;'Données projet'!$A$244,$FW$205^A83,IF(A83='Données projet'!$A$244,'Données projet'!$B$244,FZ82+FY83-GH82)))</f>
        <v>219.00000000000003</v>
      </c>
      <c r="GA83" s="17">
        <f>FZ83*VLOOKUP('Données projet'!$B$17,Paramètres!$A$1:$I$89,3,0)*VLOOKUP('Données projet'!$B$17,Paramètres!$A$1:$I$89,5,0)</f>
        <v>191.31840000000005</v>
      </c>
      <c r="GB83" s="13">
        <f t="shared" si="103"/>
        <v>47.831314962098396</v>
      </c>
      <c r="GC83" s="20">
        <f t="shared" si="79"/>
        <v>416.51908689232141</v>
      </c>
      <c r="GD83" s="59">
        <f t="shared" si="80"/>
        <v>692.67283173772284</v>
      </c>
      <c r="GE83" s="59">
        <f ca="1">AVERAGE(OFFSET($GD$3,0,0,'Données projet'!$E$17+1,1))-AVERAGE(OFFSET($H$3,0,0,'Données projet'!$E$17+1,1))</f>
        <v>280.10635755644415</v>
      </c>
      <c r="GF83" s="59">
        <f t="shared" si="104"/>
        <v>271.43040689964266</v>
      </c>
      <c r="GG83" s="15">
        <f>IF(ISNA(VLOOKUP(A83,'Données projet'!$A$243:$I$263,3,0)),0,VLOOKUP(A83,'Données projet'!$A$243:$I$263,3,0))</f>
        <v>14</v>
      </c>
      <c r="GH83" s="15">
        <f>IF(ISNA(VLOOKUP(A83,'Données projet'!$A$243:$I$263,4,0)),0,VLOOKUP(A83,'Données projet'!$A$243:$I$263,4,0))</f>
        <v>219</v>
      </c>
      <c r="GI83" s="16">
        <f>IF(ISNA(VLOOKUP(A83,'Données projet'!$A$243:$I$263,5,0)),0%,VLOOKUP(A83,'Données projet'!$A$243:$I$263,5,0)*VLOOKUP('Données projet'!$B$17,Paramètres!$A$1:$I$89,7,0))</f>
        <v>0.318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80.154303092688409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80.154303092688409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330</v>
      </c>
      <c r="GS83" s="12">
        <f>VLOOKUP(A83,'Données projet'!$A$269:$I$289,9,0)</f>
        <v>3.6</v>
      </c>
      <c r="GT83" s="12">
        <f t="array" ref="GT83">INDEX(GS:GS,MIN(IF(ISNUMBER(GS83:GS279),ROW(GS83:GS279),"")))</f>
        <v>3.6</v>
      </c>
      <c r="GU83" s="12">
        <f>IF('Données projet'!$A$270&gt;35,GU82+GT83-HC82,IF(A83&lt;'Données projet'!$A$270,$GR$205^A83,IF(A83='Données projet'!$A$270,'Données projet'!$B$270,GU82+GT83-HC82)))</f>
        <v>330</v>
      </c>
      <c r="GV83" s="17">
        <f>GU83*VLOOKUP('Données projet'!$B$18,Paramètres!$A$1:$I$89,3,0)*VLOOKUP('Données projet'!$B$18,Paramètres!$A$1:$I$89,5,0)</f>
        <v>216.21600000000001</v>
      </c>
      <c r="GW83" s="13">
        <f t="shared" si="105"/>
        <v>53.291623409473033</v>
      </c>
      <c r="GX83" s="20">
        <f t="shared" si="82"/>
        <v>469.39244410483212</v>
      </c>
      <c r="GY83" s="59">
        <f t="shared" si="83"/>
        <v>745.5461889502335</v>
      </c>
      <c r="GZ83" s="59">
        <f ca="1">AVERAGE(OFFSET($GY$3,0,0,'Données projet'!$E$18+1,1))-AVERAGE(OFFSET($H$3,0,0,'Données projet'!$E$18+1,1))</f>
        <v>315.63369683775079</v>
      </c>
      <c r="HA83" s="59">
        <f t="shared" si="106"/>
        <v>306.69725573349979</v>
      </c>
      <c r="HB83" s="15">
        <f>IF(ISNA(VLOOKUP(A83,'Données projet'!$A$269:$I$289,3,0)),0,VLOOKUP(A83,'Données projet'!$A$269:$I$289,3,0))</f>
        <v>15</v>
      </c>
      <c r="HC83" s="15">
        <f>IF(ISNA(VLOOKUP(A83,'Données projet'!$A$269:$I$289,4,0)),0,VLOOKUP(A83,'Données projet'!$A$269:$I$289,4,0))</f>
        <v>330</v>
      </c>
      <c r="HD83" s="16">
        <f>IF(ISNA(VLOOKUP(A83,'Données projet'!$A$269:$I$289,5,0)),0%,VLOOKUP(A83,'Données projet'!$A$269:$I$289,5,0)*VLOOKUP('Données projet'!$B$18,Paramètres!$A$1:$I$89,7,0))</f>
        <v>0.25800000000000001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76.22396507745971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76.22396507745971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3.8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13.933333333333332</v>
      </c>
      <c r="H84" s="67">
        <f t="shared" si="56"/>
        <v>200.93333333333331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65.395937899416666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8.4</v>
      </c>
      <c r="N84" s="13">
        <f>IF('Données projet'!$A$36&gt;35,N83+M84-V83,IF(A84&lt;'Données projet'!$A$36,$K$205^A84,IF(A84='Données projet'!$A$36,'Données projet'!$B$36,N83+M84-V83)))</f>
        <v>331.39999999999986</v>
      </c>
      <c r="O84" s="13">
        <f>N84*VLOOKUP('Données projet'!$B$9,Paramètres!$A$1:$I$89,3,0)*VLOOKUP('Données projet'!$B$9,Paramètres!$A$1:$I$89,5,0)</f>
        <v>284.34119999999996</v>
      </c>
      <c r="P84" s="13">
        <f t="shared" si="87"/>
        <v>67.883606139618351</v>
      </c>
      <c r="Q84" s="20">
        <f t="shared" si="54"/>
        <v>613.4582040265019</v>
      </c>
      <c r="R84" s="59">
        <f t="shared" si="55"/>
        <v>889.90997632436302</v>
      </c>
      <c r="S84" s="59">
        <f ca="1">AVERAGE(OFFSET($R$3,0,0,'Données projet'!$E$9+1,1))-AVERAGE(OFFSET($H$3,0,0,'Données projet'!$E$9+1,1))</f>
        <v>490.57700931800127</v>
      </c>
      <c r="T84" s="59">
        <f t="shared" si="88"/>
        <v>271.29582207075191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36.575640341338818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36.575640341338818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65.395937899416666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</v>
      </c>
      <c r="AJ84" s="13">
        <f>AI84*VLOOKUP('Données projet'!$B$10,Paramètres!$A$1:$I$89,3,0)*VLOOKUP('Données projet'!$B$10,Paramètres!$A$1:$I$89,5,0)</f>
        <v>207.06191999999993</v>
      </c>
      <c r="AK84" s="13">
        <f t="shared" si="89"/>
        <v>51.293015758902222</v>
      </c>
      <c r="AL84" s="20">
        <f t="shared" si="58"/>
        <v>449.96817978008789</v>
      </c>
      <c r="AM84" s="59">
        <f t="shared" si="59"/>
        <v>726.41995207794901</v>
      </c>
      <c r="AN84" s="59">
        <f ca="1">AVERAGE(OFFSET($AM$3,0,0,'Données projet'!$E$10+1,1))-AVERAGE(OFFSET($H$3,0,0,'Données projet'!$E$10+1,1))</f>
        <v>379.55022125193182</v>
      </c>
      <c r="AO84" s="59">
        <f t="shared" si="90"/>
        <v>247.37575363353935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21.174971925187673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21.174971925187673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65.395937899416666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6.8</v>
      </c>
      <c r="BD84" s="12">
        <f>IF('Données projet'!$A$88&gt;35,BD83+BC84-BL83,IF(A84&lt;'Données projet'!$A$88,$BA$205^A84,IF(A84='Données projet'!$A$88,'Données projet'!$B$88,BD83+BC84-BL83)))</f>
        <v>298.79999999999995</v>
      </c>
      <c r="BE84" s="13">
        <f>BD84*VLOOKUP('Données projet'!$B$11,Paramètres!$A$1:$I$89,3,0)*VLOOKUP('Données projet'!$B$11,Paramètres!$A$1:$I$89,5,0)</f>
        <v>270.35423999999995</v>
      </c>
      <c r="BF84" s="13">
        <f t="shared" si="91"/>
        <v>64.924442218534367</v>
      </c>
      <c r="BG84" s="20">
        <f t="shared" si="61"/>
        <v>583.94370486394712</v>
      </c>
      <c r="BH84" s="59">
        <f t="shared" si="62"/>
        <v>860.39547716180823</v>
      </c>
      <c r="BI84" s="59">
        <f ca="1">AVERAGE(OFFSET($BH$3,0,0,'Données projet'!$E$11+1,1))-AVERAGE(OFFSET($H$3,0,0,'Données projet'!$E$11+1,1))</f>
        <v>480.06550334851067</v>
      </c>
      <c r="BJ84" s="59">
        <f t="shared" si="92"/>
        <v>358.76123821338194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30.324651152120609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30.324651152120609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65.395937899416666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6.8</v>
      </c>
      <c r="BY84" s="12">
        <f>IF('Données projet'!$A$114&gt;35,BY83+BX84-CG83,IF(A84&lt;'Données projet'!$A$114,$BV$205^A84,IF(A84='Données projet'!$A$114,'Données projet'!$B$114,BY83+BX84-CG83)))</f>
        <v>298.79999999999995</v>
      </c>
      <c r="BZ84" s="13">
        <f>BY84*VLOOKUP('Données projet'!$B$12,Paramètres!$A$1:$I$89,3,0)*VLOOKUP('Données projet'!$B$12,Paramètres!$A$1:$I$89,5,0)</f>
        <v>302.98319999999995</v>
      </c>
      <c r="CA84" s="13">
        <f t="shared" si="93"/>
        <v>71.801496173397709</v>
      </c>
      <c r="CB84" s="20">
        <f t="shared" si="64"/>
        <v>652.75001250200091</v>
      </c>
      <c r="CC84" s="59">
        <f t="shared" si="65"/>
        <v>929.20178479986203</v>
      </c>
      <c r="CD84" s="59">
        <f ca="1">AVERAGE(OFFSET($CC$3,0,0,'Données projet'!$E$12+1,1))-AVERAGE(OFFSET($H$3,0,0,'Données projet'!$E$12+1,1))</f>
        <v>529.72171777327833</v>
      </c>
      <c r="CE84" s="59">
        <f t="shared" si="94"/>
        <v>394.94722433628397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33.984522842893803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33.984522842893803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65.395937899416666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4.4000000000000004</v>
      </c>
      <c r="CT84" s="12">
        <f>IF('Données projet'!$A$140&gt;35,CT83+CS84-DB83,IF(A84&lt;'Données projet'!$A$140,$CQ$205^A84,IF(A84='Données projet'!$A$140,'Données projet'!$B$140,CT83+CS84-DB83)))</f>
        <v>182.39999999999998</v>
      </c>
      <c r="CU84" s="17">
        <f>CT84*VLOOKUP('Données projet'!$B$13,Paramètres!$A$1:$I$89,3,0)*VLOOKUP('Données projet'!$B$13,Paramètres!$A$1:$I$89,5,0)</f>
        <v>173.57183999999998</v>
      </c>
      <c r="CV84" s="13">
        <f t="shared" si="95"/>
        <v>43.889026259091224</v>
      </c>
      <c r="CW84" s="20">
        <f t="shared" si="67"/>
        <v>378.74434206791716</v>
      </c>
      <c r="CX84" s="59">
        <f t="shared" si="68"/>
        <v>655.19611436577827</v>
      </c>
      <c r="CY84" s="59">
        <f ca="1">AVERAGE(OFFSET($CX$3,0,0,'Données projet'!$E$13+1,1))-AVERAGE(OFFSET($H$3,0,0,'Données projet'!$E$13+1,1))</f>
        <v>319.49771739670462</v>
      </c>
      <c r="CZ84" s="59">
        <f t="shared" si="96"/>
        <v>166.76118462633733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14.055844855526065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14.055844855526065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65.395937899416666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371.53862119592281</v>
      </c>
      <c r="DU84" s="59">
        <f t="shared" si="98"/>
        <v>359.99672429242423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126.92664367184241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126.92664367184241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65.395937899416666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8.4</v>
      </c>
      <c r="EJ84" s="12">
        <f>IF('Données projet'!$A$192&gt;35,EJ83+EI84-ER83,IF(A84&lt;'Données projet'!$A$192,$EG$205^A84,IF(A84='Données projet'!$A$192,'Données projet'!$B$192,EJ83+EI84-ER83)))</f>
        <v>331.39999999999986</v>
      </c>
      <c r="EK84" s="17">
        <f>EJ84*VLOOKUP('Données projet'!$B$15,Paramètres!$A$1:$I$89,3,0)*VLOOKUP('Données projet'!$B$15,Paramètres!$A$1:$I$89,5,0)</f>
        <v>242.9824799999999</v>
      </c>
      <c r="EL84" s="13">
        <f t="shared" si="99"/>
        <v>59.080763608422849</v>
      </c>
      <c r="EM84" s="20">
        <f t="shared" si="73"/>
        <v>526.09348261800289</v>
      </c>
      <c r="EN84" s="59">
        <f t="shared" si="74"/>
        <v>802.54525491586401</v>
      </c>
      <c r="EO84" s="59">
        <f ca="1">AVERAGE(OFFSET($EN$3,0,0,'Données projet'!$E$15+1,1))-AVERAGE(OFFSET($H$3,0,0,'Données projet'!$E$15+1,1))</f>
        <v>429.05782194614073</v>
      </c>
      <c r="EP84" s="59">
        <f t="shared" si="100"/>
        <v>240.01805666428365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25.358274144029416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25.358274144029416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65.395937899416666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3.6</v>
      </c>
      <c r="FE84" s="12">
        <f>IF('Données projet'!$A$218&gt;35,FE83+FD84-FM83,IF(A84&lt;'Données projet'!$A$218,$FB$205^A84,IF(A84='Données projet'!$A$218,'Données projet'!$B$218,FE83+FD84-FM83)))</f>
        <v>233.60000000000002</v>
      </c>
      <c r="FF84" s="17">
        <f>FE84*VLOOKUP('Données projet'!$B$16,Paramètres!$A$1:$I$89,3,0)*VLOOKUP('Données projet'!$B$16,Paramètres!$A$1:$I$89,5,0)</f>
        <v>204.07296000000005</v>
      </c>
      <c r="FG84" s="13">
        <f t="shared" si="101"/>
        <v>50.638228095278635</v>
      </c>
      <c r="FH84" s="20">
        <f t="shared" si="76"/>
        <v>443.62198593261041</v>
      </c>
      <c r="FI84" s="59">
        <f t="shared" si="77"/>
        <v>720.07375823047153</v>
      </c>
      <c r="FJ84" s="59">
        <f ca="1">AVERAGE(OFFSET($FI$3,0,0,'Données projet'!$E$16+1,1))-AVERAGE(OFFSET($H$3,0,0,'Données projet'!$E$16+1,1))</f>
        <v>377.00852312761913</v>
      </c>
      <c r="FK84" s="59">
        <f t="shared" si="102"/>
        <v>337.17207781873378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27.275905417961383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27.275905417961383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65.395937899416666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2.8421709430404007E-14</v>
      </c>
      <c r="GA84" s="17">
        <f>FZ84*VLOOKUP('Données projet'!$B$17,Paramètres!$A$1:$I$89,3,0)*VLOOKUP('Données projet'!$B$17,Paramètres!$A$1:$I$89,5,0)</f>
        <v>2.4829205358400945E-14</v>
      </c>
      <c r="GB84" s="13">
        <f t="shared" si="103"/>
        <v>4.3867331143352915E-13</v>
      </c>
      <c r="GC84" s="20">
        <f t="shared" si="79"/>
        <v>8.0726688341261168E-13</v>
      </c>
      <c r="GD84" s="59">
        <f t="shared" si="80"/>
        <v>276.45177229786191</v>
      </c>
      <c r="GE84" s="59">
        <f ca="1">AVERAGE(OFFSET($GD$3,0,0,'Données projet'!$E$17+1,1))-AVERAGE(OFFSET($H$3,0,0,'Données projet'!$E$17+1,1))</f>
        <v>280.10635755644415</v>
      </c>
      <c r="GF84" s="59">
        <f t="shared" si="104"/>
        <v>271.43040689964266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78.582526098338263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78.582526098338263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65.395937899416666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>
        <f>GU84*VLOOKUP('Données projet'!$B$18,Paramètres!$A$1:$I$89,3,0)*VLOOKUP('Données projet'!$B$18,Paramètres!$A$1:$I$89,5,0)</f>
        <v>0</v>
      </c>
      <c r="GW84" s="13" t="e">
        <f t="shared" si="105"/>
        <v>#NUM!</v>
      </c>
      <c r="GX84" s="20" t="e">
        <f t="shared" si="82"/>
        <v>#NUM!</v>
      </c>
      <c r="GY84" s="59" t="e">
        <f t="shared" si="83"/>
        <v>#NUM!</v>
      </c>
      <c r="GZ84" s="59">
        <f ca="1">AVERAGE(OFFSET($GY$3,0,0,'Données projet'!$E$18+1,1))-AVERAGE(OFFSET($H$3,0,0,'Données projet'!$E$18+1,1))</f>
        <v>315.63369683775079</v>
      </c>
      <c r="HA84" s="59">
        <f t="shared" si="106"/>
        <v>306.69725573349979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74.729259614318721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74.729259614318721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3.8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13.933333333333332</v>
      </c>
      <c r="H85" s="67">
        <f t="shared" si="56"/>
        <v>200.93333333333331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8.4</v>
      </c>
      <c r="N85" s="13">
        <f>IF('Données projet'!$A$36&gt;35,N84+M85-V84,IF(A85&lt;'Données projet'!$A$36,$K$205^A85,IF(A85='Données projet'!$A$36,'Données projet'!$B$36,N84+M85-V84)))</f>
        <v>339.79999999999984</v>
      </c>
      <c r="O85" s="13">
        <f>N85*VLOOKUP('Données projet'!$B$9,Paramètres!$A$1:$I$89,3,0)*VLOOKUP('Données projet'!$B$9,Paramètres!$A$1:$I$89,5,0)</f>
        <v>291.5483999999999</v>
      </c>
      <c r="P85" s="13">
        <f t="shared" si="87"/>
        <v>69.40174753959208</v>
      </c>
      <c r="Q85" s="20">
        <f t="shared" si="54"/>
        <v>628.65484029812262</v>
      </c>
      <c r="R85" s="59">
        <f t="shared" si="55"/>
        <v>905.39946993843273</v>
      </c>
      <c r="S85" s="59">
        <f ca="1">AVERAGE(OFFSET($R$3,0,0,'Données projet'!$E$9+1,1))-AVERAGE(OFFSET($H$3,0,0,'Données projet'!$E$9+1,1))</f>
        <v>490.57700931800127</v>
      </c>
      <c r="T85" s="59">
        <f t="shared" si="88"/>
        <v>271.29582207075191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35.85841434318295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35.85841434318295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251.59999999999991</v>
      </c>
      <c r="AJ85" s="13">
        <f>AI85*VLOOKUP('Données projet'!$B$10,Paramètres!$A$1:$I$89,3,0)*VLOOKUP('Données projet'!$B$10,Paramètres!$A$1:$I$89,5,0)</f>
        <v>211.94783999999993</v>
      </c>
      <c r="AK85" s="13">
        <f t="shared" si="89"/>
        <v>52.361008754780862</v>
      </c>
      <c r="AL85" s="20">
        <f t="shared" si="58"/>
        <v>460.33791158124319</v>
      </c>
      <c r="AM85" s="59">
        <f t="shared" si="59"/>
        <v>737.08254122155336</v>
      </c>
      <c r="AN85" s="59">
        <f ca="1">AVERAGE(OFFSET($AM$3,0,0,'Données projet'!$E$10+1,1))-AVERAGE(OFFSET($H$3,0,0,'Données projet'!$E$10+1,1))</f>
        <v>379.55022125193182</v>
      </c>
      <c r="AO85" s="59">
        <f t="shared" si="90"/>
        <v>247.37575363353935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20.759743641192323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20.759743641192323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6.8</v>
      </c>
      <c r="BD85" s="12">
        <f>IF('Données projet'!$A$88&gt;35,BD84+BC85-BL84,IF(A85&lt;'Données projet'!$A$88,$BA$205^A85,IF(A85='Données projet'!$A$88,'Données projet'!$B$88,BD84+BC85-BL84)))</f>
        <v>305.59999999999997</v>
      </c>
      <c r="BE85" s="13">
        <f>BD85*VLOOKUP('Données projet'!$B$11,Paramètres!$A$1:$I$89,3,0)*VLOOKUP('Données projet'!$B$11,Paramètres!$A$1:$I$89,5,0)</f>
        <v>276.50687999999997</v>
      </c>
      <c r="BF85" s="13">
        <f t="shared" si="91"/>
        <v>66.228273722513677</v>
      </c>
      <c r="BG85" s="20">
        <f t="shared" si="61"/>
        <v>596.93039273337797</v>
      </c>
      <c r="BH85" s="59">
        <f t="shared" si="62"/>
        <v>873.67502237368808</v>
      </c>
      <c r="BI85" s="59">
        <f ca="1">AVERAGE(OFFSET($BH$3,0,0,'Données projet'!$E$11+1,1))-AVERAGE(OFFSET($H$3,0,0,'Données projet'!$E$11+1,1))</f>
        <v>480.06550334851067</v>
      </c>
      <c r="BJ85" s="59">
        <f t="shared" si="92"/>
        <v>358.76123821338194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29.730003239238378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29.730003239238378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6.8</v>
      </c>
      <c r="BY85" s="12">
        <f>IF('Données projet'!$A$114&gt;35,BY84+BX85-CG84,IF(A85&lt;'Données projet'!$A$114,$BV$205^A85,IF(A85='Données projet'!$A$114,'Données projet'!$B$114,BY84+BX85-CG84)))</f>
        <v>305.59999999999997</v>
      </c>
      <c r="BZ85" s="13">
        <f>BY85*VLOOKUP('Données projet'!$B$12,Paramètres!$A$1:$I$89,3,0)*VLOOKUP('Données projet'!$B$12,Paramètres!$A$1:$I$89,5,0)</f>
        <v>309.8784</v>
      </c>
      <c r="CA85" s="13">
        <f t="shared" si="93"/>
        <v>73.243434672131556</v>
      </c>
      <c r="CB85" s="20">
        <f t="shared" si="64"/>
        <v>667.27052872062904</v>
      </c>
      <c r="CC85" s="59">
        <f t="shared" si="65"/>
        <v>944.01515836093927</v>
      </c>
      <c r="CD85" s="59">
        <f ca="1">AVERAGE(OFFSET($CC$3,0,0,'Données projet'!$E$12+1,1))-AVERAGE(OFFSET($H$3,0,0,'Données projet'!$E$12+1,1))</f>
        <v>529.72171777327833</v>
      </c>
      <c r="CE85" s="59">
        <f t="shared" si="94"/>
        <v>394.94722433628397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33.318107078456819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33.318107078456819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4.4000000000000004</v>
      </c>
      <c r="CT85" s="12">
        <f>IF('Données projet'!$A$140&gt;35,CT84+CS85-DB84,IF(A85&lt;'Données projet'!$A$140,$CQ$205^A85,IF(A85='Données projet'!$A$140,'Données projet'!$B$140,CT84+CS85-DB84)))</f>
        <v>186.79999999999998</v>
      </c>
      <c r="CU85" s="17">
        <f>CT85*VLOOKUP('Données projet'!$B$13,Paramètres!$A$1:$I$89,3,0)*VLOOKUP('Données projet'!$B$13,Paramètres!$A$1:$I$89,5,0)</f>
        <v>177.75888</v>
      </c>
      <c r="CV85" s="13">
        <f t="shared" si="95"/>
        <v>44.823215265943972</v>
      </c>
      <c r="CW85" s="20">
        <f t="shared" si="67"/>
        <v>387.66381592151902</v>
      </c>
      <c r="CX85" s="59">
        <f t="shared" si="68"/>
        <v>664.40844556182924</v>
      </c>
      <c r="CY85" s="59">
        <f ca="1">AVERAGE(OFFSET($CX$3,0,0,'Données projet'!$E$13+1,1))-AVERAGE(OFFSET($H$3,0,0,'Données projet'!$E$13+1,1))</f>
        <v>319.49771739670462</v>
      </c>
      <c r="CZ85" s="59">
        <f t="shared" si="96"/>
        <v>166.76118462633733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13.780218311128026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13.780218311128026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371.53862119592281</v>
      </c>
      <c r="DU85" s="59">
        <f t="shared" si="98"/>
        <v>359.99672429242423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124.43768960704587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124.43768960704587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8.4</v>
      </c>
      <c r="EJ85" s="12">
        <f>IF('Données projet'!$A$192&gt;35,EJ84+EI85-ER84,IF(A85&lt;'Données projet'!$A$192,$EG$205^A85,IF(A85='Données projet'!$A$192,'Données projet'!$B$192,EJ84+EI85-ER84)))</f>
        <v>339.79999999999984</v>
      </c>
      <c r="EK85" s="17">
        <f>EJ85*VLOOKUP('Données projet'!$B$15,Paramètres!$A$1:$I$89,3,0)*VLOOKUP('Données projet'!$B$15,Paramètres!$A$1:$I$89,5,0)</f>
        <v>249.14135999999985</v>
      </c>
      <c r="EL85" s="13">
        <f t="shared" si="99"/>
        <v>60.402039219378615</v>
      </c>
      <c r="EM85" s="20">
        <f t="shared" si="73"/>
        <v>539.12142030708412</v>
      </c>
      <c r="EN85" s="59">
        <f t="shared" si="74"/>
        <v>815.86604994739423</v>
      </c>
      <c r="EO85" s="59">
        <f ca="1">AVERAGE(OFFSET($EN$3,0,0,'Données projet'!$E$15+1,1))-AVERAGE(OFFSET($H$3,0,0,'Données projet'!$E$15+1,1))</f>
        <v>429.05782194614073</v>
      </c>
      <c r="EP85" s="59">
        <f t="shared" si="100"/>
        <v>240.01805666428365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24.861013855084984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24.861013855084984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3.6</v>
      </c>
      <c r="FE85" s="12">
        <f>IF('Données projet'!$A$218&gt;35,FE84+FD85-FM84,IF(A85&lt;'Données projet'!$A$218,$FB$205^A85,IF(A85='Données projet'!$A$218,'Données projet'!$B$218,FE84+FD85-FM84)))</f>
        <v>237.20000000000002</v>
      </c>
      <c r="FF85" s="17">
        <f>FE85*VLOOKUP('Données projet'!$B$16,Paramètres!$A$1:$I$89,3,0)*VLOOKUP('Données projet'!$B$16,Paramètres!$A$1:$I$89,5,0)</f>
        <v>207.21792000000005</v>
      </c>
      <c r="FG85" s="13">
        <f t="shared" si="101"/>
        <v>51.327160141561521</v>
      </c>
      <c r="FH85" s="20">
        <f t="shared" si="76"/>
        <v>450.29934791321972</v>
      </c>
      <c r="FI85" s="59">
        <f t="shared" si="77"/>
        <v>727.04397755352988</v>
      </c>
      <c r="FJ85" s="59">
        <f ca="1">AVERAGE(OFFSET($FI$3,0,0,'Données projet'!$E$16+1,1))-AVERAGE(OFFSET($H$3,0,0,'Données projet'!$E$16+1,1))</f>
        <v>377.00852312761913</v>
      </c>
      <c r="FK85" s="59">
        <f t="shared" si="102"/>
        <v>337.17207781873378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26.741041549374732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26.741041549374732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2.8421709430404007E-14</v>
      </c>
      <c r="GA85" s="17">
        <f>FZ85*VLOOKUP('Données projet'!$B$17,Paramètres!$A$1:$I$89,3,0)*VLOOKUP('Données projet'!$B$17,Paramètres!$A$1:$I$89,5,0)</f>
        <v>2.4829205358400945E-14</v>
      </c>
      <c r="GB85" s="13">
        <f t="shared" si="103"/>
        <v>4.3867331143352915E-13</v>
      </c>
      <c r="GC85" s="20">
        <f t="shared" si="79"/>
        <v>8.0726688341261168E-13</v>
      </c>
      <c r="GD85" s="59">
        <f t="shared" si="80"/>
        <v>276.74462964031096</v>
      </c>
      <c r="GE85" s="59">
        <f ca="1">AVERAGE(OFFSET($GD$3,0,0,'Données projet'!$E$17+1,1))-AVERAGE(OFFSET($H$3,0,0,'Données projet'!$E$17+1,1))</f>
        <v>280.10635755644415</v>
      </c>
      <c r="GF85" s="59">
        <f t="shared" si="104"/>
        <v>271.43040689964266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77.041570692158018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77.041570692158018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>
        <f>GU85*VLOOKUP('Données projet'!$B$18,Paramètres!$A$1:$I$89,3,0)*VLOOKUP('Données projet'!$B$18,Paramètres!$A$1:$I$89,5,0)</f>
        <v>0</v>
      </c>
      <c r="GW85" s="13" t="e">
        <f t="shared" si="105"/>
        <v>#NUM!</v>
      </c>
      <c r="GX85" s="20" t="e">
        <f t="shared" si="82"/>
        <v>#NUM!</v>
      </c>
      <c r="GY85" s="59" t="e">
        <f t="shared" si="83"/>
        <v>#NUM!</v>
      </c>
      <c r="GZ85" s="59">
        <f ca="1">AVERAGE(OFFSET($GY$3,0,0,'Données projet'!$E$18+1,1))-AVERAGE(OFFSET($H$3,0,0,'Données projet'!$E$18+1,1))</f>
        <v>315.63369683775079</v>
      </c>
      <c r="HA85" s="59">
        <f t="shared" si="106"/>
        <v>306.69725573349979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73.263864413629605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73.263864413629605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3.8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13.933333333333332</v>
      </c>
      <c r="H86" s="67">
        <f t="shared" si="56"/>
        <v>200.93333333333331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65.554292698890549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8.4</v>
      </c>
      <c r="N86" s="13">
        <f>IF('Données projet'!$A$36&gt;35,N85+M86-V85,IF(A86&lt;'Données projet'!$A$36,$K$205^A86,IF(A86='Données projet'!$A$36,'Données projet'!$B$36,N85+M86-V85)))</f>
        <v>348.19999999999982</v>
      </c>
      <c r="O86" s="13">
        <f>N86*VLOOKUP('Données projet'!$B$9,Paramètres!$A$1:$I$89,3,0)*VLOOKUP('Données projet'!$B$9,Paramètres!$A$1:$I$89,5,0)</f>
        <v>298.75559999999984</v>
      </c>
      <c r="P86" s="13">
        <f t="shared" si="87"/>
        <v>70.915526361788181</v>
      </c>
      <c r="Q86" s="20">
        <f t="shared" si="54"/>
        <v>643.84387841344744</v>
      </c>
      <c r="R86" s="59">
        <f t="shared" si="55"/>
        <v>920.87628497604612</v>
      </c>
      <c r="S86" s="59">
        <f ca="1">AVERAGE(OFFSET($R$3,0,0,'Données projet'!$E$9+1,1))-AVERAGE(OFFSET($H$3,0,0,'Données projet'!$E$9+1,1))</f>
        <v>490.57700931800127</v>
      </c>
      <c r="T86" s="59">
        <f t="shared" si="88"/>
        <v>271.29582207075191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35.155252709386254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35.155252709386254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65.554292698890549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257.39999999999992</v>
      </c>
      <c r="AJ86" s="13">
        <f>AI86*VLOOKUP('Données projet'!$B$10,Paramètres!$A$1:$I$89,3,0)*VLOOKUP('Données projet'!$B$10,Paramètres!$A$1:$I$89,5,0)</f>
        <v>216.83375999999993</v>
      </c>
      <c r="AK86" s="13">
        <f t="shared" si="89"/>
        <v>53.426139571233229</v>
      </c>
      <c r="AL86" s="20">
        <f t="shared" si="58"/>
        <v>470.70265841989777</v>
      </c>
      <c r="AM86" s="59">
        <f t="shared" si="59"/>
        <v>747.7350649824964</v>
      </c>
      <c r="AN86" s="59">
        <f ca="1">AVERAGE(OFFSET($AM$3,0,0,'Données projet'!$E$10+1,1))-AVERAGE(OFFSET($H$3,0,0,'Données projet'!$E$10+1,1))</f>
        <v>379.55022125193182</v>
      </c>
      <c r="AO86" s="59">
        <f t="shared" si="90"/>
        <v>247.37575363353935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20.352657730581875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20.352657730581875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65.554292698890549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6.8</v>
      </c>
      <c r="BD86" s="12">
        <f>IF('Données projet'!$A$88&gt;35,BD85+BC86-BL85,IF(A86&lt;'Données projet'!$A$88,$BA$205^A86,IF(A86='Données projet'!$A$88,'Données projet'!$B$88,BD85+BC86-BL85)))</f>
        <v>312.39999999999998</v>
      </c>
      <c r="BE86" s="13">
        <f>BD86*VLOOKUP('Données projet'!$B$11,Paramètres!$A$1:$I$89,3,0)*VLOOKUP('Données projet'!$B$11,Paramètres!$A$1:$I$89,5,0)</f>
        <v>282.65951999999999</v>
      </c>
      <c r="BF86" s="13">
        <f t="shared" si="91"/>
        <v>67.528732309967324</v>
      </c>
      <c r="BG86" s="20">
        <f t="shared" si="61"/>
        <v>609.91120610652638</v>
      </c>
      <c r="BH86" s="59">
        <f t="shared" si="62"/>
        <v>886.94361266912506</v>
      </c>
      <c r="BI86" s="59">
        <f ca="1">AVERAGE(OFFSET($BH$3,0,0,'Données projet'!$E$11+1,1))-AVERAGE(OFFSET($H$3,0,0,'Données projet'!$E$11+1,1))</f>
        <v>480.06550334851067</v>
      </c>
      <c r="BJ86" s="59">
        <f t="shared" si="92"/>
        <v>358.76123821338194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29.147016009228356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29.147016009228356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65.554292698890549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6.8</v>
      </c>
      <c r="BY86" s="12">
        <f>IF('Données projet'!$A$114&gt;35,BY85+BX86-CG85,IF(A86&lt;'Données projet'!$A$114,$BV$205^A86,IF(A86='Données projet'!$A$114,'Données projet'!$B$114,BY85+BX86-CG85)))</f>
        <v>312.39999999999998</v>
      </c>
      <c r="BZ86" s="13">
        <f>BY86*VLOOKUP('Données projet'!$B$12,Paramètres!$A$1:$I$89,3,0)*VLOOKUP('Données projet'!$B$12,Paramètres!$A$1:$I$89,5,0)</f>
        <v>316.77359999999999</v>
      </c>
      <c r="CA86" s="13">
        <f t="shared" si="93"/>
        <v>74.681642981668006</v>
      </c>
      <c r="CB86" s="20">
        <f t="shared" si="64"/>
        <v>681.78454819307171</v>
      </c>
      <c r="CC86" s="59">
        <f t="shared" si="65"/>
        <v>958.81695475567039</v>
      </c>
      <c r="CD86" s="59">
        <f ca="1">AVERAGE(OFFSET($CC$3,0,0,'Données projet'!$E$12+1,1))-AVERAGE(OFFSET($H$3,0,0,'Données projet'!$E$12+1,1))</f>
        <v>529.72171777327833</v>
      </c>
      <c r="CE86" s="59">
        <f t="shared" si="94"/>
        <v>394.94722433628397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32.664759320686962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32.664759320686962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65.554292698890549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4.4000000000000004</v>
      </c>
      <c r="CT86" s="12">
        <f>IF('Données projet'!$A$140&gt;35,CT85+CS86-DB85,IF(A86&lt;'Données projet'!$A$140,$CQ$205^A86,IF(A86='Données projet'!$A$140,'Données projet'!$B$140,CT85+CS86-DB85)))</f>
        <v>191.2</v>
      </c>
      <c r="CU86" s="17">
        <f>CT86*VLOOKUP('Données projet'!$B$13,Paramètres!$A$1:$I$89,3,0)*VLOOKUP('Données projet'!$B$13,Paramètres!$A$1:$I$89,5,0)</f>
        <v>181.94592</v>
      </c>
      <c r="CV86" s="13">
        <f t="shared" si="95"/>
        <v>45.754846212632849</v>
      </c>
      <c r="CW86" s="20">
        <f t="shared" si="67"/>
        <v>396.57883448700221</v>
      </c>
      <c r="CX86" s="59">
        <f t="shared" si="68"/>
        <v>673.61124104960095</v>
      </c>
      <c r="CY86" s="59">
        <f ca="1">AVERAGE(OFFSET($CX$3,0,0,'Données projet'!$E$13+1,1))-AVERAGE(OFFSET($H$3,0,0,'Données projet'!$E$13+1,1))</f>
        <v>319.49771739670462</v>
      </c>
      <c r="CZ86" s="59">
        <f t="shared" si="96"/>
        <v>166.76118462633733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13.50999663515004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13.50999663515004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65.554292698890549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371.53862119592281</v>
      </c>
      <c r="DU86" s="59">
        <f t="shared" si="98"/>
        <v>359.99672429242423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121.9975424133479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121.9975424133479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65.554292698890549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8.4</v>
      </c>
      <c r="EJ86" s="12">
        <f>IF('Données projet'!$A$192&gt;35,EJ85+EI86-ER85,IF(A86&lt;'Données projet'!$A$192,$EG$205^A86,IF(A86='Données projet'!$A$192,'Données projet'!$B$192,EJ85+EI86-ER85)))</f>
        <v>348.19999999999982</v>
      </c>
      <c r="EK86" s="17">
        <f>EJ86*VLOOKUP('Données projet'!$B$15,Paramètres!$A$1:$I$89,3,0)*VLOOKUP('Données projet'!$B$15,Paramètres!$A$1:$I$89,5,0)</f>
        <v>255.30023999999986</v>
      </c>
      <c r="EL86" s="13">
        <f t="shared" si="99"/>
        <v>61.719517972137673</v>
      </c>
      <c r="EM86" s="20">
        <f t="shared" si="73"/>
        <v>552.1427451348062</v>
      </c>
      <c r="EN86" s="59">
        <f t="shared" si="74"/>
        <v>829.17515169740489</v>
      </c>
      <c r="EO86" s="59">
        <f ca="1">AVERAGE(OFFSET($EN$3,0,0,'Données projet'!$E$15+1,1))-AVERAGE(OFFSET($H$3,0,0,'Données projet'!$E$15+1,1))</f>
        <v>429.05782194614073</v>
      </c>
      <c r="EP86" s="59">
        <f t="shared" si="100"/>
        <v>240.01805666428365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24.373504537107927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24.373504537107927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65.554292698890549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3.6</v>
      </c>
      <c r="FE86" s="12">
        <f>IF('Données projet'!$A$218&gt;35,FE85+FD86-FM85,IF(A86&lt;'Données projet'!$A$218,$FB$205^A86,IF(A86='Données projet'!$A$218,'Données projet'!$B$218,FE85+FD86-FM85)))</f>
        <v>240.8</v>
      </c>
      <c r="FF86" s="17">
        <f>FE86*VLOOKUP('Données projet'!$B$16,Paramètres!$A$1:$I$89,3,0)*VLOOKUP('Données projet'!$B$16,Paramètres!$A$1:$I$89,5,0)</f>
        <v>210.36288000000002</v>
      </c>
      <c r="FG86" s="13">
        <f t="shared" si="101"/>
        <v>52.014876138342963</v>
      </c>
      <c r="FH86" s="20">
        <f t="shared" si="76"/>
        <v>456.97459194094728</v>
      </c>
      <c r="FI86" s="59">
        <f t="shared" si="77"/>
        <v>734.0069985035459</v>
      </c>
      <c r="FJ86" s="59">
        <f ca="1">AVERAGE(OFFSET($FI$3,0,0,'Données projet'!$E$16+1,1))-AVERAGE(OFFSET($H$3,0,0,'Données projet'!$E$16+1,1))</f>
        <v>377.00852312761913</v>
      </c>
      <c r="FK86" s="59">
        <f t="shared" si="102"/>
        <v>337.17207781873378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26.216666035016317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26.216666035016317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65.554292698890549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2.8421709430404007E-14</v>
      </c>
      <c r="GA86" s="17">
        <f>FZ86*VLOOKUP('Données projet'!$B$17,Paramètres!$A$1:$I$89,3,0)*VLOOKUP('Données projet'!$B$17,Paramètres!$A$1:$I$89,5,0)</f>
        <v>2.4829205358400945E-14</v>
      </c>
      <c r="GB86" s="13">
        <f t="shared" si="103"/>
        <v>4.3867331143352915E-13</v>
      </c>
      <c r="GC86" s="20">
        <f t="shared" si="79"/>
        <v>8.0726688341261168E-13</v>
      </c>
      <c r="GD86" s="59">
        <f t="shared" si="80"/>
        <v>277.03240656259948</v>
      </c>
      <c r="GE86" s="59">
        <f ca="1">AVERAGE(OFFSET($GD$3,0,0,'Données projet'!$E$17+1,1))-AVERAGE(OFFSET($H$3,0,0,'Données projet'!$E$17+1,1))</f>
        <v>280.10635755644415</v>
      </c>
      <c r="GF86" s="59">
        <f t="shared" si="104"/>
        <v>271.43040689964266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75.530832481602971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75.530832481602971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65.554292698890549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>
        <f>GU86*VLOOKUP('Données projet'!$B$18,Paramètres!$A$1:$I$89,3,0)*VLOOKUP('Données projet'!$B$18,Paramètres!$A$1:$I$89,5,0)</f>
        <v>0</v>
      </c>
      <c r="GW86" s="13" t="e">
        <f t="shared" si="105"/>
        <v>#NUM!</v>
      </c>
      <c r="GX86" s="20" t="e">
        <f t="shared" si="82"/>
        <v>#NUM!</v>
      </c>
      <c r="GY86" s="59" t="e">
        <f t="shared" si="83"/>
        <v>#NUM!</v>
      </c>
      <c r="GZ86" s="59">
        <f ca="1">AVERAGE(OFFSET($GY$3,0,0,'Données projet'!$E$18+1,1))-AVERAGE(OFFSET($H$3,0,0,'Données projet'!$E$18+1,1))</f>
        <v>315.63369683775079</v>
      </c>
      <c r="HA86" s="59">
        <f t="shared" si="106"/>
        <v>306.69725573349979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71.827204719023186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71.827204719023186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3.8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13.933333333333332</v>
      </c>
      <c r="H87" s="67">
        <f t="shared" si="56"/>
        <v>200.93333333333331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8.4</v>
      </c>
      <c r="N87" s="13">
        <f>IF('Données projet'!$A$36&gt;35,N86+M87-V86,IF(A87&lt;'Données projet'!$A$36,$K$205^A87,IF(A87='Données projet'!$A$36,'Données projet'!$B$36,N86+M87-V86)))</f>
        <v>356.5999999999998</v>
      </c>
      <c r="O87" s="13">
        <f>N87*VLOOKUP('Données projet'!$B$9,Paramètres!$A$1:$I$89,3,0)*VLOOKUP('Données projet'!$B$9,Paramètres!$A$1:$I$89,5,0)</f>
        <v>305.96279999999985</v>
      </c>
      <c r="P87" s="13">
        <f t="shared" si="87"/>
        <v>72.425059957831166</v>
      </c>
      <c r="Q87" s="20">
        <f t="shared" si="54"/>
        <v>659.02552275988899</v>
      </c>
      <c r="R87" s="59">
        <f t="shared" si="55"/>
        <v>936.34071395854721</v>
      </c>
      <c r="S87" s="59">
        <f ca="1">AVERAGE(OFFSET($R$3,0,0,'Données projet'!$E$9+1,1))-AVERAGE(OFFSET($H$3,0,0,'Données projet'!$E$9+1,1))</f>
        <v>490.57700931800127</v>
      </c>
      <c r="T87" s="59">
        <f t="shared" si="88"/>
        <v>271.29582207075191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34.46587964634206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34.46587964634206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263.19999999999993</v>
      </c>
      <c r="AJ87" s="13">
        <f>AI87*VLOOKUP('Données projet'!$B$10,Paramètres!$A$1:$I$89,3,0)*VLOOKUP('Données projet'!$B$10,Paramètres!$A$1:$I$89,5,0)</f>
        <v>221.71967999999998</v>
      </c>
      <c r="AK87" s="13">
        <f t="shared" si="89"/>
        <v>54.488480126819368</v>
      </c>
      <c r="AL87" s="20">
        <f t="shared" si="58"/>
        <v>481.06254555421032</v>
      </c>
      <c r="AM87" s="59">
        <f t="shared" si="59"/>
        <v>758.37773675286849</v>
      </c>
      <c r="AN87" s="59">
        <f ca="1">AVERAGE(OFFSET($AM$3,0,0,'Données projet'!$E$10+1,1))-AVERAGE(OFFSET($H$3,0,0,'Données projet'!$E$10+1,1))</f>
        <v>379.55022125193182</v>
      </c>
      <c r="AO87" s="59">
        <f t="shared" si="90"/>
        <v>247.37575363353935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19.953554526380611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19.953554526380611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6.8</v>
      </c>
      <c r="BD87" s="12">
        <f>IF('Données projet'!$A$88&gt;35,BD86+BC87-BL86,IF(A87&lt;'Données projet'!$A$88,$BA$205^A87,IF(A87='Données projet'!$A$88,'Données projet'!$B$88,BD86+BC87-BL86)))</f>
        <v>319.2</v>
      </c>
      <c r="BE87" s="13">
        <f>BD87*VLOOKUP('Données projet'!$B$11,Paramètres!$A$1:$I$89,3,0)*VLOOKUP('Données projet'!$B$11,Paramètres!$A$1:$I$89,5,0)</f>
        <v>288.81215999999995</v>
      </c>
      <c r="BF87" s="13">
        <f t="shared" si="91"/>
        <v>68.825899854238159</v>
      </c>
      <c r="BG87" s="20">
        <f t="shared" si="61"/>
        <v>622.88628757946469</v>
      </c>
      <c r="BH87" s="59">
        <f t="shared" si="62"/>
        <v>900.20147877812292</v>
      </c>
      <c r="BI87" s="59">
        <f ca="1">AVERAGE(OFFSET($BH$3,0,0,'Données projet'!$E$11+1,1))-AVERAGE(OFFSET($H$3,0,0,'Données projet'!$E$11+1,1))</f>
        <v>480.06550334851067</v>
      </c>
      <c r="BJ87" s="59">
        <f t="shared" si="92"/>
        <v>358.76123821338194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28.57546080321173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28.57546080321173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6.8</v>
      </c>
      <c r="BY87" s="12">
        <f>IF('Données projet'!$A$114&gt;35,BY86+BX87-CG86,IF(A87&lt;'Données projet'!$A$114,$BV$205^A87,IF(A87='Données projet'!$A$114,'Données projet'!$B$114,BY86+BX87-CG86)))</f>
        <v>319.2</v>
      </c>
      <c r="BZ87" s="13">
        <f>BY87*VLOOKUP('Données projet'!$B$12,Paramètres!$A$1:$I$89,3,0)*VLOOKUP('Données projet'!$B$12,Paramètres!$A$1:$I$89,5,0)</f>
        <v>323.66879999999998</v>
      </c>
      <c r="CA87" s="13">
        <f t="shared" si="93"/>
        <v>76.11621164769852</v>
      </c>
      <c r="CB87" s="20">
        <f t="shared" si="64"/>
        <v>696.29222861974165</v>
      </c>
      <c r="CC87" s="59">
        <f t="shared" si="65"/>
        <v>973.60741981839988</v>
      </c>
      <c r="CD87" s="59">
        <f ca="1">AVERAGE(OFFSET($CC$3,0,0,'Données projet'!$E$12+1,1))-AVERAGE(OFFSET($H$3,0,0,'Données projet'!$E$12+1,1))</f>
        <v>529.72171777327833</v>
      </c>
      <c r="CE87" s="59">
        <f t="shared" si="94"/>
        <v>394.94722433628397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32.024223313944191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32.024223313944191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4.4000000000000004</v>
      </c>
      <c r="CT87" s="12">
        <f>IF('Données projet'!$A$140&gt;35,CT86+CS87-DB86,IF(A87&lt;'Données projet'!$A$140,$CQ$205^A87,IF(A87='Données projet'!$A$140,'Données projet'!$B$140,CT86+CS87-DB86)))</f>
        <v>195.6</v>
      </c>
      <c r="CU87" s="17">
        <f>CT87*VLOOKUP('Données projet'!$B$13,Paramètres!$A$1:$I$89,3,0)*VLOOKUP('Données projet'!$B$13,Paramètres!$A$1:$I$89,5,0)</f>
        <v>186.13296</v>
      </c>
      <c r="CV87" s="13">
        <f t="shared" si="95"/>
        <v>46.683984742595676</v>
      </c>
      <c r="CW87" s="20">
        <f t="shared" si="67"/>
        <v>405.48951209335405</v>
      </c>
      <c r="CX87" s="59">
        <f t="shared" si="68"/>
        <v>682.80470329201228</v>
      </c>
      <c r="CY87" s="59">
        <f ca="1">AVERAGE(OFFSET($CX$3,0,0,'Données projet'!$E$13+1,1))-AVERAGE(OFFSET($H$3,0,0,'Données projet'!$E$13+1,1))</f>
        <v>319.49771739670462</v>
      </c>
      <c r="CZ87" s="59">
        <f t="shared" si="96"/>
        <v>166.76118462633733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13.245073841419035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13.245073841419035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371.53862119592281</v>
      </c>
      <c r="DU87" s="59">
        <f t="shared" si="98"/>
        <v>359.99672429242423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119.60524501777553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119.60524501777553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8.4</v>
      </c>
      <c r="EJ87" s="12">
        <f>IF('Données projet'!$A$192&gt;35,EJ86+EI87-ER86,IF(A87&lt;'Données projet'!$A$192,$EG$205^A87,IF(A87='Données projet'!$A$192,'Données projet'!$B$192,EJ86+EI87-ER86)))</f>
        <v>356.5999999999998</v>
      </c>
      <c r="EK87" s="17">
        <f>EJ87*VLOOKUP('Données projet'!$B$15,Paramètres!$A$1:$I$89,3,0)*VLOOKUP('Données projet'!$B$15,Paramètres!$A$1:$I$89,5,0)</f>
        <v>261.45911999999981</v>
      </c>
      <c r="EL87" s="13">
        <f t="shared" si="99"/>
        <v>63.033302000690263</v>
      </c>
      <c r="EM87" s="20">
        <f t="shared" si="73"/>
        <v>565.15763498453509</v>
      </c>
      <c r="EN87" s="59">
        <f t="shared" si="74"/>
        <v>842.47282618319332</v>
      </c>
      <c r="EO87" s="59">
        <f ca="1">AVERAGE(OFFSET($EN$3,0,0,'Données projet'!$E$15+1,1))-AVERAGE(OFFSET($H$3,0,0,'Données projet'!$E$15+1,1))</f>
        <v>429.05782194614073</v>
      </c>
      <c r="EP87" s="59">
        <f t="shared" si="100"/>
        <v>240.01805666428365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23.895554979505075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23.895554979505075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3.6</v>
      </c>
      <c r="FE87" s="12">
        <f>IF('Données projet'!$A$218&gt;35,FE86+FD87-FM86,IF(A87&lt;'Données projet'!$A$218,$FB$205^A87,IF(A87='Données projet'!$A$218,'Données projet'!$B$218,FE86+FD87-FM86)))</f>
        <v>244.4</v>
      </c>
      <c r="FF87" s="17">
        <f>FE87*VLOOKUP('Données projet'!$B$16,Paramètres!$A$1:$I$89,3,0)*VLOOKUP('Données projet'!$B$16,Paramètres!$A$1:$I$89,5,0)</f>
        <v>213.50784000000002</v>
      </c>
      <c r="FG87" s="13">
        <f t="shared" si="101"/>
        <v>52.701396365805124</v>
      </c>
      <c r="FH87" s="20">
        <f t="shared" si="76"/>
        <v>463.6477533371106</v>
      </c>
      <c r="FI87" s="59">
        <f t="shared" si="77"/>
        <v>740.96294453576888</v>
      </c>
      <c r="FJ87" s="59">
        <f ca="1">AVERAGE(OFFSET($FI$3,0,0,'Données projet'!$E$16+1,1))-AVERAGE(OFFSET($H$3,0,0,'Données projet'!$E$16+1,1))</f>
        <v>377.00852312761913</v>
      </c>
      <c r="FK87" s="59">
        <f t="shared" si="102"/>
        <v>337.17207781873378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25.702573204656989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25.702573204656989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2.8421709430404007E-14</v>
      </c>
      <c r="GA87" s="17">
        <f>FZ87*VLOOKUP('Données projet'!$B$17,Paramètres!$A$1:$I$89,3,0)*VLOOKUP('Données projet'!$B$17,Paramètres!$A$1:$I$89,5,0)</f>
        <v>2.4829205358400945E-14</v>
      </c>
      <c r="GB87" s="13">
        <f t="shared" si="103"/>
        <v>4.3867331143352915E-13</v>
      </c>
      <c r="GC87" s="20">
        <f t="shared" si="79"/>
        <v>8.0726688341261168E-13</v>
      </c>
      <c r="GD87" s="59">
        <f t="shared" si="80"/>
        <v>277.31519119865902</v>
      </c>
      <c r="GE87" s="59">
        <f ca="1">AVERAGE(OFFSET($GD$3,0,0,'Données projet'!$E$17+1,1))-AVERAGE(OFFSET($H$3,0,0,'Données projet'!$E$17+1,1))</f>
        <v>280.10635755644415</v>
      </c>
      <c r="GF87" s="59">
        <f t="shared" si="104"/>
        <v>271.43040689964266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74.049718925897594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74.049718925897594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>
        <f>GU87*VLOOKUP('Données projet'!$B$18,Paramètres!$A$1:$I$89,3,0)*VLOOKUP('Données projet'!$B$18,Paramètres!$A$1:$I$89,5,0)</f>
        <v>0</v>
      </c>
      <c r="GW87" s="13" t="e">
        <f t="shared" si="105"/>
        <v>#NUM!</v>
      </c>
      <c r="GX87" s="20" t="e">
        <f t="shared" si="82"/>
        <v>#NUM!</v>
      </c>
      <c r="GY87" s="59" t="e">
        <f t="shared" si="83"/>
        <v>#NUM!</v>
      </c>
      <c r="GZ87" s="59">
        <f ca="1">AVERAGE(OFFSET($GY$3,0,0,'Données projet'!$E$18+1,1))-AVERAGE(OFFSET($H$3,0,0,'Données projet'!$E$18+1,1))</f>
        <v>315.63369683775079</v>
      </c>
      <c r="HA87" s="59">
        <f t="shared" si="106"/>
        <v>306.69725573349979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70.418717044752114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70.418717044752114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3.8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13.933333333333332</v>
      </c>
      <c r="H88" s="67">
        <f t="shared" si="56"/>
        <v>200.93333333333331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365</v>
      </c>
      <c r="L88" s="12">
        <f>VLOOKUP(A88,'Données projet'!$A$35:$I$55,9,0)</f>
        <v>8.4</v>
      </c>
      <c r="M88" s="12">
        <f t="array" ref="M88">INDEX(L:L,MIN(IF(ISNUMBER(L88:L284),ROW(L88:L284),"")))</f>
        <v>8.4</v>
      </c>
      <c r="N88" s="13">
        <f>IF('Données projet'!$A$36&gt;35,N87+M88-V87,IF(A88&lt;'Données projet'!$A$36,$K$205^A88,IF(A88='Données projet'!$A$36,'Données projet'!$B$36,N87+M88-V87)))</f>
        <v>364.99999999999977</v>
      </c>
      <c r="O88" s="13">
        <f>N88*VLOOKUP('Données projet'!$B$9,Paramètres!$A$1:$I$89,3,0)*VLOOKUP('Données projet'!$B$9,Paramètres!$A$1:$I$89,5,0)</f>
        <v>313.16999999999985</v>
      </c>
      <c r="P88" s="13">
        <f t="shared" si="87"/>
        <v>73.930459835341836</v>
      </c>
      <c r="Q88" s="20">
        <f t="shared" si="54"/>
        <v>674.19996754655335</v>
      </c>
      <c r="R88" s="59">
        <f t="shared" si="55"/>
        <v>951.79303770004731</v>
      </c>
      <c r="S88" s="59">
        <f ca="1">AVERAGE(OFFSET($R$3,0,0,'Données projet'!$E$9+1,1))-AVERAGE(OFFSET($H$3,0,0,'Données projet'!$E$9+1,1))</f>
        <v>490.57700931800127</v>
      </c>
      <c r="T88" s="59">
        <f t="shared" si="88"/>
        <v>271.29582207075191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27</v>
      </c>
      <c r="W88" s="16">
        <f>IF(ISNA(VLOOKUP(A88,'Données projet'!$A$35:$I$55,5,0)),0%,VLOOKUP(A88,'Données projet'!$A$35:$I$55,5,0)*VLOOKUP('Données projet'!$B$9,Paramètres!$A$1:$I$89,7,0))</f>
        <v>0.318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41.933790694886902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41.933790694886902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268.99999999999994</v>
      </c>
      <c r="AJ88" s="13">
        <f>AI88*VLOOKUP('Données projet'!$B$10,Paramètres!$A$1:$I$89,3,0)*VLOOKUP('Données projet'!$B$10,Paramètres!$A$1:$I$89,5,0)</f>
        <v>226.60559999999998</v>
      </c>
      <c r="AK88" s="13">
        <f t="shared" si="89"/>
        <v>55.548098989444924</v>
      </c>
      <c r="AL88" s="20">
        <f t="shared" si="58"/>
        <v>491.41769240661648</v>
      </c>
      <c r="AM88" s="59">
        <f t="shared" si="59"/>
        <v>769.01076256011038</v>
      </c>
      <c r="AN88" s="59">
        <f ca="1">AVERAGE(OFFSET($AM$3,0,0,'Données projet'!$E$10+1,1))-AVERAGE(OFFSET($H$3,0,0,'Données projet'!$E$10+1,1))</f>
        <v>379.55022125193182</v>
      </c>
      <c r="AO88" s="59">
        <f t="shared" si="90"/>
        <v>247.37575363353935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0.25800000000000001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24.607780498723958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24.607780498723958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326</v>
      </c>
      <c r="BB88" s="12">
        <f>VLOOKUP(A88,'Données projet'!$A$87:$I$107,9,0)</f>
        <v>6.8</v>
      </c>
      <c r="BC88" s="12">
        <f t="array" ref="BC88">INDEX(BB:BB,MIN(IF(ISNUMBER(BB88:BB284),ROW(BB88:BB284),"")))</f>
        <v>6.8</v>
      </c>
      <c r="BD88" s="12">
        <f>IF('Données projet'!$A$88&gt;35,BD87+BC88-BL87,IF(A88&lt;'Données projet'!$A$88,$BA$205^A88,IF(A88='Données projet'!$A$88,'Données projet'!$B$88,BD87+BC88-BL87)))</f>
        <v>326</v>
      </c>
      <c r="BE88" s="13">
        <f>BD88*VLOOKUP('Données projet'!$B$11,Paramètres!$A$1:$I$89,3,0)*VLOOKUP('Données projet'!$B$11,Paramètres!$A$1:$I$89,5,0)</f>
        <v>294.96479999999997</v>
      </c>
      <c r="BF88" s="13">
        <f t="shared" si="91"/>
        <v>70.119854541045001</v>
      </c>
      <c r="BG88" s="20">
        <f t="shared" si="61"/>
        <v>635.85577332565333</v>
      </c>
      <c r="BH88" s="59">
        <f t="shared" si="62"/>
        <v>913.44884347914729</v>
      </c>
      <c r="BI88" s="59">
        <f ca="1">AVERAGE(OFFSET($BH$3,0,0,'Données projet'!$E$11+1,1))-AVERAGE(OFFSET($H$3,0,0,'Données projet'!$E$11+1,1))</f>
        <v>480.06550334851067</v>
      </c>
      <c r="BJ88" s="59">
        <f t="shared" si="92"/>
        <v>358.76123821338194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28</v>
      </c>
      <c r="BM88" s="16">
        <f>IF(ISNA(VLOOKUP(A88,'Données projet'!$A$87:$I$107,5,0)),0%,VLOOKUP(A88,'Données projet'!$A$87:$I$107,5,0)*VLOOKUP('Données projet'!$B$11,Paramètres!$A$1:$I$89,7,0))</f>
        <v>0.25800000000000001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35.240772072246642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35.240772072246642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326</v>
      </c>
      <c r="BW88" s="12">
        <f>VLOOKUP(A88,'Données projet'!$A$113:$I$133,9,0)</f>
        <v>6.8</v>
      </c>
      <c r="BX88" s="12">
        <f t="array" ref="BX88">INDEX(BW:BW,MIN(IF(ISNUMBER(BW88:BW284),ROW(BW88:BW284),"")))</f>
        <v>6.8</v>
      </c>
      <c r="BY88" s="12">
        <f>IF('Données projet'!$A$114&gt;35,BY87+BX88-CG87,IF(A88&lt;'Données projet'!$A$114,$BV$205^A88,IF(A88='Données projet'!$A$114,'Données projet'!$B$114,BY87+BX88-CG87)))</f>
        <v>326</v>
      </c>
      <c r="BZ88" s="13">
        <f>BY88*VLOOKUP('Données projet'!$B$12,Paramètres!$A$1:$I$89,3,0)*VLOOKUP('Données projet'!$B$12,Paramètres!$A$1:$I$89,5,0)</f>
        <v>330.56400000000002</v>
      </c>
      <c r="CA88" s="13">
        <f t="shared" si="93"/>
        <v>77.547227137682853</v>
      </c>
      <c r="CB88" s="20">
        <f t="shared" si="64"/>
        <v>710.79372059813102</v>
      </c>
      <c r="CC88" s="59">
        <f t="shared" si="65"/>
        <v>988.38679075162497</v>
      </c>
      <c r="CD88" s="59">
        <f ca="1">AVERAGE(OFFSET($CC$3,0,0,'Données projet'!$E$12+1,1))-AVERAGE(OFFSET($H$3,0,0,'Données projet'!$E$12+1,1))</f>
        <v>529.72171777327833</v>
      </c>
      <c r="CE88" s="59">
        <f t="shared" si="94"/>
        <v>394.94722433628397</v>
      </c>
      <c r="CF88" s="15">
        <f>IF(ISNA(VLOOKUP(A88,'Données projet'!$A$113:$I$133,3,0)),0,VLOOKUP(A88,'Données projet'!$A$113:$I$133,3,0))</f>
        <v>14</v>
      </c>
      <c r="CG88" s="15">
        <f>IF(ISNA(VLOOKUP(A88,'Données projet'!$A$113:$I$133,4,0)),0,VLOOKUP(A88,'Données projet'!$A$113:$I$133,4,0))</f>
        <v>28</v>
      </c>
      <c r="CH88" s="16">
        <f>IF(ISNA(VLOOKUP(A88,'Données projet'!$A$113:$I$133,5,0)),0%,VLOOKUP(A88,'Données projet'!$A$113:$I$133,5,0)*VLOOKUP('Données projet'!$B$12,Paramètres!$A$1:$I$89,7,0))</f>
        <v>0.25800000000000001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39.493968701655731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39.493968701655731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200</v>
      </c>
      <c r="CR88" s="12">
        <f>VLOOKUP(A88,'Données projet'!$A$139:$I$159,9,0)</f>
        <v>4.4000000000000004</v>
      </c>
      <c r="CS88" s="12">
        <f t="array" ref="CS88">INDEX(CR:CR,MIN(IF(ISNUMBER(CR88:CR284),ROW(CR88:CR284),"")))</f>
        <v>4.4000000000000004</v>
      </c>
      <c r="CT88" s="12">
        <f>IF('Données projet'!$A$140&gt;35,CT87+CS88-DB87,IF(A88&lt;'Données projet'!$A$140,$CQ$205^A88,IF(A88='Données projet'!$A$140,'Données projet'!$B$140,CT87+CS88-DB87)))</f>
        <v>200</v>
      </c>
      <c r="CU88" s="17">
        <f>CT88*VLOOKUP('Données projet'!$B$13,Paramètres!$A$1:$I$89,3,0)*VLOOKUP('Données projet'!$B$13,Paramètres!$A$1:$I$89,5,0)</f>
        <v>190.32</v>
      </c>
      <c r="CV88" s="13">
        <f t="shared" si="95"/>
        <v>47.61069337740188</v>
      </c>
      <c r="CW88" s="20">
        <f t="shared" si="67"/>
        <v>414.39595763230818</v>
      </c>
      <c r="CX88" s="59">
        <f t="shared" si="68"/>
        <v>691.98902778580214</v>
      </c>
      <c r="CY88" s="59">
        <f ca="1">AVERAGE(OFFSET($CX$3,0,0,'Données projet'!$E$13+1,1))-AVERAGE(OFFSET($H$3,0,0,'Données projet'!$E$13+1,1))</f>
        <v>319.49771739670462</v>
      </c>
      <c r="CZ88" s="59">
        <f t="shared" si="96"/>
        <v>166.76118462633733</v>
      </c>
      <c r="DA88" s="15">
        <f>IF(ISNA(VLOOKUP(A88,'Données projet'!$A$139:$I$159,3,0)),0,VLOOKUP(A88,'Données projet'!$A$139:$I$159,3,0))</f>
        <v>13</v>
      </c>
      <c r="DB88" s="15">
        <f>IF(ISNA(VLOOKUP(A88,'Données projet'!$A$139:$I$159,4,0)),0,VLOOKUP(A88,'Données projet'!$A$139:$I$159,4,0))</f>
        <v>14</v>
      </c>
      <c r="DC88" s="16">
        <f>IF(ISNA(VLOOKUP(A88,'Données projet'!$A$139:$I$159,5,0)),0%,VLOOKUP(A88,'Données projet'!$A$139:$I$159,5,0)*VLOOKUP('Données projet'!$B$13,Paramètres!$A$1:$I$89,7,0))</f>
        <v>0.25800000000000001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16.785045816832906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16.785045816832906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371.53862119592281</v>
      </c>
      <c r="DU88" s="59">
        <f t="shared" si="98"/>
        <v>359.99672429242423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117.259859114973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117.259859114973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365</v>
      </c>
      <c r="EH88" s="12">
        <f>VLOOKUP(A88,'Données projet'!$A$191:$I$211,9,0)</f>
        <v>8.4</v>
      </c>
      <c r="EI88" s="12">
        <f t="array" ref="EI88">INDEX(EH:EH,MIN(IF(ISNUMBER(EH88:EH284),ROW(EH88:EH284),"")))</f>
        <v>8.4</v>
      </c>
      <c r="EJ88" s="12">
        <f>IF('Données projet'!$A$192&gt;35,EJ87+EI88-ER87,IF(A88&lt;'Données projet'!$A$192,$EG$205^A88,IF(A88='Données projet'!$A$192,'Données projet'!$B$192,EJ87+EI88-ER87)))</f>
        <v>364.99999999999977</v>
      </c>
      <c r="EK88" s="17">
        <f>EJ88*VLOOKUP('Données projet'!$B$15,Paramètres!$A$1:$I$89,3,0)*VLOOKUP('Données projet'!$B$15,Paramètres!$A$1:$I$89,5,0)</f>
        <v>267.61799999999982</v>
      </c>
      <c r="EL88" s="13">
        <f t="shared" si="99"/>
        <v>64.343488352847658</v>
      </c>
      <c r="EM88" s="20">
        <f t="shared" si="73"/>
        <v>578.16625888120927</v>
      </c>
      <c r="EN88" s="59">
        <f t="shared" si="74"/>
        <v>855.75932903470323</v>
      </c>
      <c r="EO88" s="59">
        <f ca="1">AVERAGE(OFFSET($EN$3,0,0,'Données projet'!$E$15+1,1))-AVERAGE(OFFSET($H$3,0,0,'Données projet'!$E$15+1,1))</f>
        <v>429.05782194614073</v>
      </c>
      <c r="EP88" s="59">
        <f t="shared" si="100"/>
        <v>240.01805666428365</v>
      </c>
      <c r="EQ88" s="15">
        <f>IF(ISNA(VLOOKUP(A88,'Données projet'!$A$191:$I$211,3,0)),0,VLOOKUP(A88,'Données projet'!$A$191:$I$211,3,0))</f>
        <v>14</v>
      </c>
      <c r="ER88" s="15">
        <f>IF(ISNA(VLOOKUP(A88,'Données projet'!$A$191:$I$211,4,0)),0,VLOOKUP(A88,'Données projet'!$A$191:$I$211,4,0))</f>
        <v>27</v>
      </c>
      <c r="ES88" s="16">
        <f>IF(ISNA(VLOOKUP(A88,'Données projet'!$A$191:$I$211,5,0)),0%,VLOOKUP(A88,'Données projet'!$A$191:$I$211,5,0)*VLOOKUP('Données projet'!$B$15,Paramètres!$A$1:$I$89,7,0))</f>
        <v>0.25800000000000001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29.073135847123982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29.073135847123982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248</v>
      </c>
      <c r="FC88" s="12">
        <f>VLOOKUP(A88,'Données projet'!$A$217:$I$237,9,0)</f>
        <v>3.6</v>
      </c>
      <c r="FD88" s="12">
        <f t="array" ref="FD88">INDEX(FC:FC,MIN(IF(ISNUMBER(FC88:FC284),ROW(FC88:FC284),"")))</f>
        <v>3.6</v>
      </c>
      <c r="FE88" s="12">
        <f>IF('Données projet'!$A$218&gt;35,FE87+FD88-FM87,IF(A88&lt;'Données projet'!$A$218,$FB$205^A88,IF(A88='Données projet'!$A$218,'Données projet'!$B$218,FE87+FD88-FM87)))</f>
        <v>248</v>
      </c>
      <c r="FF88" s="17">
        <f>FE88*VLOOKUP('Données projet'!$B$16,Paramètres!$A$1:$I$89,3,0)*VLOOKUP('Données projet'!$B$16,Paramètres!$A$1:$I$89,5,0)</f>
        <v>216.65280000000004</v>
      </c>
      <c r="FG88" s="13">
        <f t="shared" si="101"/>
        <v>53.38674047237982</v>
      </c>
      <c r="FH88" s="20">
        <f t="shared" si="76"/>
        <v>470.3188663227283</v>
      </c>
      <c r="FI88" s="59">
        <f t="shared" si="77"/>
        <v>747.91193647622231</v>
      </c>
      <c r="FJ88" s="59">
        <f ca="1">AVERAGE(OFFSET($FI$3,0,0,'Données projet'!$E$16+1,1))-AVERAGE(OFFSET($H$3,0,0,'Données projet'!$E$16+1,1))</f>
        <v>377.00852312761913</v>
      </c>
      <c r="FK88" s="59">
        <f t="shared" si="102"/>
        <v>337.17207781873378</v>
      </c>
      <c r="FL88" s="15">
        <f>IF(ISNA(VLOOKUP(A88,'Données projet'!$A$217:$I$237,3,0)),0,VLOOKUP(A88,'Données projet'!$A$217:$I$237,3,0))</f>
        <v>16</v>
      </c>
      <c r="FM88" s="15">
        <f>IF(ISNA(VLOOKUP(A88,'Données projet'!$A$217:$I$237,4,0)),0,VLOOKUP(A88,'Données projet'!$A$217:$I$237,4,0))</f>
        <v>14</v>
      </c>
      <c r="FN88" s="16">
        <f>IF(ISNA(VLOOKUP(A88,'Données projet'!$A$217:$I$237,5,0)),0%,VLOOKUP(A88,'Données projet'!$A$217:$I$237,5,0)*VLOOKUP('Données projet'!$B$16,Paramètres!$A$1:$I$89,7,0))</f>
        <v>0.30099999999999999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29.268185245017118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29.268185245017118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2.8421709430404007E-14</v>
      </c>
      <c r="GA88" s="17">
        <f>FZ88*VLOOKUP('Données projet'!$B$17,Paramètres!$A$1:$I$89,3,0)*VLOOKUP('Données projet'!$B$17,Paramètres!$A$1:$I$89,5,0)</f>
        <v>2.4829205358400945E-14</v>
      </c>
      <c r="GB88" s="13">
        <f t="shared" si="103"/>
        <v>4.3867331143352915E-13</v>
      </c>
      <c r="GC88" s="20">
        <f t="shared" si="79"/>
        <v>8.0726688341261168E-13</v>
      </c>
      <c r="GD88" s="59">
        <f t="shared" si="80"/>
        <v>277.59307015349475</v>
      </c>
      <c r="GE88" s="59">
        <f ca="1">AVERAGE(OFFSET($GD$3,0,0,'Données projet'!$E$17+1,1))-AVERAGE(OFFSET($H$3,0,0,'Données projet'!$E$17+1,1))</f>
        <v>280.10635755644415</v>
      </c>
      <c r="GF88" s="59">
        <f t="shared" si="104"/>
        <v>271.43040689964266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72.597649103629522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72.597649103629522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>
        <f>GU88*VLOOKUP('Données projet'!$B$18,Paramètres!$A$1:$I$89,3,0)*VLOOKUP('Données projet'!$B$18,Paramètres!$A$1:$I$89,5,0)</f>
        <v>0</v>
      </c>
      <c r="GW88" s="13" t="e">
        <f t="shared" si="105"/>
        <v>#NUM!</v>
      </c>
      <c r="GX88" s="20" t="e">
        <f t="shared" si="82"/>
        <v>#NUM!</v>
      </c>
      <c r="GY88" s="59" t="e">
        <f t="shared" si="83"/>
        <v>#NUM!</v>
      </c>
      <c r="GZ88" s="59">
        <f ca="1">AVERAGE(OFFSET($GY$3,0,0,'Données projet'!$E$18+1,1))-AVERAGE(OFFSET($H$3,0,0,'Données projet'!$E$18+1,1))</f>
        <v>315.63369683775079</v>
      </c>
      <c r="HA88" s="59">
        <f t="shared" si="106"/>
        <v>306.69725573349979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69.03784895468084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69.03784895468084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3.8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13.933333333333332</v>
      </c>
      <c r="H89" s="67">
        <f t="shared" si="56"/>
        <v>200.93333333333331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7.8</v>
      </c>
      <c r="N89" s="13">
        <f>IF('Données projet'!$A$36&gt;35,N88+M89-V88,IF(A89&lt;'Données projet'!$A$36,$K$205^A89,IF(A89='Données projet'!$A$36,'Données projet'!$B$36,N88+M89-V88)))</f>
        <v>345.79999999999978</v>
      </c>
      <c r="O89" s="13">
        <f>N89*VLOOKUP('Données projet'!$B$9,Paramètres!$A$1:$I$89,3,0)*VLOOKUP('Données projet'!$B$9,Paramètres!$A$1:$I$89,5,0)</f>
        <v>296.69639999999981</v>
      </c>
      <c r="P89" s="13">
        <f t="shared" si="87"/>
        <v>70.48345633189993</v>
      </c>
      <c r="Q89" s="20">
        <f t="shared" si="54"/>
        <v>639.50491644472538</v>
      </c>
      <c r="R89" s="59">
        <f t="shared" si="55"/>
        <v>917.37104497443295</v>
      </c>
      <c r="S89" s="59">
        <f ca="1">AVERAGE(OFFSET($R$3,0,0,'Données projet'!$E$9+1,1))-AVERAGE(OFFSET($H$3,0,0,'Données projet'!$E$9+1,1))</f>
        <v>490.57700931800127</v>
      </c>
      <c r="T89" s="59">
        <f t="shared" si="88"/>
        <v>271.29582207075191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41.111494636446963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41.111494636446963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253.39999999999992</v>
      </c>
      <c r="AJ89" s="13">
        <f>AI89*VLOOKUP('Données projet'!$B$10,Paramètres!$A$1:$I$89,3,0)*VLOOKUP('Données projet'!$B$10,Paramètres!$A$1:$I$89,5,0)</f>
        <v>213.46415999999994</v>
      </c>
      <c r="AK89" s="13">
        <f t="shared" si="89"/>
        <v>52.691869461482241</v>
      </c>
      <c r="AL89" s="20">
        <f t="shared" si="58"/>
        <v>463.55508464541475</v>
      </c>
      <c r="AM89" s="59">
        <f t="shared" si="59"/>
        <v>741.42121317512238</v>
      </c>
      <c r="AN89" s="59">
        <f ca="1">AVERAGE(OFFSET($AM$3,0,0,'Données projet'!$E$10+1,1))-AVERAGE(OFFSET($H$3,0,0,'Données projet'!$E$10+1,1))</f>
        <v>379.55022125193182</v>
      </c>
      <c r="AO89" s="59">
        <f t="shared" si="90"/>
        <v>247.37575363353935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24.125236932408043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24.125236932408043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6.4</v>
      </c>
      <c r="BD89" s="12">
        <f>IF('Données projet'!$A$88&gt;35,BD88+BC89-BL88,IF(A89&lt;'Données projet'!$A$88,$BA$205^A89,IF(A89='Données projet'!$A$88,'Données projet'!$B$88,BD88+BC89-BL88)))</f>
        <v>304.39999999999998</v>
      </c>
      <c r="BE89" s="13">
        <f>BD89*VLOOKUP('Données projet'!$B$11,Paramètres!$A$1:$I$89,3,0)*VLOOKUP('Données projet'!$B$11,Paramètres!$A$1:$I$89,5,0)</f>
        <v>275.42111999999997</v>
      </c>
      <c r="BF89" s="13">
        <f t="shared" si="91"/>
        <v>65.998433293601067</v>
      </c>
      <c r="BG89" s="20">
        <f t="shared" si="61"/>
        <v>594.63905531968851</v>
      </c>
      <c r="BH89" s="59">
        <f t="shared" si="62"/>
        <v>872.50518384939608</v>
      </c>
      <c r="BI89" s="59">
        <f ca="1">AVERAGE(OFFSET($BH$3,0,0,'Données projet'!$E$11+1,1))-AVERAGE(OFFSET($H$3,0,0,'Données projet'!$E$11+1,1))</f>
        <v>480.06550334851067</v>
      </c>
      <c r="BJ89" s="59">
        <f t="shared" si="92"/>
        <v>358.76123821338194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34.549722026658422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34.549722026658422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6.4</v>
      </c>
      <c r="BY89" s="12">
        <f>IF('Données projet'!$A$114&gt;35,BY88+BX89-CG88,IF(A89&lt;'Données projet'!$A$114,$BV$205^A89,IF(A89='Données projet'!$A$114,'Données projet'!$B$114,BY88+BX89-CG88)))</f>
        <v>304.39999999999998</v>
      </c>
      <c r="BZ89" s="13">
        <f>BY89*VLOOKUP('Données projet'!$B$12,Paramètres!$A$1:$I$89,3,0)*VLOOKUP('Données projet'!$B$12,Paramètres!$A$1:$I$89,5,0)</f>
        <v>308.66159999999996</v>
      </c>
      <c r="CA89" s="13">
        <f t="shared" si="93"/>
        <v>72.98924863505313</v>
      </c>
      <c r="CB89" s="20">
        <f t="shared" si="64"/>
        <v>664.70856137271744</v>
      </c>
      <c r="CC89" s="59">
        <f t="shared" si="65"/>
        <v>942.57468990242501</v>
      </c>
      <c r="CD89" s="59">
        <f ca="1">AVERAGE(OFFSET($CC$3,0,0,'Données projet'!$E$12+1,1))-AVERAGE(OFFSET($H$3,0,0,'Données projet'!$E$12+1,1))</f>
        <v>529.72171777327833</v>
      </c>
      <c r="CE89" s="59">
        <f t="shared" si="94"/>
        <v>394.94722433628397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38.719516064358587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38.719516064358587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4.2</v>
      </c>
      <c r="CT89" s="12">
        <f>IF('Données projet'!$A$140&gt;35,CT88+CS89-DB88,IF(A89&lt;'Données projet'!$A$140,$CQ$205^A89,IF(A89='Données projet'!$A$140,'Données projet'!$B$140,CT88+CS89-DB88)))</f>
        <v>190.2</v>
      </c>
      <c r="CU89" s="17">
        <f>CT89*VLOOKUP('Données projet'!$B$13,Paramètres!$A$1:$I$89,3,0)*VLOOKUP('Données projet'!$B$13,Paramètres!$A$1:$I$89,5,0)</f>
        <v>180.99431999999999</v>
      </c>
      <c r="CV89" s="13">
        <f t="shared" si="95"/>
        <v>45.543333072238994</v>
      </c>
      <c r="CW89" s="20">
        <f t="shared" si="67"/>
        <v>394.55307910081621</v>
      </c>
      <c r="CX89" s="59">
        <f t="shared" si="68"/>
        <v>672.41920763052372</v>
      </c>
      <c r="CY89" s="59">
        <f ca="1">AVERAGE(OFFSET($CX$3,0,0,'Données projet'!$E$13+1,1))-AVERAGE(OFFSET($H$3,0,0,'Données projet'!$E$13+1,1))</f>
        <v>319.49771739670462</v>
      </c>
      <c r="CZ89" s="59">
        <f t="shared" si="96"/>
        <v>166.76118462633733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16.455901306231855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16.455901306231855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371.53862119592281</v>
      </c>
      <c r="DU89" s="59">
        <f t="shared" si="98"/>
        <v>359.99672429242423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114.96046479918029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114.96046479918029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7.8</v>
      </c>
      <c r="EJ89" s="12">
        <f>IF('Données projet'!$A$192&gt;35,EJ88+EI89-ER88,IF(A89&lt;'Données projet'!$A$192,$EG$205^A89,IF(A89='Données projet'!$A$192,'Données projet'!$B$192,EJ88+EI89-ER88)))</f>
        <v>345.79999999999978</v>
      </c>
      <c r="EK89" s="17">
        <f>EJ89*VLOOKUP('Données projet'!$B$15,Paramètres!$A$1:$I$89,3,0)*VLOOKUP('Données projet'!$B$15,Paramètres!$A$1:$I$89,5,0)</f>
        <v>253.54055999999986</v>
      </c>
      <c r="EL89" s="13">
        <f t="shared" si="99"/>
        <v>61.343476851905884</v>
      </c>
      <c r="EM89" s="20">
        <f t="shared" si="73"/>
        <v>548.42303085040248</v>
      </c>
      <c r="EN89" s="59">
        <f t="shared" si="74"/>
        <v>826.28915938011005</v>
      </c>
      <c r="EO89" s="59">
        <f ca="1">AVERAGE(OFFSET($EN$3,0,0,'Données projet'!$E$15+1,1))-AVERAGE(OFFSET($H$3,0,0,'Données projet'!$E$15+1,1))</f>
        <v>429.05782194614073</v>
      </c>
      <c r="EP89" s="59">
        <f t="shared" si="100"/>
        <v>240.01805666428365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28.503029386023773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28.503029386023773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3</v>
      </c>
      <c r="FE89" s="12">
        <f>IF('Données projet'!$A$218&gt;35,FE88+FD89-FM88,IF(A89&lt;'Données projet'!$A$218,$FB$205^A89,IF(A89='Données projet'!$A$218,'Données projet'!$B$218,FE88+FD89-FM88)))</f>
        <v>237</v>
      </c>
      <c r="FF89" s="17">
        <f>FE89*VLOOKUP('Données projet'!$B$16,Paramètres!$A$1:$I$89,3,0)*VLOOKUP('Données projet'!$B$16,Paramètres!$A$1:$I$89,5,0)</f>
        <v>207.04320000000001</v>
      </c>
      <c r="FG89" s="13">
        <f t="shared" si="101"/>
        <v>51.288918231806321</v>
      </c>
      <c r="FH89" s="20">
        <f t="shared" si="76"/>
        <v>449.92843925372944</v>
      </c>
      <c r="FI89" s="59">
        <f t="shared" si="77"/>
        <v>727.79456778343706</v>
      </c>
      <c r="FJ89" s="59">
        <f ca="1">AVERAGE(OFFSET($FI$3,0,0,'Données projet'!$E$16+1,1))-AVERAGE(OFFSET($H$3,0,0,'Données projet'!$E$16+1,1))</f>
        <v>377.00852312761913</v>
      </c>
      <c r="FK89" s="59">
        <f t="shared" si="102"/>
        <v>337.17207781873378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28.69425398419261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28.69425398419261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2.8421709430404007E-14</v>
      </c>
      <c r="GA89" s="17">
        <f>FZ89*VLOOKUP('Données projet'!$B$17,Paramètres!$A$1:$I$89,3,0)*VLOOKUP('Données projet'!$B$17,Paramètres!$A$1:$I$89,5,0)</f>
        <v>2.4829205358400945E-14</v>
      </c>
      <c r="GB89" s="13">
        <f t="shared" si="103"/>
        <v>4.3867331143352915E-13</v>
      </c>
      <c r="GC89" s="20">
        <f t="shared" si="79"/>
        <v>8.0726688341261168E-13</v>
      </c>
      <c r="GD89" s="59">
        <f t="shared" si="80"/>
        <v>277.86612852970836</v>
      </c>
      <c r="GE89" s="59">
        <f ca="1">AVERAGE(OFFSET($GD$3,0,0,'Données projet'!$E$17+1,1))-AVERAGE(OFFSET($H$3,0,0,'Données projet'!$E$17+1,1))</f>
        <v>280.10635755644415</v>
      </c>
      <c r="GF89" s="59">
        <f t="shared" si="104"/>
        <v>271.43040689964266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71.174053484900995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71.174053484900995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>
        <f>GU89*VLOOKUP('Données projet'!$B$18,Paramètres!$A$1:$I$89,3,0)*VLOOKUP('Données projet'!$B$18,Paramètres!$A$1:$I$89,5,0)</f>
        <v>0</v>
      </c>
      <c r="GW89" s="13" t="e">
        <f t="shared" si="105"/>
        <v>#NUM!</v>
      </c>
      <c r="GX89" s="20" t="e">
        <f t="shared" si="82"/>
        <v>#NUM!</v>
      </c>
      <c r="GY89" s="59" t="e">
        <f t="shared" si="83"/>
        <v>#NUM!</v>
      </c>
      <c r="GZ89" s="59">
        <f ca="1">AVERAGE(OFFSET($GY$3,0,0,'Données projet'!$E$18+1,1))-AVERAGE(OFFSET($H$3,0,0,'Données projet'!$E$18+1,1))</f>
        <v>315.63369683775079</v>
      </c>
      <c r="HA89" s="59">
        <f t="shared" si="106"/>
        <v>306.69725573349979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67.684058845609499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67.684058845609499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3.8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13.933333333333332</v>
      </c>
      <c r="H90" s="67">
        <f t="shared" si="56"/>
        <v>200.93333333333331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7.8</v>
      </c>
      <c r="N90" s="13">
        <f>IF('Données projet'!$A$36&gt;35,N89+M90-V89,IF(A90&lt;'Données projet'!$A$36,$K$205^A90,IF(A90='Données projet'!$A$36,'Données projet'!$B$36,N89+M90-V89)))</f>
        <v>353.5999999999998</v>
      </c>
      <c r="O90" s="13">
        <f>N90*VLOOKUP('Données projet'!$B$9,Paramètres!$A$1:$I$89,3,0)*VLOOKUP('Données projet'!$B$9,Paramètres!$A$1:$I$89,5,0)</f>
        <v>303.38879999999989</v>
      </c>
      <c r="P90" s="13">
        <f t="shared" si="87"/>
        <v>71.88642102141435</v>
      </c>
      <c r="Q90" s="20">
        <f t="shared" si="54"/>
        <v>653.60434327896314</v>
      </c>
      <c r="R90" s="59">
        <f t="shared" si="55"/>
        <v>931.73879323252402</v>
      </c>
      <c r="S90" s="59">
        <f ca="1">AVERAGE(OFFSET($R$3,0,0,'Données projet'!$E$9+1,1))-AVERAGE(OFFSET($H$3,0,0,'Données projet'!$E$9+1,1))</f>
        <v>490.57700931800127</v>
      </c>
      <c r="T90" s="59">
        <f t="shared" si="88"/>
        <v>271.29582207075191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40.305323302161966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40.305323302161966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</v>
      </c>
      <c r="AJ90" s="13">
        <f>AI90*VLOOKUP('Données projet'!$B$10,Paramètres!$A$1:$I$89,3,0)*VLOOKUP('Données projet'!$B$10,Paramètres!$A$1:$I$89,5,0)</f>
        <v>218.01311999999993</v>
      </c>
      <c r="AK90" s="13">
        <f t="shared" si="89"/>
        <v>53.68281941985461</v>
      </c>
      <c r="AL90" s="20">
        <f t="shared" si="58"/>
        <v>473.20376115624663</v>
      </c>
      <c r="AM90" s="59">
        <f t="shared" si="59"/>
        <v>751.3382111098075</v>
      </c>
      <c r="AN90" s="59">
        <f ca="1">AVERAGE(OFFSET($AM$3,0,0,'Données projet'!$E$10+1,1))-AVERAGE(OFFSET($H$3,0,0,'Données projet'!$E$10+1,1))</f>
        <v>379.55022125193182</v>
      </c>
      <c r="AO90" s="59">
        <f t="shared" si="90"/>
        <v>247.37575363353935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23.65215575110507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23.65215575110507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6.4</v>
      </c>
      <c r="BD90" s="12">
        <f>IF('Données projet'!$A$88&gt;35,BD89+BC90-BL89,IF(A90&lt;'Données projet'!$A$88,$BA$205^A90,IF(A90='Données projet'!$A$88,'Données projet'!$B$88,BD89+BC90-BL89)))</f>
        <v>310.79999999999995</v>
      </c>
      <c r="BE90" s="13">
        <f>BD90*VLOOKUP('Données projet'!$B$11,Paramètres!$A$1:$I$89,3,0)*VLOOKUP('Données projet'!$B$11,Paramètres!$A$1:$I$89,5,0)</f>
        <v>281.21183999999994</v>
      </c>
      <c r="BF90" s="13">
        <f t="shared" si="91"/>
        <v>67.22304110496664</v>
      </c>
      <c r="BG90" s="20">
        <f t="shared" si="61"/>
        <v>606.85741792448346</v>
      </c>
      <c r="BH90" s="59">
        <f t="shared" si="62"/>
        <v>884.99186787804433</v>
      </c>
      <c r="BI90" s="59">
        <f ca="1">AVERAGE(OFFSET($BH$3,0,0,'Données projet'!$E$11+1,1))-AVERAGE(OFFSET($H$3,0,0,'Données projet'!$E$11+1,1))</f>
        <v>480.06550334851067</v>
      </c>
      <c r="BJ90" s="59">
        <f t="shared" si="92"/>
        <v>358.76123821338194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33.872223050965275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33.872223050965275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6.4</v>
      </c>
      <c r="BY90" s="12">
        <f>IF('Données projet'!$A$114&gt;35,BY89+BX90-CG89,IF(A90&lt;'Données projet'!$A$114,$BV$205^A90,IF(A90='Données projet'!$A$114,'Données projet'!$B$114,BY89+BX90-CG89)))</f>
        <v>310.79999999999995</v>
      </c>
      <c r="BZ90" s="13">
        <f>BY90*VLOOKUP('Données projet'!$B$12,Paramètres!$A$1:$I$89,3,0)*VLOOKUP('Données projet'!$B$12,Paramètres!$A$1:$I$89,5,0)</f>
        <v>315.15119999999996</v>
      </c>
      <c r="CA90" s="13">
        <f t="shared" si="93"/>
        <v>74.343571754005879</v>
      </c>
      <c r="CB90" s="20">
        <f t="shared" si="64"/>
        <v>678.37006080489357</v>
      </c>
      <c r="CC90" s="59">
        <f t="shared" si="65"/>
        <v>956.50451075845444</v>
      </c>
      <c r="CD90" s="59">
        <f ca="1">AVERAGE(OFFSET($CC$3,0,0,'Données projet'!$E$12+1,1))-AVERAGE(OFFSET($H$3,0,0,'Données projet'!$E$12+1,1))</f>
        <v>529.72171777327833</v>
      </c>
      <c r="CE90" s="59">
        <f t="shared" si="94"/>
        <v>394.94722433628397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37.960249970909373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37.960249970909373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4.2</v>
      </c>
      <c r="CT90" s="12">
        <f>IF('Données projet'!$A$140&gt;35,CT89+CS90-DB89,IF(A90&lt;'Données projet'!$A$140,$CQ$205^A90,IF(A90='Données projet'!$A$140,'Données projet'!$B$140,CT89+CS90-DB89)))</f>
        <v>194.39999999999998</v>
      </c>
      <c r="CU90" s="17">
        <f>CT90*VLOOKUP('Données projet'!$B$13,Paramètres!$A$1:$I$89,3,0)*VLOOKUP('Données projet'!$B$13,Paramètres!$A$1:$I$89,5,0)</f>
        <v>184.99104</v>
      </c>
      <c r="CV90" s="13">
        <f t="shared" si="95"/>
        <v>46.430826882655644</v>
      </c>
      <c r="CW90" s="20">
        <f t="shared" si="67"/>
        <v>403.05975148729186</v>
      </c>
      <c r="CX90" s="59">
        <f t="shared" si="68"/>
        <v>681.19420144085279</v>
      </c>
      <c r="CY90" s="59">
        <f ca="1">AVERAGE(OFFSET($CX$3,0,0,'Données projet'!$E$13+1,1))-AVERAGE(OFFSET($H$3,0,0,'Données projet'!$E$13+1,1))</f>
        <v>319.49771739670462</v>
      </c>
      <c r="CZ90" s="59">
        <f t="shared" si="96"/>
        <v>166.76118462633733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16.133211118725363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16.133211118725363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371.53862119592281</v>
      </c>
      <c r="DU90" s="59">
        <f t="shared" si="98"/>
        <v>359.99672429242423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112.70616020342821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112.70616020342821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7.8</v>
      </c>
      <c r="EJ90" s="12">
        <f>IF('Données projet'!$A$192&gt;35,EJ89+EI90-ER89,IF(A90&lt;'Données projet'!$A$192,$EG$205^A90,IF(A90='Données projet'!$A$192,'Données projet'!$B$192,EJ89+EI90-ER89)))</f>
        <v>353.5999999999998</v>
      </c>
      <c r="EK90" s="17">
        <f>EJ90*VLOOKUP('Données projet'!$B$15,Paramètres!$A$1:$I$89,3,0)*VLOOKUP('Données projet'!$B$15,Paramètres!$A$1:$I$89,5,0)</f>
        <v>259.25951999999984</v>
      </c>
      <c r="EL90" s="13">
        <f t="shared" si="99"/>
        <v>62.564511353250595</v>
      </c>
      <c r="EM90" s="20">
        <f t="shared" si="73"/>
        <v>560.51018794024446</v>
      </c>
      <c r="EN90" s="59">
        <f t="shared" si="74"/>
        <v>838.64463789380534</v>
      </c>
      <c r="EO90" s="59">
        <f ca="1">AVERAGE(OFFSET($EN$3,0,0,'Données projet'!$E$15+1,1))-AVERAGE(OFFSET($H$3,0,0,'Données projet'!$E$15+1,1))</f>
        <v>429.05782194614073</v>
      </c>
      <c r="EP90" s="59">
        <f t="shared" si="100"/>
        <v>240.01805666428365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27.944102364895134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27.944102364895134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3</v>
      </c>
      <c r="FE90" s="12">
        <f>IF('Données projet'!$A$218&gt;35,FE89+FD90-FM89,IF(A90&lt;'Données projet'!$A$218,$FB$205^A90,IF(A90='Données projet'!$A$218,'Données projet'!$B$218,FE89+FD90-FM89)))</f>
        <v>240</v>
      </c>
      <c r="FF90" s="17">
        <f>FE90*VLOOKUP('Données projet'!$B$16,Paramètres!$A$1:$I$89,3,0)*VLOOKUP('Données projet'!$B$16,Paramètres!$A$1:$I$89,5,0)</f>
        <v>209.66400000000002</v>
      </c>
      <c r="FG90" s="13">
        <f t="shared" si="101"/>
        <v>51.862154403304537</v>
      </c>
      <c r="FH90" s="20">
        <f t="shared" si="76"/>
        <v>455.49138558575538</v>
      </c>
      <c r="FI90" s="59">
        <f t="shared" si="77"/>
        <v>733.62583553931631</v>
      </c>
      <c r="FJ90" s="59">
        <f ca="1">AVERAGE(OFFSET($FI$3,0,0,'Données projet'!$E$16+1,1))-AVERAGE(OFFSET($H$3,0,0,'Données projet'!$E$16+1,1))</f>
        <v>377.00852312761913</v>
      </c>
      <c r="FK90" s="59">
        <f t="shared" si="102"/>
        <v>337.17207781873378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28.131577165329368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28.131577165329368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2.8421709430404007E-14</v>
      </c>
      <c r="GA90" s="17">
        <f>FZ90*VLOOKUP('Données projet'!$B$17,Paramètres!$A$1:$I$89,3,0)*VLOOKUP('Données projet'!$B$17,Paramètres!$A$1:$I$89,5,0)</f>
        <v>2.4829205358400945E-14</v>
      </c>
      <c r="GB90" s="13">
        <f t="shared" si="103"/>
        <v>4.3867331143352915E-13</v>
      </c>
      <c r="GC90" s="20">
        <f t="shared" si="79"/>
        <v>8.0726688341261168E-13</v>
      </c>
      <c r="GD90" s="59">
        <f t="shared" si="80"/>
        <v>278.13444995356167</v>
      </c>
      <c r="GE90" s="59">
        <f ca="1">AVERAGE(OFFSET($GD$3,0,0,'Données projet'!$E$17+1,1))-AVERAGE(OFFSET($H$3,0,0,'Données projet'!$E$17+1,1))</f>
        <v>280.10635755644415</v>
      </c>
      <c r="GF90" s="59">
        <f t="shared" si="104"/>
        <v>271.43040689964266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69.778373707948148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69.778373707948148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>
        <f>GU90*VLOOKUP('Données projet'!$B$18,Paramètres!$A$1:$I$89,3,0)*VLOOKUP('Données projet'!$B$18,Paramètres!$A$1:$I$89,5,0)</f>
        <v>0</v>
      </c>
      <c r="GW90" s="13" t="e">
        <f t="shared" si="105"/>
        <v>#NUM!</v>
      </c>
      <c r="GX90" s="20" t="e">
        <f t="shared" si="82"/>
        <v>#NUM!</v>
      </c>
      <c r="GY90" s="59" t="e">
        <f t="shared" si="83"/>
        <v>#NUM!</v>
      </c>
      <c r="GZ90" s="59">
        <f ca="1">AVERAGE(OFFSET($GY$3,0,0,'Données projet'!$E$18+1,1))-AVERAGE(OFFSET($H$3,0,0,'Données projet'!$E$18+1,1))</f>
        <v>315.63369683775079</v>
      </c>
      <c r="HA90" s="59">
        <f t="shared" si="106"/>
        <v>306.69725573349979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66.35681573484662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66.35681573484662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3.8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13.933333333333332</v>
      </c>
      <c r="H91" s="67">
        <f t="shared" si="56"/>
        <v>200.93333333333331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7.8</v>
      </c>
      <c r="N91" s="13">
        <f>IF('Données projet'!$A$36&gt;35,N90+M91-V90,IF(A91&lt;'Données projet'!$A$36,$K$205^A91,IF(A91='Données projet'!$A$36,'Données projet'!$B$36,N90+M91-V90)))</f>
        <v>361.39999999999981</v>
      </c>
      <c r="O91" s="13">
        <f>N91*VLOOKUP('Données projet'!$B$9,Paramètres!$A$1:$I$89,3,0)*VLOOKUP('Données projet'!$B$9,Paramètres!$A$1:$I$89,5,0)</f>
        <v>310.08119999999985</v>
      </c>
      <c r="P91" s="13">
        <f t="shared" si="87"/>
        <v>73.285787705139427</v>
      </c>
      <c r="Q91" s="20">
        <f t="shared" si="54"/>
        <v>667.69750358645092</v>
      </c>
      <c r="R91" s="59">
        <f t="shared" si="55"/>
        <v>946.09562018703809</v>
      </c>
      <c r="S91" s="59">
        <f ca="1">AVERAGE(OFFSET($R$3,0,0,'Données projet'!$E$9+1,1))-AVERAGE(OFFSET($H$3,0,0,'Données projet'!$E$9+1,1))</f>
        <v>490.57700931800127</v>
      </c>
      <c r="T91" s="59">
        <f t="shared" si="88"/>
        <v>271.29582207075191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39.514960496026333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39.514960496026333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264.19999999999987</v>
      </c>
      <c r="AJ91" s="13">
        <f>AI91*VLOOKUP('Données projet'!$B$10,Paramètres!$A$1:$I$89,3,0)*VLOOKUP('Données projet'!$B$10,Paramètres!$A$1:$I$89,5,0)</f>
        <v>222.56207999999992</v>
      </c>
      <c r="AK91" s="13">
        <f t="shared" si="89"/>
        <v>54.671365346393124</v>
      </c>
      <c r="AL91" s="20">
        <f t="shared" si="58"/>
        <v>482.84825064496795</v>
      </c>
      <c r="AM91" s="59">
        <f t="shared" si="59"/>
        <v>761.24636724555512</v>
      </c>
      <c r="AN91" s="59">
        <f ca="1">AVERAGE(OFFSET($AM$3,0,0,'Données projet'!$E$10+1,1))-AVERAGE(OFFSET($H$3,0,0,'Données projet'!$E$10+1,1))</f>
        <v>379.55022125193182</v>
      </c>
      <c r="AO91" s="59">
        <f t="shared" si="90"/>
        <v>247.37575363353935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23.188351403216419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23.188351403216419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6.4</v>
      </c>
      <c r="BD91" s="12">
        <f>IF('Données projet'!$A$88&gt;35,BD90+BC91-BL90,IF(A91&lt;'Données projet'!$A$88,$BA$205^A91,IF(A91='Données projet'!$A$88,'Données projet'!$B$88,BD90+BC91-BL90)))</f>
        <v>317.19999999999993</v>
      </c>
      <c r="BE91" s="13">
        <f>BD91*VLOOKUP('Données projet'!$B$11,Paramètres!$A$1:$I$89,3,0)*VLOOKUP('Données projet'!$B$11,Paramètres!$A$1:$I$89,5,0)</f>
        <v>287.0025599999999</v>
      </c>
      <c r="BF91" s="13">
        <f t="shared" si="91"/>
        <v>68.444716936118553</v>
      </c>
      <c r="BG91" s="20">
        <f t="shared" si="61"/>
        <v>619.07067399707296</v>
      </c>
      <c r="BH91" s="59">
        <f t="shared" si="62"/>
        <v>897.46879059766025</v>
      </c>
      <c r="BI91" s="59">
        <f ca="1">AVERAGE(OFFSET($BH$3,0,0,'Données projet'!$E$11+1,1))-AVERAGE(OFFSET($H$3,0,0,'Données projet'!$E$11+1,1))</f>
        <v>480.06550334851067</v>
      </c>
      <c r="BJ91" s="59">
        <f t="shared" si="92"/>
        <v>358.76123821338194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33.208009416951903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33.208009416951903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6.4</v>
      </c>
      <c r="BY91" s="12">
        <f>IF('Données projet'!$A$114&gt;35,BY90+BX91-CG90,IF(A91&lt;'Données projet'!$A$114,$BV$205^A91,IF(A91='Données projet'!$A$114,'Données projet'!$B$114,BY90+BX91-CG90)))</f>
        <v>317.19999999999993</v>
      </c>
      <c r="BZ91" s="13">
        <f>BY91*VLOOKUP('Données projet'!$B$12,Paramètres!$A$1:$I$89,3,0)*VLOOKUP('Données projet'!$B$12,Paramètres!$A$1:$I$89,5,0)</f>
        <v>321.64079999999996</v>
      </c>
      <c r="CA91" s="13">
        <f t="shared" si="93"/>
        <v>75.694652325793228</v>
      </c>
      <c r="CB91" s="20">
        <f t="shared" si="64"/>
        <v>692.02591280075649</v>
      </c>
      <c r="CC91" s="59">
        <f t="shared" si="65"/>
        <v>970.42402940134366</v>
      </c>
      <c r="CD91" s="59">
        <f ca="1">AVERAGE(OFFSET($CC$3,0,0,'Données projet'!$E$12+1,1))-AVERAGE(OFFSET($H$3,0,0,'Données projet'!$E$12+1,1))</f>
        <v>529.72171777327833</v>
      </c>
      <c r="CE91" s="59">
        <f t="shared" si="94"/>
        <v>394.94722433628397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37.215872622446106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37.215872622446106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4.2</v>
      </c>
      <c r="CT91" s="12">
        <f>IF('Données projet'!$A$140&gt;35,CT90+CS91-DB90,IF(A91&lt;'Données projet'!$A$140,$CQ$205^A91,IF(A91='Données projet'!$A$140,'Données projet'!$B$140,CT90+CS91-DB90)))</f>
        <v>198.59999999999997</v>
      </c>
      <c r="CU91" s="17">
        <f>CT91*VLOOKUP('Données projet'!$B$13,Paramètres!$A$1:$I$89,3,0)*VLOOKUP('Données projet'!$B$13,Paramètres!$A$1:$I$89,5,0)</f>
        <v>188.98775999999995</v>
      </c>
      <c r="CV91" s="13">
        <f t="shared" si="95"/>
        <v>47.316091431214247</v>
      </c>
      <c r="CW91" s="20">
        <f t="shared" si="67"/>
        <v>411.56254124269799</v>
      </c>
      <c r="CX91" s="59">
        <f t="shared" si="68"/>
        <v>689.96065784328516</v>
      </c>
      <c r="CY91" s="59">
        <f ca="1">AVERAGE(OFFSET($CX$3,0,0,'Données projet'!$E$13+1,1))-AVERAGE(OFFSET($H$3,0,0,'Données projet'!$E$13+1,1))</f>
        <v>319.49771739670462</v>
      </c>
      <c r="CZ91" s="59">
        <f t="shared" si="96"/>
        <v>166.76118462633733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15.816848688974293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15.816848688974293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371.53862119592281</v>
      </c>
      <c r="DU91" s="59">
        <f t="shared" si="98"/>
        <v>359.99672429242423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110.49606114580881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110.49606114580881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7.8</v>
      </c>
      <c r="EJ91" s="12">
        <f>IF('Données projet'!$A$192&gt;35,EJ90+EI91-ER90,IF(A91&lt;'Données projet'!$A$192,$EG$205^A91,IF(A91='Données projet'!$A$192,'Données projet'!$B$192,EJ90+EI91-ER90)))</f>
        <v>361.39999999999981</v>
      </c>
      <c r="EK91" s="17">
        <f>EJ91*VLOOKUP('Données projet'!$B$15,Paramètres!$A$1:$I$89,3,0)*VLOOKUP('Données projet'!$B$15,Paramètres!$A$1:$I$89,5,0)</f>
        <v>264.97847999999982</v>
      </c>
      <c r="EL91" s="13">
        <f t="shared" si="99"/>
        <v>63.782414422109646</v>
      </c>
      <c r="EM91" s="20">
        <f t="shared" si="73"/>
        <v>572.59189111850731</v>
      </c>
      <c r="EN91" s="59">
        <f t="shared" si="74"/>
        <v>850.99000771909459</v>
      </c>
      <c r="EO91" s="59">
        <f ca="1">AVERAGE(OFFSET($EN$3,0,0,'Données projet'!$E$15+1,1))-AVERAGE(OFFSET($H$3,0,0,'Données projet'!$E$15+1,1))</f>
        <v>429.05782194614073</v>
      </c>
      <c r="EP91" s="59">
        <f t="shared" si="100"/>
        <v>240.01805666428365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27.396135561739005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27.396135561739005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3</v>
      </c>
      <c r="FE91" s="12">
        <f>IF('Données projet'!$A$218&gt;35,FE90+FD91-FM90,IF(A91&lt;'Données projet'!$A$218,$FB$205^A91,IF(A91='Données projet'!$A$218,'Données projet'!$B$218,FE90+FD91-FM90)))</f>
        <v>243</v>
      </c>
      <c r="FF91" s="17">
        <f>FE91*VLOOKUP('Données projet'!$B$16,Paramètres!$A$1:$I$89,3,0)*VLOOKUP('Données projet'!$B$16,Paramètres!$A$1:$I$89,5,0)</f>
        <v>212.28480000000002</v>
      </c>
      <c r="FG91" s="13">
        <f t="shared" si="101"/>
        <v>52.434557099704193</v>
      </c>
      <c r="FH91" s="20">
        <f t="shared" si="76"/>
        <v>461.05288028198476</v>
      </c>
      <c r="FI91" s="59">
        <f t="shared" si="77"/>
        <v>739.45099688257199</v>
      </c>
      <c r="FJ91" s="59">
        <f ca="1">AVERAGE(OFFSET($FI$3,0,0,'Données projet'!$E$16+1,1))-AVERAGE(OFFSET($H$3,0,0,'Données projet'!$E$16+1,1))</f>
        <v>377.00852312761913</v>
      </c>
      <c r="FK91" s="59">
        <f t="shared" si="102"/>
        <v>337.17207781873378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27.579934095685061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27.579934095685061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2.8421709430404007E-14</v>
      </c>
      <c r="GA91" s="17">
        <f>FZ91*VLOOKUP('Données projet'!$B$17,Paramètres!$A$1:$I$89,3,0)*VLOOKUP('Données projet'!$B$17,Paramètres!$A$1:$I$89,5,0)</f>
        <v>2.4829205358400945E-14</v>
      </c>
      <c r="GB91" s="13">
        <f t="shared" si="103"/>
        <v>4.3867331143352915E-13</v>
      </c>
      <c r="GC91" s="20">
        <f t="shared" si="79"/>
        <v>8.0726688341261168E-13</v>
      </c>
      <c r="GD91" s="59">
        <f t="shared" si="80"/>
        <v>278.39811660058803</v>
      </c>
      <c r="GE91" s="59">
        <f ca="1">AVERAGE(OFFSET($GD$3,0,0,'Données projet'!$E$17+1,1))-AVERAGE(OFFSET($H$3,0,0,'Données projet'!$E$17+1,1))</f>
        <v>280.10635755644415</v>
      </c>
      <c r="GF91" s="59">
        <f t="shared" si="104"/>
        <v>271.43040689964266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68.410062360140742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68.410062360140742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>
        <f>GU91*VLOOKUP('Données projet'!$B$18,Paramètres!$A$1:$I$89,3,0)*VLOOKUP('Données projet'!$B$18,Paramètres!$A$1:$I$89,5,0)</f>
        <v>0</v>
      </c>
      <c r="GW91" s="13" t="e">
        <f t="shared" si="105"/>
        <v>#NUM!</v>
      </c>
      <c r="GX91" s="20" t="e">
        <f t="shared" si="82"/>
        <v>#NUM!</v>
      </c>
      <c r="GY91" s="59" t="e">
        <f t="shared" si="83"/>
        <v>#NUM!</v>
      </c>
      <c r="GZ91" s="59">
        <f ca="1">AVERAGE(OFFSET($GY$3,0,0,'Données projet'!$E$18+1,1))-AVERAGE(OFFSET($H$3,0,0,'Données projet'!$E$18+1,1))</f>
        <v>315.63369683775079</v>
      </c>
      <c r="HA91" s="59">
        <f t="shared" si="106"/>
        <v>306.69725573349979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65.055599051947439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65.055599051947439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3.8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13.933333333333332</v>
      </c>
      <c r="H92" s="67">
        <f t="shared" si="56"/>
        <v>200.93333333333331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7.8</v>
      </c>
      <c r="N92" s="13">
        <f>IF('Données projet'!$A$36&gt;35,N91+M92-V91,IF(A92&lt;'Données projet'!$A$36,$K$205^A92,IF(A92='Données projet'!$A$36,'Données projet'!$B$36,N91+M92-V91)))</f>
        <v>369.19999999999982</v>
      </c>
      <c r="O92" s="13">
        <f>N92*VLOOKUP('Données projet'!$B$9,Paramètres!$A$1:$I$89,3,0)*VLOOKUP('Données projet'!$B$9,Paramètres!$A$1:$I$89,5,0)</f>
        <v>316.77359999999987</v>
      </c>
      <c r="P92" s="13">
        <f t="shared" si="87"/>
        <v>74.681642981668006</v>
      </c>
      <c r="Q92" s="20">
        <f t="shared" si="54"/>
        <v>681.78454819307149</v>
      </c>
      <c r="R92" s="59">
        <f t="shared" si="55"/>
        <v>960.44175741382946</v>
      </c>
      <c r="S92" s="59">
        <f ca="1">AVERAGE(OFFSET($R$3,0,0,'Données projet'!$E$9+1,1))-AVERAGE(OFFSET($H$3,0,0,'Données projet'!$E$9+1,1))</f>
        <v>490.57700931800127</v>
      </c>
      <c r="T92" s="59">
        <f t="shared" si="88"/>
        <v>271.29582207075191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38.74009622244531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38.74009622244531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269.59999999999985</v>
      </c>
      <c r="AJ92" s="13">
        <f>AI92*VLOOKUP('Données projet'!$B$10,Paramètres!$A$1:$I$89,3,0)*VLOOKUP('Données projet'!$B$10,Paramètres!$A$1:$I$89,5,0)</f>
        <v>227.11103999999989</v>
      </c>
      <c r="AK92" s="13">
        <f t="shared" si="89"/>
        <v>55.657562039200045</v>
      </c>
      <c r="AL92" s="20">
        <f t="shared" si="58"/>
        <v>492.48864855160656</v>
      </c>
      <c r="AM92" s="59">
        <f t="shared" si="59"/>
        <v>771.14585777236448</v>
      </c>
      <c r="AN92" s="59">
        <f ca="1">AVERAGE(OFFSET($AM$3,0,0,'Données projet'!$E$10+1,1))-AVERAGE(OFFSET($H$3,0,0,'Données projet'!$E$10+1,1))</f>
        <v>379.55022125193182</v>
      </c>
      <c r="AO92" s="59">
        <f t="shared" si="90"/>
        <v>247.37575363353935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22.733641975697147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22.733641975697147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6.4</v>
      </c>
      <c r="BD92" s="12">
        <f>IF('Données projet'!$A$88&gt;35,BD91+BC92-BL91,IF(A92&lt;'Données projet'!$A$88,$BA$205^A92,IF(A92='Données projet'!$A$88,'Données projet'!$B$88,BD91+BC92-BL91)))</f>
        <v>323.59999999999991</v>
      </c>
      <c r="BE92" s="13">
        <f>BD92*VLOOKUP('Données projet'!$B$11,Paramètres!$A$1:$I$89,3,0)*VLOOKUP('Données projet'!$B$11,Paramètres!$A$1:$I$89,5,0)</f>
        <v>292.79327999999992</v>
      </c>
      <c r="BF92" s="13">
        <f t="shared" si="91"/>
        <v>69.663526761731433</v>
      </c>
      <c r="BG92" s="20">
        <f t="shared" si="61"/>
        <v>631.27893844334869</v>
      </c>
      <c r="BH92" s="59">
        <f t="shared" si="62"/>
        <v>909.93614766410656</v>
      </c>
      <c r="BI92" s="59">
        <f ca="1">AVERAGE(OFFSET($BH$3,0,0,'Données projet'!$E$11+1,1))-AVERAGE(OFFSET($H$3,0,0,'Données projet'!$E$11+1,1))</f>
        <v>480.06550334851067</v>
      </c>
      <c r="BJ92" s="59">
        <f t="shared" si="92"/>
        <v>358.76123821338194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32.556820607171218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32.556820607171218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6.4</v>
      </c>
      <c r="BY92" s="12">
        <f>IF('Données projet'!$A$114&gt;35,BY91+BX92-CG91,IF(A92&lt;'Données projet'!$A$114,$BV$205^A92,IF(A92='Données projet'!$A$114,'Données projet'!$B$114,BY91+BX92-CG91)))</f>
        <v>323.59999999999991</v>
      </c>
      <c r="BZ92" s="13">
        <f>BY92*VLOOKUP('Données projet'!$B$12,Paramètres!$A$1:$I$89,3,0)*VLOOKUP('Données projet'!$B$12,Paramètres!$A$1:$I$89,5,0)</f>
        <v>328.13039999999995</v>
      </c>
      <c r="CA92" s="13">
        <f t="shared" si="93"/>
        <v>77.042563313388285</v>
      </c>
      <c r="CB92" s="20">
        <f t="shared" si="64"/>
        <v>705.67624443748446</v>
      </c>
      <c r="CC92" s="59">
        <f t="shared" si="65"/>
        <v>984.33345365824243</v>
      </c>
      <c r="CD92" s="59">
        <f ca="1">AVERAGE(OFFSET($CC$3,0,0,'Données projet'!$E$12+1,1))-AVERAGE(OFFSET($H$3,0,0,'Données projet'!$E$12+1,1))</f>
        <v>529.72171777327833</v>
      </c>
      <c r="CE92" s="59">
        <f t="shared" si="94"/>
        <v>394.94722433628397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36.486092059760857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36.486092059760857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4.2</v>
      </c>
      <c r="CT92" s="12">
        <f>IF('Données projet'!$A$140&gt;35,CT91+CS92-DB91,IF(A92&lt;'Données projet'!$A$140,$CQ$205^A92,IF(A92='Données projet'!$A$140,'Données projet'!$B$140,CT91+CS92-DB91)))</f>
        <v>202.79999999999995</v>
      </c>
      <c r="CU92" s="17">
        <f>CT92*VLOOKUP('Données projet'!$B$13,Paramètres!$A$1:$I$89,3,0)*VLOOKUP('Données projet'!$B$13,Paramètres!$A$1:$I$89,5,0)</f>
        <v>192.98447999999996</v>
      </c>
      <c r="CV92" s="13">
        <f t="shared" si="95"/>
        <v>48.199179293232802</v>
      </c>
      <c r="CW92" s="20">
        <f t="shared" si="67"/>
        <v>420.06153993571371</v>
      </c>
      <c r="CX92" s="59">
        <f t="shared" si="68"/>
        <v>698.71874915647163</v>
      </c>
      <c r="CY92" s="59">
        <f ca="1">AVERAGE(OFFSET($CX$3,0,0,'Données projet'!$E$13+1,1))-AVERAGE(OFFSET($H$3,0,0,'Données projet'!$E$13+1,1))</f>
        <v>319.49771739670462</v>
      </c>
      <c r="CZ92" s="59">
        <f t="shared" si="96"/>
        <v>166.76118462633733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15.506689933508612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15.506689933508612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371.53862119592281</v>
      </c>
      <c r="DU92" s="59">
        <f t="shared" si="98"/>
        <v>359.99672429242423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108.329300782682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108.329300782682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7.8</v>
      </c>
      <c r="EJ92" s="12">
        <f>IF('Données projet'!$A$192&gt;35,EJ91+EI92-ER91,IF(A92&lt;'Données projet'!$A$192,$EG$205^A92,IF(A92='Données projet'!$A$192,'Données projet'!$B$192,EJ91+EI92-ER91)))</f>
        <v>369.19999999999982</v>
      </c>
      <c r="EK92" s="17">
        <f>EJ92*VLOOKUP('Données projet'!$B$15,Paramètres!$A$1:$I$89,3,0)*VLOOKUP('Données projet'!$B$15,Paramètres!$A$1:$I$89,5,0)</f>
        <v>270.69743999999986</v>
      </c>
      <c r="EL92" s="13">
        <f t="shared" si="99"/>
        <v>64.997261427357714</v>
      </c>
      <c r="EM92" s="20">
        <f t="shared" si="73"/>
        <v>584.66827165264783</v>
      </c>
      <c r="EN92" s="59">
        <f t="shared" si="74"/>
        <v>863.3254808734057</v>
      </c>
      <c r="EO92" s="59">
        <f ca="1">AVERAGE(OFFSET($EN$3,0,0,'Données projet'!$E$15+1,1))-AVERAGE(OFFSET($H$3,0,0,'Données projet'!$E$15+1,1))</f>
        <v>429.05782194614073</v>
      </c>
      <c r="EP92" s="59">
        <f t="shared" si="100"/>
        <v>240.01805666428365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26.858914053366021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26.858914053366021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3</v>
      </c>
      <c r="FE92" s="12">
        <f>IF('Données projet'!$A$218&gt;35,FE91+FD92-FM91,IF(A92&lt;'Données projet'!$A$218,$FB$205^A92,IF(A92='Données projet'!$A$218,'Données projet'!$B$218,FE91+FD92-FM91)))</f>
        <v>246</v>
      </c>
      <c r="FF92" s="17">
        <f>FE92*VLOOKUP('Données projet'!$B$16,Paramètres!$A$1:$I$89,3,0)*VLOOKUP('Données projet'!$B$16,Paramètres!$A$1:$I$89,5,0)</f>
        <v>214.90560000000005</v>
      </c>
      <c r="FG92" s="13">
        <f t="shared" si="101"/>
        <v>53.006137800892326</v>
      </c>
      <c r="FH92" s="20">
        <f t="shared" si="76"/>
        <v>466.61294333655422</v>
      </c>
      <c r="FI92" s="59">
        <f t="shared" si="77"/>
        <v>745.27015255731214</v>
      </c>
      <c r="FJ92" s="59">
        <f ca="1">AVERAGE(OFFSET($FI$3,0,0,'Données projet'!$E$16+1,1))-AVERAGE(OFFSET($H$3,0,0,'Données projet'!$E$16+1,1))</f>
        <v>377.00852312761913</v>
      </c>
      <c r="FK92" s="59">
        <f t="shared" si="102"/>
        <v>337.17207781873378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27.039108410167433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27.039108410167433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2.8421709430404007E-14</v>
      </c>
      <c r="GA92" s="17">
        <f>FZ92*VLOOKUP('Données projet'!$B$17,Paramètres!$A$1:$I$89,3,0)*VLOOKUP('Données projet'!$B$17,Paramètres!$A$1:$I$89,5,0)</f>
        <v>2.4829205358400945E-14</v>
      </c>
      <c r="GB92" s="13">
        <f t="shared" si="103"/>
        <v>4.3867331143352915E-13</v>
      </c>
      <c r="GC92" s="20">
        <f t="shared" si="79"/>
        <v>8.0726688341261168E-13</v>
      </c>
      <c r="GD92" s="59">
        <f t="shared" si="80"/>
        <v>278.65720922075872</v>
      </c>
      <c r="GE92" s="59">
        <f ca="1">AVERAGE(OFFSET($GD$3,0,0,'Données projet'!$E$17+1,1))-AVERAGE(OFFSET($H$3,0,0,'Données projet'!$E$17+1,1))</f>
        <v>280.10635755644415</v>
      </c>
      <c r="GF92" s="59">
        <f t="shared" si="104"/>
        <v>271.43040689964266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67.068582763276325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67.068582763276325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>
        <f>GU92*VLOOKUP('Données projet'!$B$18,Paramètres!$A$1:$I$89,3,0)*VLOOKUP('Données projet'!$B$18,Paramètres!$A$1:$I$89,5,0)</f>
        <v>0</v>
      </c>
      <c r="GW92" s="13" t="e">
        <f t="shared" si="105"/>
        <v>#NUM!</v>
      </c>
      <c r="GX92" s="20" t="e">
        <f t="shared" si="82"/>
        <v>#NUM!</v>
      </c>
      <c r="GY92" s="59" t="e">
        <f t="shared" si="83"/>
        <v>#NUM!</v>
      </c>
      <c r="GZ92" s="59">
        <f ca="1">AVERAGE(OFFSET($GY$3,0,0,'Données projet'!$E$18+1,1))-AVERAGE(OFFSET($H$3,0,0,'Données projet'!$E$18+1,1))</f>
        <v>315.63369683775079</v>
      </c>
      <c r="HA92" s="59">
        <f t="shared" si="106"/>
        <v>306.69725573349979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63.779898434536101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63.779898434536101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3.8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13.933333333333332</v>
      </c>
      <c r="H93" s="67">
        <f t="shared" si="56"/>
        <v>200.93333333333331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377</v>
      </c>
      <c r="L93" s="12">
        <f>VLOOKUP(A93,'Données projet'!$A$35:$I$55,9,0)</f>
        <v>7.8</v>
      </c>
      <c r="M93" s="12">
        <f t="array" ref="M93">INDEX(L:L,MIN(IF(ISNUMBER(L93:L289),ROW(L93:L289),"")))</f>
        <v>7.8</v>
      </c>
      <c r="N93" s="13">
        <f>IF('Données projet'!$A$36&gt;35,N92+M93-V92,IF(A93&lt;'Données projet'!$A$36,$K$205^A93,IF(A93='Données projet'!$A$36,'Données projet'!$B$36,N92+M93-V92)))</f>
        <v>376.99999999999983</v>
      </c>
      <c r="O93" s="13">
        <f>N93*VLOOKUP('Données projet'!$B$9,Paramètres!$A$1:$I$89,3,0)*VLOOKUP('Données projet'!$B$9,Paramètres!$A$1:$I$89,5,0)</f>
        <v>323.46599999999989</v>
      </c>
      <c r="P93" s="13">
        <f t="shared" si="87"/>
        <v>76.074069581431147</v>
      </c>
      <c r="Q93" s="20">
        <f t="shared" si="54"/>
        <v>695.86562118765903</v>
      </c>
      <c r="R93" s="59">
        <f t="shared" si="55"/>
        <v>974.77742835087201</v>
      </c>
      <c r="S93" s="59">
        <f ca="1">AVERAGE(OFFSET($R$3,0,0,'Données projet'!$E$9+1,1))-AVERAGE(OFFSET($H$3,0,0,'Données projet'!$E$9+1,1))</f>
        <v>490.57700931800127</v>
      </c>
      <c r="T93" s="59">
        <f t="shared" si="88"/>
        <v>271.29582207075191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26</v>
      </c>
      <c r="W93" s="16">
        <f>IF(ISNA(VLOOKUP(A93,'Données projet'!$A$35:$I$55,5,0)),0%,VLOOKUP(A93,'Données projet'!$A$35:$I$55,5,0)*VLOOKUP('Données projet'!$B$9,Paramètres!$A$1:$I$89,7,0))</f>
        <v>0.371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47.129595691725079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47.129595691725079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274.99999999999983</v>
      </c>
      <c r="AJ93" s="13">
        <f>AI93*VLOOKUP('Données projet'!$B$10,Paramètres!$A$1:$I$89,3,0)*VLOOKUP('Données projet'!$B$10,Paramètres!$A$1:$I$89,5,0)</f>
        <v>231.65999999999988</v>
      </c>
      <c r="AK93" s="13">
        <f t="shared" si="89"/>
        <v>56.641461975682766</v>
      </c>
      <c r="AL93" s="20">
        <f t="shared" si="58"/>
        <v>502.12504627431389</v>
      </c>
      <c r="AM93" s="59">
        <f t="shared" si="59"/>
        <v>781.03685343752693</v>
      </c>
      <c r="AN93" s="59">
        <f ca="1">AVERAGE(OFFSET($AM$3,0,0,'Données projet'!$E$10+1,1))-AVERAGE(OFFSET($H$3,0,0,'Données projet'!$E$10+1,1))</f>
        <v>379.55022125193182</v>
      </c>
      <c r="AO93" s="59">
        <f t="shared" si="90"/>
        <v>247.37575363353935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0.30099999999999999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28.174269296535162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28.174269296535162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330</v>
      </c>
      <c r="BB93" s="12">
        <f>VLOOKUP(A93,'Données projet'!$A$87:$I$107,9,0)</f>
        <v>6.4</v>
      </c>
      <c r="BC93" s="12">
        <f t="array" ref="BC93">INDEX(BB:BB,MIN(IF(ISNUMBER(BB93:BB289),ROW(BB93:BB289),"")))</f>
        <v>6.4</v>
      </c>
      <c r="BD93" s="12">
        <f>IF('Données projet'!$A$88&gt;35,BD92+BC93-BL92,IF(A93&lt;'Données projet'!$A$88,$BA$205^A93,IF(A93='Données projet'!$A$88,'Données projet'!$B$88,BD92+BC93-BL92)))</f>
        <v>329.99999999999989</v>
      </c>
      <c r="BE93" s="13">
        <f>BD93*VLOOKUP('Données projet'!$B$11,Paramètres!$A$1:$I$89,3,0)*VLOOKUP('Données projet'!$B$11,Paramètres!$A$1:$I$89,5,0)</f>
        <v>298.58399999999989</v>
      </c>
      <c r="BF93" s="13">
        <f t="shared" si="91"/>
        <v>70.879533797607607</v>
      </c>
      <c r="BG93" s="20">
        <f t="shared" si="61"/>
        <v>643.4823213641663</v>
      </c>
      <c r="BH93" s="59">
        <f t="shared" si="62"/>
        <v>922.39412852737928</v>
      </c>
      <c r="BI93" s="59">
        <f ca="1">AVERAGE(OFFSET($BH$3,0,0,'Données projet'!$E$11+1,1))-AVERAGE(OFFSET($H$3,0,0,'Données projet'!$E$11+1,1))</f>
        <v>480.06550334851067</v>
      </c>
      <c r="BJ93" s="59">
        <f t="shared" si="92"/>
        <v>358.76123821338194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28</v>
      </c>
      <c r="BM93" s="16">
        <f>IF(ISNA(VLOOKUP(A93,'Données projet'!$A$87:$I$107,5,0)),0%,VLOOKUP(A93,'Données projet'!$A$87:$I$107,5,0)*VLOOKUP('Données projet'!$B$11,Paramètres!$A$1:$I$89,7,0))</f>
        <v>0.30099999999999999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40.348336276519483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40.348336276519483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330</v>
      </c>
      <c r="BW93" s="12">
        <f>VLOOKUP(A93,'Données projet'!$A$113:$I$133,9,0)</f>
        <v>6.4</v>
      </c>
      <c r="BX93" s="12">
        <f t="array" ref="BX93">INDEX(BW:BW,MIN(IF(ISNUMBER(BW93:BW289),ROW(BW93:BW289),"")))</f>
        <v>6.4</v>
      </c>
      <c r="BY93" s="12">
        <f>IF('Données projet'!$A$114&gt;35,BY92+BX93-CG92,IF(A93&lt;'Données projet'!$A$114,$BV$205^A93,IF(A93='Données projet'!$A$114,'Données projet'!$B$114,BY92+BX93-CG92)))</f>
        <v>329.99999999999989</v>
      </c>
      <c r="BZ93" s="13">
        <f>BY93*VLOOKUP('Données projet'!$B$12,Paramètres!$A$1:$I$89,3,0)*VLOOKUP('Données projet'!$B$12,Paramètres!$A$1:$I$89,5,0)</f>
        <v>334.61999999999995</v>
      </c>
      <c r="CA93" s="13">
        <f t="shared" si="93"/>
        <v>78.387374628661505</v>
      </c>
      <c r="CB93" s="20">
        <f t="shared" si="64"/>
        <v>719.32117747825203</v>
      </c>
      <c r="CC93" s="59">
        <f t="shared" si="65"/>
        <v>998.23298464146501</v>
      </c>
      <c r="CD93" s="59">
        <f ca="1">AVERAGE(OFFSET($CC$3,0,0,'Données projet'!$E$12+1,1))-AVERAGE(OFFSET($H$3,0,0,'Données projet'!$E$12+1,1))</f>
        <v>529.72171777327833</v>
      </c>
      <c r="CE93" s="59">
        <f t="shared" si="94"/>
        <v>394.94722433628397</v>
      </c>
      <c r="CF93" s="15">
        <f>IF(ISNA(VLOOKUP(A93,'Données projet'!$A$113:$I$133,3,0)),0,VLOOKUP(A93,'Données projet'!$A$113:$I$133,3,0))</f>
        <v>15</v>
      </c>
      <c r="CG93" s="15">
        <f>IF(ISNA(VLOOKUP(A93,'Données projet'!$A$113:$I$133,4,0)),0,VLOOKUP(A93,'Données projet'!$A$113:$I$133,4,0))</f>
        <v>28</v>
      </c>
      <c r="CH93" s="16">
        <f>IF(ISNA(VLOOKUP(A93,'Données projet'!$A$113:$I$133,5,0)),0%,VLOOKUP(A93,'Données projet'!$A$113:$I$133,5,0)*VLOOKUP('Données projet'!$B$12,Paramètres!$A$1:$I$89,7,0))</f>
        <v>0.30099999999999999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45.217963068513228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45.217963068513228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207</v>
      </c>
      <c r="CR93" s="12">
        <f>VLOOKUP(A93,'Données projet'!$A$139:$I$159,9,0)</f>
        <v>4.2</v>
      </c>
      <c r="CS93" s="12">
        <f t="array" ref="CS93">INDEX(CR:CR,MIN(IF(ISNUMBER(CR93:CR289),ROW(CR93:CR289),"")))</f>
        <v>4.2</v>
      </c>
      <c r="CT93" s="12">
        <f>IF('Données projet'!$A$140&gt;35,CT92+CS93-DB92,IF(A93&lt;'Données projet'!$A$140,$CQ$205^A93,IF(A93='Données projet'!$A$140,'Données projet'!$B$140,CT92+CS93-DB92)))</f>
        <v>206.99999999999994</v>
      </c>
      <c r="CU93" s="17">
        <f>CT93*VLOOKUP('Données projet'!$B$13,Paramètres!$A$1:$I$89,3,0)*VLOOKUP('Données projet'!$B$13,Paramètres!$A$1:$I$89,5,0)</f>
        <v>196.98119999999994</v>
      </c>
      <c r="CV93" s="13">
        <f t="shared" si="95"/>
        <v>49.080140741894134</v>
      </c>
      <c r="CW93" s="20">
        <f t="shared" si="67"/>
        <v>428.55683512546551</v>
      </c>
      <c r="CX93" s="59">
        <f t="shared" si="68"/>
        <v>707.46864228867855</v>
      </c>
      <c r="CY93" s="59">
        <f ca="1">AVERAGE(OFFSET($CX$3,0,0,'Données projet'!$E$13+1,1))-AVERAGE(OFFSET($H$3,0,0,'Données projet'!$E$13+1,1))</f>
        <v>319.49771739670462</v>
      </c>
      <c r="CZ93" s="59">
        <f t="shared" si="96"/>
        <v>166.76118462633733</v>
      </c>
      <c r="DA93" s="15">
        <f>IF(ISNA(VLOOKUP(A93,'Données projet'!$A$139:$I$159,3,0)),0,VLOOKUP(A93,'Données projet'!$A$139:$I$159,3,0))</f>
        <v>14</v>
      </c>
      <c r="DB93" s="15">
        <f>IF(ISNA(VLOOKUP(A93,'Données projet'!$A$139:$I$159,4,0)),0,VLOOKUP(A93,'Données projet'!$A$139:$I$159,4,0))</f>
        <v>14</v>
      </c>
      <c r="DC93" s="16">
        <f>IF(ISNA(VLOOKUP(A93,'Données projet'!$A$139:$I$159,5,0)),0%,VLOOKUP(A93,'Données projet'!$A$139:$I$159,5,0)*VLOOKUP('Données projet'!$B$13,Paramètres!$A$1:$I$89,7,0))</f>
        <v>0.25800000000000001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19.002312996806214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19.002312996806214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371.53862119592281</v>
      </c>
      <c r="DU93" s="59">
        <f t="shared" si="98"/>
        <v>359.99672429242423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106.20502926868278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106.20502926868278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377</v>
      </c>
      <c r="EH93" s="12">
        <f>VLOOKUP(A93,'Données projet'!$A$191:$I$211,9,0)</f>
        <v>7.8</v>
      </c>
      <c r="EI93" s="12">
        <f t="array" ref="EI93">INDEX(EH:EH,MIN(IF(ISNUMBER(EH93:EH289),ROW(EH93:EH289),"")))</f>
        <v>7.8</v>
      </c>
      <c r="EJ93" s="12">
        <f>IF('Données projet'!$A$192&gt;35,EJ92+EI93-ER92,IF(A93&lt;'Données projet'!$A$192,$EG$205^A93,IF(A93='Données projet'!$A$192,'Données projet'!$B$192,EJ92+EI93-ER92)))</f>
        <v>376.99999999999983</v>
      </c>
      <c r="EK93" s="17">
        <f>EJ93*VLOOKUP('Données projet'!$B$15,Paramètres!$A$1:$I$89,3,0)*VLOOKUP('Données projet'!$B$15,Paramètres!$A$1:$I$89,5,0)</f>
        <v>276.4163999999999</v>
      </c>
      <c r="EL93" s="13">
        <f t="shared" si="99"/>
        <v>66.209124371313408</v>
      </c>
      <c r="EM93" s="20">
        <f t="shared" si="73"/>
        <v>596.73945494670397</v>
      </c>
      <c r="EN93" s="59">
        <f t="shared" si="74"/>
        <v>875.65126210991707</v>
      </c>
      <c r="EO93" s="59">
        <f ca="1">AVERAGE(OFFSET($EN$3,0,0,'Données projet'!$E$15+1,1))-AVERAGE(OFFSET($H$3,0,0,'Données projet'!$E$15+1,1))</f>
        <v>429.05782194614073</v>
      </c>
      <c r="EP93" s="59">
        <f t="shared" si="100"/>
        <v>240.01805666428365</v>
      </c>
      <c r="EQ93" s="15">
        <f>IF(ISNA(VLOOKUP(A93,'Données projet'!$A$191:$I$211,3,0)),0,VLOOKUP(A93,'Données projet'!$A$191:$I$211,3,0))</f>
        <v>15</v>
      </c>
      <c r="ER93" s="15">
        <f>IF(ISNA(VLOOKUP(A93,'Données projet'!$A$191:$I$211,4,0)),0,VLOOKUP(A93,'Données projet'!$A$191:$I$211,4,0))</f>
        <v>26</v>
      </c>
      <c r="ES93" s="16">
        <f>IF(ISNA(VLOOKUP(A93,'Données projet'!$A$191:$I$211,5,0)),0%,VLOOKUP(A93,'Données projet'!$A$191:$I$211,5,0)*VLOOKUP('Données projet'!$B$15,Paramètres!$A$1:$I$89,7,0))</f>
        <v>0.30099999999999999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32.675441815772338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32.675441815772338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249</v>
      </c>
      <c r="FC93" s="12">
        <f>VLOOKUP(A93,'Données projet'!$A$217:$I$237,9,0)</f>
        <v>3</v>
      </c>
      <c r="FD93" s="12">
        <f t="array" ref="FD93">INDEX(FC:FC,MIN(IF(ISNUMBER(FC93:FC289),ROW(FC93:FC289),"")))</f>
        <v>3</v>
      </c>
      <c r="FE93" s="12">
        <f>IF('Données projet'!$A$218&gt;35,FE92+FD93-FM92,IF(A93&lt;'Données projet'!$A$218,$FB$205^A93,IF(A93='Données projet'!$A$218,'Données projet'!$B$218,FE92+FD93-FM92)))</f>
        <v>249</v>
      </c>
      <c r="FF93" s="17">
        <f>FE93*VLOOKUP('Données projet'!$B$16,Paramètres!$A$1:$I$89,3,0)*VLOOKUP('Données projet'!$B$16,Paramètres!$A$1:$I$89,5,0)</f>
        <v>217.52640000000005</v>
      </c>
      <c r="FG93" s="13">
        <f t="shared" si="101"/>
        <v>53.576907690651254</v>
      </c>
      <c r="FH93" s="20">
        <f t="shared" si="76"/>
        <v>472.17159422788433</v>
      </c>
      <c r="FI93" s="59">
        <f t="shared" si="77"/>
        <v>751.08340139109737</v>
      </c>
      <c r="FJ93" s="59">
        <f ca="1">AVERAGE(OFFSET($FI$3,0,0,'Données projet'!$E$16+1,1))-AVERAGE(OFFSET($H$3,0,0,'Données projet'!$E$16+1,1))</f>
        <v>377.00852312761913</v>
      </c>
      <c r="FK93" s="59">
        <f t="shared" si="102"/>
        <v>337.17207781873378</v>
      </c>
      <c r="FL93" s="15">
        <f>IF(ISNA(VLOOKUP(A93,'Données projet'!$A$217:$I$237,3,0)),0,VLOOKUP(A93,'Données projet'!$A$217:$I$237,3,0))</f>
        <v>17</v>
      </c>
      <c r="FM93" s="15">
        <f>IF(ISNA(VLOOKUP(A93,'Données projet'!$A$217:$I$237,4,0)),0,VLOOKUP(A93,'Données projet'!$A$217:$I$237,4,0))</f>
        <v>12</v>
      </c>
      <c r="FN93" s="16">
        <f>IF(ISNA(VLOOKUP(A93,'Données projet'!$A$217:$I$237,5,0)),0%,VLOOKUP(A93,'Données projet'!$A$217:$I$237,5,0)*VLOOKUP('Données projet'!$B$16,Paramètres!$A$1:$I$89,7,0))</f>
        <v>0.30099999999999999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29.997136978370378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29.997136978370378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2.8421709430404007E-14</v>
      </c>
      <c r="GA93" s="17">
        <f>FZ93*VLOOKUP('Données projet'!$B$17,Paramètres!$A$1:$I$89,3,0)*VLOOKUP('Données projet'!$B$17,Paramètres!$A$1:$I$89,5,0)</f>
        <v>2.4829205358400945E-14</v>
      </c>
      <c r="GB93" s="13">
        <f t="shared" si="103"/>
        <v>4.3867331143352915E-13</v>
      </c>
      <c r="GC93" s="20">
        <f t="shared" si="79"/>
        <v>8.0726688341261168E-13</v>
      </c>
      <c r="GD93" s="59">
        <f t="shared" si="80"/>
        <v>278.91180716321384</v>
      </c>
      <c r="GE93" s="59">
        <f ca="1">AVERAGE(OFFSET($GD$3,0,0,'Données projet'!$E$17+1,1))-AVERAGE(OFFSET($H$3,0,0,'Données projet'!$E$17+1,1))</f>
        <v>280.10635755644415</v>
      </c>
      <c r="GF93" s="59">
        <f t="shared" si="104"/>
        <v>271.43040689964266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65.75340876308465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65.75340876308465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>
        <f>GU93*VLOOKUP('Données projet'!$B$18,Paramètres!$A$1:$I$89,3,0)*VLOOKUP('Données projet'!$B$18,Paramètres!$A$1:$I$89,5,0)</f>
        <v>0</v>
      </c>
      <c r="GW93" s="13" t="e">
        <f t="shared" si="105"/>
        <v>#NUM!</v>
      </c>
      <c r="GX93" s="20" t="e">
        <f t="shared" si="82"/>
        <v>#NUM!</v>
      </c>
      <c r="GY93" s="59" t="e">
        <f t="shared" si="83"/>
        <v>#NUM!</v>
      </c>
      <c r="GZ93" s="59">
        <f ca="1">AVERAGE(OFFSET($GY$3,0,0,'Données projet'!$E$18+1,1))-AVERAGE(OFFSET($H$3,0,0,'Données projet'!$E$18+1,1))</f>
        <v>315.63369683775079</v>
      </c>
      <c r="HA93" s="59">
        <f t="shared" si="106"/>
        <v>306.69725573349979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62.529213528131649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62.529213528131649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3.8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13.933333333333332</v>
      </c>
      <c r="H94" s="67">
        <f t="shared" si="56"/>
        <v>200.93333333333331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7.6</v>
      </c>
      <c r="N94" s="13">
        <f>IF('Données projet'!$A$36&gt;35,N93+M94-V93,IF(A94&lt;'Données projet'!$A$36,$K$205^A94,IF(A94='Données projet'!$A$36,'Données projet'!$B$36,N93+M94-V93)))</f>
        <v>358.59999999999985</v>
      </c>
      <c r="O94" s="13">
        <f>N94*VLOOKUP('Données projet'!$B$9,Paramètres!$A$1:$I$89,3,0)*VLOOKUP('Données projet'!$B$9,Paramètres!$A$1:$I$89,5,0)</f>
        <v>307.67879999999991</v>
      </c>
      <c r="P94" s="13">
        <f t="shared" si="87"/>
        <v>72.783859383050768</v>
      </c>
      <c r="Q94" s="20">
        <f t="shared" si="54"/>
        <v>662.63913175881328</v>
      </c>
      <c r="R94" s="59">
        <f t="shared" si="55"/>
        <v>941.80112015937561</v>
      </c>
      <c r="S94" s="59">
        <f ca="1">AVERAGE(OFFSET($R$3,0,0,'Données projet'!$E$9+1,1))-AVERAGE(OFFSET($H$3,0,0,'Données projet'!$E$9+1,1))</f>
        <v>490.57700931800127</v>
      </c>
      <c r="T94" s="59">
        <f t="shared" si="88"/>
        <v>271.29582207075191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46.205413066425272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46.205413066425272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</v>
      </c>
      <c r="AI94" s="13">
        <f>IF('Données projet'!$A$62&gt;35,AI93+AH94-AQ93,IF(A94&lt;'Données projet'!$A$62,$AF$205^A94,IF(A94='Données projet'!$A$62,'Données projet'!$B$62,AI93+AH94-AQ93)))</f>
        <v>260.99999999999983</v>
      </c>
      <c r="AJ94" s="13">
        <f>AI94*VLOOKUP('Données projet'!$B$10,Paramètres!$A$1:$I$89,3,0)*VLOOKUP('Données projet'!$B$10,Paramètres!$A$1:$I$89,5,0)</f>
        <v>219.86639999999989</v>
      </c>
      <c r="AK94" s="13">
        <f t="shared" si="89"/>
        <v>54.085847394182416</v>
      </c>
      <c r="AL94" s="20">
        <f t="shared" si="58"/>
        <v>477.13349754486745</v>
      </c>
      <c r="AM94" s="59">
        <f t="shared" si="59"/>
        <v>756.29548594542973</v>
      </c>
      <c r="AN94" s="59">
        <f ca="1">AVERAGE(OFFSET($AM$3,0,0,'Données projet'!$E$10+1,1))-AVERAGE(OFFSET($H$3,0,0,'Données projet'!$E$10+1,1))</f>
        <v>379.55022125193182</v>
      </c>
      <c r="AO94" s="59">
        <f t="shared" si="90"/>
        <v>247.37575363353935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27.621789060237539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27.621789060237539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6.2</v>
      </c>
      <c r="BD94" s="12">
        <f>IF('Données projet'!$A$88&gt;35,BD93+BC94-BL93,IF(A94&lt;'Données projet'!$A$88,$BA$205^A94,IF(A94='Données projet'!$A$88,'Données projet'!$B$88,BD93+BC94-BL93)))</f>
        <v>308.19999999999987</v>
      </c>
      <c r="BE94" s="13">
        <f>BD94*VLOOKUP('Données projet'!$B$11,Paramètres!$A$1:$I$89,3,0)*VLOOKUP('Données projet'!$B$11,Paramètres!$A$1:$I$89,5,0)</f>
        <v>278.85935999999987</v>
      </c>
      <c r="BF94" s="13">
        <f t="shared" si="91"/>
        <v>66.725901622172387</v>
      </c>
      <c r="BG94" s="20">
        <f t="shared" si="61"/>
        <v>601.8943306586167</v>
      </c>
      <c r="BH94" s="59">
        <f t="shared" si="62"/>
        <v>881.05631905917903</v>
      </c>
      <c r="BI94" s="59">
        <f ca="1">AVERAGE(OFFSET($BH$3,0,0,'Données projet'!$E$11+1,1))-AVERAGE(OFFSET($H$3,0,0,'Données projet'!$E$11+1,1))</f>
        <v>480.06550334851067</v>
      </c>
      <c r="BJ94" s="59">
        <f t="shared" si="92"/>
        <v>358.76123821338194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39.557130012192026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39.557130012192026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6.2</v>
      </c>
      <c r="BY94" s="12">
        <f>IF('Données projet'!$A$114&gt;35,BY93+BX94-CG93,IF(A94&lt;'Données projet'!$A$114,$BV$205^A94,IF(A94='Données projet'!$A$114,'Données projet'!$B$114,BY93+BX94-CG93)))</f>
        <v>308.19999999999987</v>
      </c>
      <c r="BZ94" s="13">
        <f>BY94*VLOOKUP('Données projet'!$B$12,Paramètres!$A$1:$I$89,3,0)*VLOOKUP('Données projet'!$B$12,Paramètres!$A$1:$I$89,5,0)</f>
        <v>312.51479999999992</v>
      </c>
      <c r="CA94" s="13">
        <f t="shared" si="93"/>
        <v>73.793773289024969</v>
      </c>
      <c r="CB94" s="20">
        <f t="shared" si="64"/>
        <v>672.82076514505172</v>
      </c>
      <c r="CC94" s="59">
        <f t="shared" si="65"/>
        <v>951.98275354561406</v>
      </c>
      <c r="CD94" s="59">
        <f ca="1">AVERAGE(OFFSET($CC$3,0,0,'Données projet'!$E$12+1,1))-AVERAGE(OFFSET($H$3,0,0,'Données projet'!$E$12+1,1))</f>
        <v>529.72171777327833</v>
      </c>
      <c r="CE94" s="59">
        <f t="shared" si="94"/>
        <v>394.94722433628397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44.331266392973831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44.331266392973831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3.8</v>
      </c>
      <c r="CT94" s="12">
        <f>IF('Données projet'!$A$140&gt;35,CT93+CS94-DB93,IF(A94&lt;'Données projet'!$A$140,$CQ$205^A94,IF(A94='Données projet'!$A$140,'Données projet'!$B$140,CT93+CS94-DB93)))</f>
        <v>196.79999999999995</v>
      </c>
      <c r="CU94" s="17">
        <f>CT94*VLOOKUP('Données projet'!$B$13,Paramètres!$A$1:$I$89,3,0)*VLOOKUP('Données projet'!$B$13,Paramètres!$A$1:$I$89,5,0)</f>
        <v>187.27487999999997</v>
      </c>
      <c r="CV94" s="13">
        <f t="shared" si="95"/>
        <v>46.936961883202507</v>
      </c>
      <c r="CW94" s="20">
        <f t="shared" si="67"/>
        <v>407.91895794657762</v>
      </c>
      <c r="CX94" s="59">
        <f t="shared" si="68"/>
        <v>687.08094634713984</v>
      </c>
      <c r="CY94" s="59">
        <f ca="1">AVERAGE(OFFSET($CX$3,0,0,'Données projet'!$E$13+1,1))-AVERAGE(OFFSET($H$3,0,0,'Données projet'!$E$13+1,1))</f>
        <v>319.49771739670462</v>
      </c>
      <c r="CZ94" s="59">
        <f t="shared" si="96"/>
        <v>166.76118462633733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18.629689229205329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18.629689229205329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371.53862119592281</v>
      </c>
      <c r="DU94" s="59">
        <f t="shared" si="98"/>
        <v>359.99672429242423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104.1224134233954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104.1224134233954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7.6</v>
      </c>
      <c r="EJ94" s="12">
        <f>IF('Données projet'!$A$192&gt;35,EJ93+EI94-ER93,IF(A94&lt;'Données projet'!$A$192,$EG$205^A94,IF(A94='Données projet'!$A$192,'Données projet'!$B$192,EJ93+EI94-ER93)))</f>
        <v>358.59999999999985</v>
      </c>
      <c r="EK94" s="17">
        <f>EJ94*VLOOKUP('Données projet'!$B$15,Paramètres!$A$1:$I$89,3,0)*VLOOKUP('Données projet'!$B$15,Paramètres!$A$1:$I$89,5,0)</f>
        <v>262.92551999999989</v>
      </c>
      <c r="EL94" s="13">
        <f t="shared" si="99"/>
        <v>63.345573920668144</v>
      </c>
      <c r="EM94" s="20">
        <f t="shared" si="73"/>
        <v>568.25548857849674</v>
      </c>
      <c r="EN94" s="59">
        <f t="shared" si="74"/>
        <v>847.41747697905907</v>
      </c>
      <c r="EO94" s="59">
        <f ca="1">AVERAGE(OFFSET($EN$3,0,0,'Données projet'!$E$15+1,1))-AVERAGE(OFFSET($H$3,0,0,'Données projet'!$E$15+1,1))</f>
        <v>429.05782194614073</v>
      </c>
      <c r="EP94" s="59">
        <f t="shared" si="100"/>
        <v>240.01805666428365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32.034696331816619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32.034696331816619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3</v>
      </c>
      <c r="FE94" s="12">
        <f>IF('Données projet'!$A$218&gt;35,FE93+FD94-FM93,IF(A94&lt;'Données projet'!$A$218,$FB$205^A94,IF(A94='Données projet'!$A$218,'Données projet'!$B$218,FE93+FD94-FM93)))</f>
        <v>240</v>
      </c>
      <c r="FF94" s="17">
        <f>FE94*VLOOKUP('Données projet'!$B$16,Paramètres!$A$1:$I$89,3,0)*VLOOKUP('Données projet'!$B$16,Paramètres!$A$1:$I$89,5,0)</f>
        <v>209.66400000000002</v>
      </c>
      <c r="FG94" s="13">
        <f t="shared" si="101"/>
        <v>51.862154403304537</v>
      </c>
      <c r="FH94" s="20">
        <f t="shared" si="76"/>
        <v>455.49138558575538</v>
      </c>
      <c r="FI94" s="59">
        <f t="shared" si="77"/>
        <v>734.65337398631766</v>
      </c>
      <c r="FJ94" s="59">
        <f ca="1">AVERAGE(OFFSET($FI$3,0,0,'Données projet'!$E$16+1,1))-AVERAGE(OFFSET($H$3,0,0,'Données projet'!$E$16+1,1))</f>
        <v>377.00852312761913</v>
      </c>
      <c r="FK94" s="59">
        <f t="shared" si="102"/>
        <v>337.17207781873378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29.408911418671469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29.408911418671469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2.8421709430404007E-14</v>
      </c>
      <c r="GA94" s="17">
        <f>FZ94*VLOOKUP('Données projet'!$B$17,Paramètres!$A$1:$I$89,3,0)*VLOOKUP('Données projet'!$B$17,Paramètres!$A$1:$I$89,5,0)</f>
        <v>2.4829205358400945E-14</v>
      </c>
      <c r="GB94" s="13">
        <f t="shared" si="103"/>
        <v>4.3867331143352915E-13</v>
      </c>
      <c r="GC94" s="20">
        <f t="shared" si="79"/>
        <v>8.0726688341261168E-13</v>
      </c>
      <c r="GD94" s="59">
        <f t="shared" si="80"/>
        <v>279.16198840056308</v>
      </c>
      <c r="GE94" s="59">
        <f ca="1">AVERAGE(OFFSET($GD$3,0,0,'Données projet'!$E$17+1,1))-AVERAGE(OFFSET($H$3,0,0,'Données projet'!$E$17+1,1))</f>
        <v>280.10635755644415</v>
      </c>
      <c r="GF94" s="59">
        <f t="shared" si="104"/>
        <v>271.43040689964266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64.464024522859802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64.464024522859802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>
        <f>GU94*VLOOKUP('Données projet'!$B$18,Paramètres!$A$1:$I$89,3,0)*VLOOKUP('Données projet'!$B$18,Paramètres!$A$1:$I$89,5,0)</f>
        <v>0</v>
      </c>
      <c r="GW94" s="13" t="e">
        <f t="shared" si="105"/>
        <v>#NUM!</v>
      </c>
      <c r="GX94" s="20" t="e">
        <f t="shared" si="82"/>
        <v>#NUM!</v>
      </c>
      <c r="GY94" s="59" t="e">
        <f t="shared" si="83"/>
        <v>#NUM!</v>
      </c>
      <c r="GZ94" s="59">
        <f ca="1">AVERAGE(OFFSET($GY$3,0,0,'Données projet'!$E$18+1,1))-AVERAGE(OFFSET($H$3,0,0,'Données projet'!$E$18+1,1))</f>
        <v>315.63369683775079</v>
      </c>
      <c r="HA94" s="59">
        <f t="shared" si="106"/>
        <v>306.69725573349979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61.303053789899323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61.303053789899323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3.8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13.933333333333332</v>
      </c>
      <c r="H95" s="67">
        <f t="shared" si="56"/>
        <v>200.93333333333331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7.6</v>
      </c>
      <c r="N95" s="13">
        <f>IF('Données projet'!$A$36&gt;35,N94+M95-V94,IF(A95&lt;'Données projet'!$A$36,$K$205^A95,IF(A95='Données projet'!$A$36,'Données projet'!$B$36,N94+M95-V94)))</f>
        <v>366.19999999999987</v>
      </c>
      <c r="O95" s="13">
        <f>N95*VLOOKUP('Données projet'!$B$9,Paramètres!$A$1:$I$89,3,0)*VLOOKUP('Données projet'!$B$9,Paramètres!$A$1:$I$89,5,0)</f>
        <v>314.19959999999992</v>
      </c>
      <c r="P95" s="13">
        <f t="shared" si="87"/>
        <v>74.145185764564587</v>
      </c>
      <c r="Q95" s="20">
        <f t="shared" si="54"/>
        <v>676.36716853994983</v>
      </c>
      <c r="R95" s="59">
        <f t="shared" si="55"/>
        <v>955.77499809271478</v>
      </c>
      <c r="S95" s="59">
        <f ca="1">AVERAGE(OFFSET($R$3,0,0,'Données projet'!$E$9+1,1))-AVERAGE(OFFSET($H$3,0,0,'Données projet'!$E$9+1,1))</f>
        <v>490.57700931800127</v>
      </c>
      <c r="T95" s="59">
        <f t="shared" si="88"/>
        <v>271.29582207075191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45.299353098711848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45.299353098711848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</v>
      </c>
      <c r="AI95" s="13">
        <f>IF('Données projet'!$A$62&gt;35,AI94+AH95-AQ94,IF(A95&lt;'Données projet'!$A$62,$AF$205^A95,IF(A95='Données projet'!$A$62,'Données projet'!$B$62,AI94+AH95-AQ94)))</f>
        <v>267.99999999999983</v>
      </c>
      <c r="AJ95" s="13">
        <f>AI95*VLOOKUP('Données projet'!$B$10,Paramètres!$A$1:$I$89,3,0)*VLOOKUP('Données projet'!$B$10,Paramètres!$A$1:$I$89,5,0)</f>
        <v>225.76319999999987</v>
      </c>
      <c r="AK95" s="13">
        <f t="shared" si="89"/>
        <v>55.365597375021352</v>
      </c>
      <c r="AL95" s="20">
        <f t="shared" si="58"/>
        <v>489.63265542816202</v>
      </c>
      <c r="AM95" s="59">
        <f t="shared" si="59"/>
        <v>769.04048498092698</v>
      </c>
      <c r="AN95" s="59">
        <f ca="1">AVERAGE(OFFSET($AM$3,0,0,'Données projet'!$E$10+1,1))-AVERAGE(OFFSET($H$3,0,0,'Données projet'!$E$10+1,1))</f>
        <v>379.55022125193182</v>
      </c>
      <c r="AO95" s="59">
        <f t="shared" si="90"/>
        <v>247.37575363353935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27.080142624394043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27.080142624394043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6.2</v>
      </c>
      <c r="BD95" s="12">
        <f>IF('Données projet'!$A$88&gt;35,BD94+BC95-BL94,IF(A95&lt;'Données projet'!$A$88,$BA$205^A95,IF(A95='Données projet'!$A$88,'Données projet'!$B$88,BD94+BC95-BL94)))</f>
        <v>314.39999999999986</v>
      </c>
      <c r="BE95" s="13">
        <f>BD95*VLOOKUP('Données projet'!$B$11,Paramètres!$A$1:$I$89,3,0)*VLOOKUP('Données projet'!$B$11,Paramètres!$A$1:$I$89,5,0)</f>
        <v>284.46911999999986</v>
      </c>
      <c r="BF95" s="13">
        <f t="shared" si="91"/>
        <v>67.91059023737904</v>
      </c>
      <c r="BG95" s="20">
        <f t="shared" si="61"/>
        <v>613.72799533010152</v>
      </c>
      <c r="BH95" s="59">
        <f t="shared" si="62"/>
        <v>893.13582488286647</v>
      </c>
      <c r="BI95" s="59">
        <f ca="1">AVERAGE(OFFSET($BH$3,0,0,'Données projet'!$E$11+1,1))-AVERAGE(OFFSET($H$3,0,0,'Données projet'!$E$11+1,1))</f>
        <v>480.06550334851067</v>
      </c>
      <c r="BJ95" s="59">
        <f t="shared" si="92"/>
        <v>358.76123821338194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38.78143882011986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38.78143882011986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6.2</v>
      </c>
      <c r="BY95" s="12">
        <f>IF('Données projet'!$A$114&gt;35,BY94+BX95-CG94,IF(A95&lt;'Données projet'!$A$114,$BV$205^A95,IF(A95='Données projet'!$A$114,'Données projet'!$B$114,BY94+BX95-CG94)))</f>
        <v>314.39999999999986</v>
      </c>
      <c r="BZ95" s="13">
        <f>BY95*VLOOKUP('Données projet'!$B$12,Paramètres!$A$1:$I$89,3,0)*VLOOKUP('Données projet'!$B$12,Paramètres!$A$1:$I$89,5,0)</f>
        <v>318.80159999999989</v>
      </c>
      <c r="CA95" s="13">
        <f t="shared" si="93"/>
        <v>75.103948812522063</v>
      </c>
      <c r="CB95" s="20">
        <f t="shared" si="64"/>
        <v>686.05216418180908</v>
      </c>
      <c r="CC95" s="59">
        <f t="shared" si="65"/>
        <v>965.45999373457403</v>
      </c>
      <c r="CD95" s="59">
        <f ca="1">AVERAGE(OFFSET($CC$3,0,0,'Données projet'!$E$12+1,1))-AVERAGE(OFFSET($H$3,0,0,'Données projet'!$E$12+1,1))</f>
        <v>529.72171777327833</v>
      </c>
      <c r="CE95" s="59">
        <f t="shared" si="94"/>
        <v>394.94722433628397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43.461957298410198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43.461957298410198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3.8</v>
      </c>
      <c r="CT95" s="12">
        <f>IF('Données projet'!$A$140&gt;35,CT94+CS95-DB94,IF(A95&lt;'Données projet'!$A$140,$CQ$205^A95,IF(A95='Données projet'!$A$140,'Données projet'!$B$140,CT94+CS95-DB94)))</f>
        <v>200.59999999999997</v>
      </c>
      <c r="CU95" s="17">
        <f>CT95*VLOOKUP('Données projet'!$B$13,Paramètres!$A$1:$I$89,3,0)*VLOOKUP('Données projet'!$B$13,Paramètres!$A$1:$I$89,5,0)</f>
        <v>190.89095999999995</v>
      </c>
      <c r="CV95" s="13">
        <f t="shared" si="95"/>
        <v>47.736877792326297</v>
      </c>
      <c r="CW95" s="20">
        <f t="shared" si="67"/>
        <v>415.61015082163493</v>
      </c>
      <c r="CX95" s="59">
        <f t="shared" si="68"/>
        <v>695.01798037439994</v>
      </c>
      <c r="CY95" s="59">
        <f ca="1">AVERAGE(OFFSET($CX$3,0,0,'Données projet'!$E$13+1,1))-AVERAGE(OFFSET($H$3,0,0,'Données projet'!$E$13+1,1))</f>
        <v>319.49771739670462</v>
      </c>
      <c r="CZ95" s="59">
        <f t="shared" si="96"/>
        <v>166.76118462633733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18.26437238640904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18.26437238640904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371.53862119592281</v>
      </c>
      <c r="DU95" s="59">
        <f t="shared" si="98"/>
        <v>359.99672429242423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102.08063640456388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102.08063640456388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7.6</v>
      </c>
      <c r="EJ95" s="12">
        <f>IF('Données projet'!$A$192&gt;35,EJ94+EI95-ER94,IF(A95&lt;'Données projet'!$A$192,$EG$205^A95,IF(A95='Données projet'!$A$192,'Données projet'!$B$192,EJ94+EI95-ER94)))</f>
        <v>366.19999999999987</v>
      </c>
      <c r="EK95" s="17">
        <f>EJ95*VLOOKUP('Données projet'!$B$15,Paramètres!$A$1:$I$89,3,0)*VLOOKUP('Données projet'!$B$15,Paramètres!$A$1:$I$89,5,0)</f>
        <v>268.49783999999988</v>
      </c>
      <c r="EL95" s="13">
        <f t="shared" si="99"/>
        <v>64.530369583625486</v>
      </c>
      <c r="EM95" s="20">
        <f t="shared" si="73"/>
        <v>580.02413169148087</v>
      </c>
      <c r="EN95" s="59">
        <f t="shared" si="74"/>
        <v>859.43196124424583</v>
      </c>
      <c r="EO95" s="59">
        <f ca="1">AVERAGE(OFFSET($EN$3,0,0,'Données projet'!$E$15+1,1))-AVERAGE(OFFSET($H$3,0,0,'Données projet'!$E$15+1,1))</f>
        <v>429.05782194614073</v>
      </c>
      <c r="EP95" s="59">
        <f t="shared" si="100"/>
        <v>240.01805666428365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31.406515475985117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31.406515475985117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3</v>
      </c>
      <c r="FE95" s="12">
        <f>IF('Données projet'!$A$218&gt;35,FE94+FD95-FM94,IF(A95&lt;'Données projet'!$A$218,$FB$205^A95,IF(A95='Données projet'!$A$218,'Données projet'!$B$218,FE94+FD95-FM94)))</f>
        <v>243</v>
      </c>
      <c r="FF95" s="17">
        <f>FE95*VLOOKUP('Données projet'!$B$16,Paramètres!$A$1:$I$89,3,0)*VLOOKUP('Données projet'!$B$16,Paramètres!$A$1:$I$89,5,0)</f>
        <v>212.28480000000002</v>
      </c>
      <c r="FG95" s="13">
        <f t="shared" si="101"/>
        <v>52.434557099704193</v>
      </c>
      <c r="FH95" s="20">
        <f t="shared" si="76"/>
        <v>461.05288028198476</v>
      </c>
      <c r="FI95" s="59">
        <f t="shared" si="77"/>
        <v>740.46070983474965</v>
      </c>
      <c r="FJ95" s="59">
        <f ca="1">AVERAGE(OFFSET($FI$3,0,0,'Données projet'!$E$16+1,1))-AVERAGE(OFFSET($H$3,0,0,'Données projet'!$E$16+1,1))</f>
        <v>377.00852312761913</v>
      </c>
      <c r="FK95" s="59">
        <f t="shared" si="102"/>
        <v>337.17207781873378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28.83222060341609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28.83222060341609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2.8421709430404007E-14</v>
      </c>
      <c r="GA95" s="17">
        <f>FZ95*VLOOKUP('Données projet'!$B$17,Paramètres!$A$1:$I$89,3,0)*VLOOKUP('Données projet'!$B$17,Paramètres!$A$1:$I$89,5,0)</f>
        <v>2.4829205358400945E-14</v>
      </c>
      <c r="GB95" s="13">
        <f t="shared" si="103"/>
        <v>4.3867331143352915E-13</v>
      </c>
      <c r="GC95" s="20">
        <f t="shared" si="79"/>
        <v>8.0726688341261168E-13</v>
      </c>
      <c r="GD95" s="59">
        <f t="shared" si="80"/>
        <v>279.40782955276575</v>
      </c>
      <c r="GE95" s="59">
        <f ca="1">AVERAGE(OFFSET($GD$3,0,0,'Données projet'!$E$17+1,1))-AVERAGE(OFFSET($H$3,0,0,'Données projet'!$E$17+1,1))</f>
        <v>280.10635755644415</v>
      </c>
      <c r="GF95" s="59">
        <f t="shared" si="104"/>
        <v>271.43040689964266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63.199924321139036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63.199924321139036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>
        <f>GU95*VLOOKUP('Données projet'!$B$18,Paramètres!$A$1:$I$89,3,0)*VLOOKUP('Données projet'!$B$18,Paramètres!$A$1:$I$89,5,0)</f>
        <v>0</v>
      </c>
      <c r="GW95" s="13" t="e">
        <f t="shared" si="105"/>
        <v>#NUM!</v>
      </c>
      <c r="GX95" s="20" t="e">
        <f t="shared" si="82"/>
        <v>#NUM!</v>
      </c>
      <c r="GY95" s="59" t="e">
        <f t="shared" si="83"/>
        <v>#NUM!</v>
      </c>
      <c r="GZ95" s="59">
        <f ca="1">AVERAGE(OFFSET($GY$3,0,0,'Données projet'!$E$18+1,1))-AVERAGE(OFFSET($H$3,0,0,'Données projet'!$E$18+1,1))</f>
        <v>315.63369683775079</v>
      </c>
      <c r="HA95" s="59">
        <f t="shared" si="106"/>
        <v>306.69725573349979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60.100938296250135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60.100938296250135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3.8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13.933333333333332</v>
      </c>
      <c r="H96" s="67">
        <f t="shared" si="56"/>
        <v>200.93333333333331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66.268019793798729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7.6</v>
      </c>
      <c r="N96" s="13">
        <f>IF('Données projet'!$A$36&gt;35,N95+M96-V95,IF(A96&lt;'Données projet'!$A$36,$K$205^A96,IF(A96='Données projet'!$A$36,'Données projet'!$B$36,N95+M96-V95)))</f>
        <v>373.7999999999999</v>
      </c>
      <c r="O96" s="13">
        <f>N96*VLOOKUP('Données projet'!$B$9,Paramètres!$A$1:$I$89,3,0)*VLOOKUP('Données projet'!$B$9,Paramètres!$A$1:$I$89,5,0)</f>
        <v>320.72039999999993</v>
      </c>
      <c r="P96" s="13">
        <f t="shared" si="87"/>
        <v>75.503227270035708</v>
      </c>
      <c r="Q96" s="20">
        <f t="shared" si="54"/>
        <v>690.0894841619787</v>
      </c>
      <c r="R96" s="59">
        <f t="shared" si="55"/>
        <v>969.73889007257412</v>
      </c>
      <c r="S96" s="59">
        <f ca="1">AVERAGE(OFFSET($R$3,0,0,'Données projet'!$E$9+1,1))-AVERAGE(OFFSET($H$3,0,0,'Données projet'!$E$9+1,1))</f>
        <v>490.57700931800127</v>
      </c>
      <c r="T96" s="59">
        <f t="shared" si="88"/>
        <v>271.29582207075191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44.411060414323273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44.411060414323273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66.268019793798729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</v>
      </c>
      <c r="AI96" s="13">
        <f>IF('Données projet'!$A$62&gt;35,AI95+AH96-AQ95,IF(A96&lt;'Données projet'!$A$62,$AF$205^A96,IF(A96='Données projet'!$A$62,'Données projet'!$B$62,AI95+AH96-AQ95)))</f>
        <v>274.99999999999983</v>
      </c>
      <c r="AJ96" s="13">
        <f>AI96*VLOOKUP('Données projet'!$B$10,Paramètres!$A$1:$I$89,3,0)*VLOOKUP('Données projet'!$B$10,Paramètres!$A$1:$I$89,5,0)</f>
        <v>231.65999999999988</v>
      </c>
      <c r="AK96" s="13">
        <f t="shared" si="89"/>
        <v>56.641461975682766</v>
      </c>
      <c r="AL96" s="20">
        <f t="shared" si="58"/>
        <v>502.12504627431389</v>
      </c>
      <c r="AM96" s="59">
        <f t="shared" si="59"/>
        <v>781.77445218490925</v>
      </c>
      <c r="AN96" s="59">
        <f ca="1">AVERAGE(OFFSET($AM$3,0,0,'Données projet'!$E$10+1,1))-AVERAGE(OFFSET($H$3,0,0,'Données projet'!$E$10+1,1))</f>
        <v>379.55022125193182</v>
      </c>
      <c r="AO96" s="59">
        <f t="shared" si="90"/>
        <v>247.37575363353935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26.549117544785734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26.549117544785734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66.268019793798729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6.2</v>
      </c>
      <c r="BD96" s="12">
        <f>IF('Données projet'!$A$88&gt;35,BD95+BC96-BL95,IF(A96&lt;'Données projet'!$A$88,$BA$205^A96,IF(A96='Données projet'!$A$88,'Données projet'!$B$88,BD95+BC96-BL95)))</f>
        <v>320.59999999999985</v>
      </c>
      <c r="BE96" s="13">
        <f>BD96*VLOOKUP('Données projet'!$B$11,Paramètres!$A$1:$I$89,3,0)*VLOOKUP('Données projet'!$B$11,Paramètres!$A$1:$I$89,5,0)</f>
        <v>290.07887999999986</v>
      </c>
      <c r="BF96" s="13">
        <f t="shared" si="91"/>
        <v>69.092562427360406</v>
      </c>
      <c r="BG96" s="20">
        <f t="shared" si="61"/>
        <v>625.55692889431907</v>
      </c>
      <c r="BH96" s="59">
        <f t="shared" si="62"/>
        <v>905.20633480491438</v>
      </c>
      <c r="BI96" s="59">
        <f ca="1">AVERAGE(OFFSET($BH$3,0,0,'Données projet'!$E$11+1,1))-AVERAGE(OFFSET($H$3,0,0,'Données projet'!$E$11+1,1))</f>
        <v>480.06550334851067</v>
      </c>
      <c r="BJ96" s="59">
        <f t="shared" si="92"/>
        <v>358.76123821338194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38.020958459199321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38.020958459199321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66.268019793798729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6.2</v>
      </c>
      <c r="BY96" s="12">
        <f>IF('Données projet'!$A$114&gt;35,BY95+BX96-CG95,IF(A96&lt;'Données projet'!$A$114,$BV$205^A96,IF(A96='Données projet'!$A$114,'Données projet'!$B$114,BY95+BX96-CG95)))</f>
        <v>320.59999999999985</v>
      </c>
      <c r="BZ96" s="13">
        <f>BY96*VLOOKUP('Données projet'!$B$12,Paramètres!$A$1:$I$89,3,0)*VLOOKUP('Données projet'!$B$12,Paramètres!$A$1:$I$89,5,0)</f>
        <v>325.08839999999987</v>
      </c>
      <c r="CA96" s="13">
        <f t="shared" si="93"/>
        <v>76.411120176279752</v>
      </c>
      <c r="CB96" s="20">
        <f t="shared" si="64"/>
        <v>699.27833097368693</v>
      </c>
      <c r="CC96" s="59">
        <f t="shared" si="65"/>
        <v>978.92773688428224</v>
      </c>
      <c r="CD96" s="59">
        <f ca="1">AVERAGE(OFFSET($CC$3,0,0,'Données projet'!$E$12+1,1))-AVERAGE(OFFSET($H$3,0,0,'Données projet'!$E$12+1,1))</f>
        <v>529.72171777327833</v>
      </c>
      <c r="CE96" s="59">
        <f t="shared" si="94"/>
        <v>394.94722433628397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42.609694824964762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42.609694824964762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66.268019793798729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3.8</v>
      </c>
      <c r="CT96" s="12">
        <f>IF('Données projet'!$A$140&gt;35,CT95+CS96-DB95,IF(A96&lt;'Données projet'!$A$140,$CQ$205^A96,IF(A96='Données projet'!$A$140,'Données projet'!$B$140,CT95+CS96-DB95)))</f>
        <v>204.39999999999998</v>
      </c>
      <c r="CU96" s="17">
        <f>CT96*VLOOKUP('Données projet'!$B$13,Paramètres!$A$1:$I$89,3,0)*VLOOKUP('Données projet'!$B$13,Paramètres!$A$1:$I$89,5,0)</f>
        <v>194.50703999999999</v>
      </c>
      <c r="CV96" s="13">
        <f t="shared" si="95"/>
        <v>48.535031730585615</v>
      </c>
      <c r="CW96" s="20">
        <f t="shared" si="67"/>
        <v>423.29827493076988</v>
      </c>
      <c r="CX96" s="59">
        <f t="shared" si="68"/>
        <v>702.94768084136524</v>
      </c>
      <c r="CY96" s="59">
        <f ca="1">AVERAGE(OFFSET($CX$3,0,0,'Données projet'!$E$13+1,1))-AVERAGE(OFFSET($H$3,0,0,'Données projet'!$E$13+1,1))</f>
        <v>319.49771739670462</v>
      </c>
      <c r="CZ96" s="59">
        <f t="shared" si="96"/>
        <v>166.76118462633733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17.906219184078715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17.906219184078715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66.268019793798729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371.53862119592281</v>
      </c>
      <c r="DU96" s="59">
        <f t="shared" si="98"/>
        <v>359.99672429242423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100.07889738771063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100.07889738771063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66.268019793798729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7.6</v>
      </c>
      <c r="EJ96" s="12">
        <f>IF('Données projet'!$A$192&gt;35,EJ95+EI96-ER95,IF(A96&lt;'Données projet'!$A$192,$EG$205^A96,IF(A96='Données projet'!$A$192,'Données projet'!$B$192,EJ95+EI96-ER95)))</f>
        <v>373.7999999999999</v>
      </c>
      <c r="EK96" s="17">
        <f>EJ96*VLOOKUP('Données projet'!$B$15,Paramètres!$A$1:$I$89,3,0)*VLOOKUP('Données projet'!$B$15,Paramètres!$A$1:$I$89,5,0)</f>
        <v>274.07015999999993</v>
      </c>
      <c r="EL96" s="13">
        <f t="shared" si="99"/>
        <v>65.7123063385785</v>
      </c>
      <c r="EM96" s="20">
        <f t="shared" si="73"/>
        <v>591.78779553969071</v>
      </c>
      <c r="EN96" s="59">
        <f t="shared" si="74"/>
        <v>871.43720145028601</v>
      </c>
      <c r="EO96" s="59">
        <f ca="1">AVERAGE(OFFSET($EN$3,0,0,'Données projet'!$E$15+1,1))-AVERAGE(OFFSET($H$3,0,0,'Données projet'!$E$15+1,1))</f>
        <v>429.05782194614073</v>
      </c>
      <c r="EP96" s="59">
        <f t="shared" si="100"/>
        <v>240.01805666428365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30.790652863583983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30.790652863583983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66.268019793798729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3</v>
      </c>
      <c r="FE96" s="12">
        <f>IF('Données projet'!$A$218&gt;35,FE95+FD96-FM95,IF(A96&lt;'Données projet'!$A$218,$FB$205^A96,IF(A96='Données projet'!$A$218,'Données projet'!$B$218,FE95+FD96-FM95)))</f>
        <v>246</v>
      </c>
      <c r="FF96" s="17">
        <f>FE96*VLOOKUP('Données projet'!$B$16,Paramètres!$A$1:$I$89,3,0)*VLOOKUP('Données projet'!$B$16,Paramètres!$A$1:$I$89,5,0)</f>
        <v>214.90560000000005</v>
      </c>
      <c r="FG96" s="13">
        <f t="shared" si="101"/>
        <v>53.006137800892326</v>
      </c>
      <c r="FH96" s="20">
        <f t="shared" si="76"/>
        <v>466.61294333655422</v>
      </c>
      <c r="FI96" s="59">
        <f t="shared" si="77"/>
        <v>746.26234924714959</v>
      </c>
      <c r="FJ96" s="59">
        <f ca="1">AVERAGE(OFFSET($FI$3,0,0,'Données projet'!$E$16+1,1))-AVERAGE(OFFSET($H$3,0,0,'Données projet'!$E$16+1,1))</f>
        <v>377.00852312761913</v>
      </c>
      <c r="FK96" s="59">
        <f t="shared" si="102"/>
        <v>337.17207781873378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28.266838343301202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28.266838343301202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66.268019793798729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2.8421709430404007E-14</v>
      </c>
      <c r="GA96" s="17">
        <f>FZ96*VLOOKUP('Données projet'!$B$17,Paramètres!$A$1:$I$89,3,0)*VLOOKUP('Données projet'!$B$17,Paramètres!$A$1:$I$89,5,0)</f>
        <v>2.4829205358400945E-14</v>
      </c>
      <c r="GB96" s="13">
        <f t="shared" si="103"/>
        <v>4.3867331143352915E-13</v>
      </c>
      <c r="GC96" s="20">
        <f t="shared" si="79"/>
        <v>8.0726688341261168E-13</v>
      </c>
      <c r="GD96" s="59">
        <f t="shared" si="80"/>
        <v>279.64940591059616</v>
      </c>
      <c r="GE96" s="59">
        <f ca="1">AVERAGE(OFFSET($GD$3,0,0,'Données projet'!$E$17+1,1))-AVERAGE(OFFSET($H$3,0,0,'Données projet'!$E$17+1,1))</f>
        <v>280.10635755644415</v>
      </c>
      <c r="GF96" s="59">
        <f t="shared" si="104"/>
        <v>271.43040689964266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61.960612353349021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61.960612353349021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66.268019793798729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>
        <f>GU96*VLOOKUP('Données projet'!$B$18,Paramètres!$A$1:$I$89,3,0)*VLOOKUP('Données projet'!$B$18,Paramètres!$A$1:$I$89,5,0)</f>
        <v>0</v>
      </c>
      <c r="GW96" s="13" t="e">
        <f t="shared" si="105"/>
        <v>#NUM!</v>
      </c>
      <c r="GX96" s="20" t="e">
        <f t="shared" si="82"/>
        <v>#NUM!</v>
      </c>
      <c r="GY96" s="59" t="e">
        <f t="shared" si="83"/>
        <v>#NUM!</v>
      </c>
      <c r="GZ96" s="59">
        <f ca="1">AVERAGE(OFFSET($GY$3,0,0,'Données projet'!$E$18+1,1))-AVERAGE(OFFSET($H$3,0,0,'Données projet'!$E$18+1,1))</f>
        <v>315.63369683775079</v>
      </c>
      <c r="HA96" s="59">
        <f t="shared" si="106"/>
        <v>306.69725573349979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58.92239555421336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58.92239555421336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3.8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13.933333333333332</v>
      </c>
      <c r="H97" s="67">
        <f t="shared" si="56"/>
        <v>200.93333333333331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7.6</v>
      </c>
      <c r="N97" s="13">
        <f>IF('Données projet'!$A$36&gt;35,N96+M97-V96,IF(A97&lt;'Données projet'!$A$36,$K$205^A97,IF(A97='Données projet'!$A$36,'Données projet'!$B$36,N96+M97-V96)))</f>
        <v>381.39999999999992</v>
      </c>
      <c r="O97" s="13">
        <f>N97*VLOOKUP('Données projet'!$B$9,Paramètres!$A$1:$I$89,3,0)*VLOOKUP('Données projet'!$B$9,Paramètres!$A$1:$I$89,5,0)</f>
        <v>327.24119999999999</v>
      </c>
      <c r="P97" s="13">
        <f t="shared" si="87"/>
        <v>76.85805838290122</v>
      </c>
      <c r="Q97" s="20">
        <f t="shared" si="54"/>
        <v>703.80620835021955</v>
      </c>
      <c r="R97" s="59">
        <f t="shared" si="55"/>
        <v>983.69299980892083</v>
      </c>
      <c r="S97" s="59">
        <f ca="1">AVERAGE(OFFSET($R$3,0,0,'Données projet'!$E$9+1,1))-AVERAGE(OFFSET($H$3,0,0,'Données projet'!$E$9+1,1))</f>
        <v>490.57700931800127</v>
      </c>
      <c r="T97" s="59">
        <f t="shared" si="88"/>
        <v>271.29582207075191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43.54018660767052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43.54018660767052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</v>
      </c>
      <c r="AI97" s="13">
        <f>IF('Données projet'!$A$62&gt;35,AI96+AH97-AQ96,IF(A97&lt;'Données projet'!$A$62,$AF$205^A97,IF(A97='Données projet'!$A$62,'Données projet'!$B$62,AI96+AH97-AQ96)))</f>
        <v>281.99999999999983</v>
      </c>
      <c r="AJ97" s="13">
        <f>AI97*VLOOKUP('Données projet'!$B$10,Paramètres!$A$1:$I$89,3,0)*VLOOKUP('Données projet'!$B$10,Paramètres!$A$1:$I$89,5,0)</f>
        <v>237.55679999999987</v>
      </c>
      <c r="AK97" s="13">
        <f t="shared" si="89"/>
        <v>57.913551469467308</v>
      </c>
      <c r="AL97" s="20">
        <f t="shared" si="58"/>
        <v>514.61086214265526</v>
      </c>
      <c r="AM97" s="59">
        <f t="shared" si="59"/>
        <v>794.49765360135655</v>
      </c>
      <c r="AN97" s="59">
        <f ca="1">AVERAGE(OFFSET($AM$3,0,0,'Données projet'!$E$10+1,1))-AVERAGE(OFFSET($H$3,0,0,'Données projet'!$E$10+1,1))</f>
        <v>379.55022125193182</v>
      </c>
      <c r="AO97" s="59">
        <f t="shared" si="90"/>
        <v>247.37575363353935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26.028505543095225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26.028505543095225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6.2</v>
      </c>
      <c r="BD97" s="12">
        <f>IF('Données projet'!$A$88&gt;35,BD96+BC97-BL96,IF(A97&lt;'Données projet'!$A$88,$BA$205^A97,IF(A97='Données projet'!$A$88,'Données projet'!$B$88,BD96+BC97-BL96)))</f>
        <v>326.79999999999984</v>
      </c>
      <c r="BE97" s="13">
        <f>BD97*VLOOKUP('Données projet'!$B$11,Paramètres!$A$1:$I$89,3,0)*VLOOKUP('Données projet'!$B$11,Paramètres!$A$1:$I$89,5,0)</f>
        <v>295.68863999999985</v>
      </c>
      <c r="BF97" s="13">
        <f t="shared" si="91"/>
        <v>70.271876780519676</v>
      </c>
      <c r="BG97" s="20">
        <f t="shared" si="61"/>
        <v>637.38123339273818</v>
      </c>
      <c r="BH97" s="59">
        <f t="shared" si="62"/>
        <v>917.26802485143946</v>
      </c>
      <c r="BI97" s="59">
        <f ca="1">AVERAGE(OFFSET($BH$3,0,0,'Données projet'!$E$11+1,1))-AVERAGE(OFFSET($H$3,0,0,'Données projet'!$E$11+1,1))</f>
        <v>480.06550334851067</v>
      </c>
      <c r="BJ97" s="59">
        <f t="shared" si="92"/>
        <v>358.76123821338194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37.275390654309213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37.275390654309213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6.2</v>
      </c>
      <c r="BY97" s="12">
        <f>IF('Données projet'!$A$114&gt;35,BY96+BX97-CG96,IF(A97&lt;'Données projet'!$A$114,$BV$205^A97,IF(A97='Données projet'!$A$114,'Données projet'!$B$114,BY96+BX97-CG96)))</f>
        <v>326.79999999999984</v>
      </c>
      <c r="BZ97" s="13">
        <f>BY97*VLOOKUP('Données projet'!$B$12,Paramètres!$A$1:$I$89,3,0)*VLOOKUP('Données projet'!$B$12,Paramètres!$A$1:$I$89,5,0)</f>
        <v>331.37519999999984</v>
      </c>
      <c r="CA97" s="13">
        <f t="shared" si="93"/>
        <v>77.715352174616896</v>
      </c>
      <c r="CB97" s="20">
        <f t="shared" si="64"/>
        <v>712.49937837079085</v>
      </c>
      <c r="CC97" s="59">
        <f t="shared" si="65"/>
        <v>992.38616982949213</v>
      </c>
      <c r="CD97" s="59">
        <f ca="1">AVERAGE(OFFSET($CC$3,0,0,'Données projet'!$E$12+1,1))-AVERAGE(OFFSET($H$3,0,0,'Données projet'!$E$12+1,1))</f>
        <v>529.72171777327833</v>
      </c>
      <c r="CE97" s="59">
        <f t="shared" si="94"/>
        <v>394.94722433628397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41.774144698794814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41.774144698794814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3.8</v>
      </c>
      <c r="CT97" s="12">
        <f>IF('Données projet'!$A$140&gt;35,CT96+CS97-DB96,IF(A97&lt;'Données projet'!$A$140,$CQ$205^A97,IF(A97='Données projet'!$A$140,'Données projet'!$B$140,CT96+CS97-DB96)))</f>
        <v>208.2</v>
      </c>
      <c r="CU97" s="17">
        <f>CT97*VLOOKUP('Données projet'!$B$13,Paramètres!$A$1:$I$89,3,0)*VLOOKUP('Données projet'!$B$13,Paramètres!$A$1:$I$89,5,0)</f>
        <v>198.12312</v>
      </c>
      <c r="CV97" s="13">
        <f t="shared" si="95"/>
        <v>49.331460232373296</v>
      </c>
      <c r="CW97" s="20">
        <f t="shared" si="67"/>
        <v>430.98339390471682</v>
      </c>
      <c r="CX97" s="59">
        <f t="shared" si="68"/>
        <v>710.87018536341816</v>
      </c>
      <c r="CY97" s="59">
        <f ca="1">AVERAGE(OFFSET($CX$3,0,0,'Données projet'!$E$13+1,1))-AVERAGE(OFFSET($H$3,0,0,'Données projet'!$E$13+1,1))</f>
        <v>319.49771739670462</v>
      </c>
      <c r="CZ97" s="59">
        <f t="shared" si="96"/>
        <v>166.76118462633733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17.555089147594202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17.555089147594202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371.53862119592281</v>
      </c>
      <c r="DU97" s="59">
        <f t="shared" si="98"/>
        <v>359.99672429242423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98.116411252037622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98.116411252037622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7.6</v>
      </c>
      <c r="EJ97" s="12">
        <f>IF('Données projet'!$A$192&gt;35,EJ96+EI97-ER96,IF(A97&lt;'Données projet'!$A$192,$EG$205^A97,IF(A97='Données projet'!$A$192,'Données projet'!$B$192,EJ96+EI97-ER96)))</f>
        <v>381.39999999999992</v>
      </c>
      <c r="EK97" s="17">
        <f>EJ97*VLOOKUP('Données projet'!$B$15,Paramètres!$A$1:$I$89,3,0)*VLOOKUP('Données projet'!$B$15,Paramètres!$A$1:$I$89,5,0)</f>
        <v>279.64247999999992</v>
      </c>
      <c r="EL97" s="13">
        <f t="shared" si="99"/>
        <v>66.891449010284987</v>
      </c>
      <c r="EM97" s="20">
        <f t="shared" si="73"/>
        <v>603.54659302624623</v>
      </c>
      <c r="EN97" s="59">
        <f t="shared" si="74"/>
        <v>883.43338448494751</v>
      </c>
      <c r="EO97" s="59">
        <f ca="1">AVERAGE(OFFSET($EN$3,0,0,'Données projet'!$E$15+1,1))-AVERAGE(OFFSET($H$3,0,0,'Données projet'!$E$15+1,1))</f>
        <v>429.05782194614073</v>
      </c>
      <c r="EP97" s="59">
        <f t="shared" si="100"/>
        <v>240.01805666428365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30.186866941372934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30.186866941372934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3</v>
      </c>
      <c r="FE97" s="12">
        <f>IF('Données projet'!$A$218&gt;35,FE96+FD97-FM96,IF(A97&lt;'Données projet'!$A$218,$FB$205^A97,IF(A97='Données projet'!$A$218,'Données projet'!$B$218,FE96+FD97-FM96)))</f>
        <v>249</v>
      </c>
      <c r="FF97" s="17">
        <f>FE97*VLOOKUP('Données projet'!$B$16,Paramètres!$A$1:$I$89,3,0)*VLOOKUP('Données projet'!$B$16,Paramètres!$A$1:$I$89,5,0)</f>
        <v>217.52640000000005</v>
      </c>
      <c r="FG97" s="13">
        <f t="shared" si="101"/>
        <v>53.576907690651254</v>
      </c>
      <c r="FH97" s="20">
        <f t="shared" si="76"/>
        <v>472.17159422788433</v>
      </c>
      <c r="FI97" s="59">
        <f t="shared" si="77"/>
        <v>752.05838568658555</v>
      </c>
      <c r="FJ97" s="59">
        <f ca="1">AVERAGE(OFFSET($FI$3,0,0,'Données projet'!$E$16+1,1))-AVERAGE(OFFSET($H$3,0,0,'Données projet'!$E$16+1,1))</f>
        <v>377.00852312761913</v>
      </c>
      <c r="FK97" s="59">
        <f t="shared" si="102"/>
        <v>337.17207781873378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27.712542884458042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27.712542884458042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2.8421709430404007E-14</v>
      </c>
      <c r="GA97" s="17">
        <f>FZ97*VLOOKUP('Données projet'!$B$17,Paramètres!$A$1:$I$89,3,0)*VLOOKUP('Données projet'!$B$17,Paramètres!$A$1:$I$89,5,0)</f>
        <v>2.4829205358400945E-14</v>
      </c>
      <c r="GB97" s="13">
        <f t="shared" si="103"/>
        <v>4.3867331143352915E-13</v>
      </c>
      <c r="GC97" s="20">
        <f t="shared" si="79"/>
        <v>8.0726688341261168E-13</v>
      </c>
      <c r="GD97" s="59">
        <f t="shared" si="80"/>
        <v>279.88679145870208</v>
      </c>
      <c r="GE97" s="59">
        <f ca="1">AVERAGE(OFFSET($GD$3,0,0,'Données projet'!$E$17+1,1))-AVERAGE(OFFSET($H$3,0,0,'Données projet'!$E$17+1,1))</f>
        <v>280.10635755644415</v>
      </c>
      <c r="GF97" s="59">
        <f t="shared" si="104"/>
        <v>271.43040689964266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60.745602537341711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60.745602537341711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>
        <f>GU97*VLOOKUP('Données projet'!$B$18,Paramètres!$A$1:$I$89,3,0)*VLOOKUP('Données projet'!$B$18,Paramètres!$A$1:$I$89,5,0)</f>
        <v>0</v>
      </c>
      <c r="GW97" s="13" t="e">
        <f t="shared" si="105"/>
        <v>#NUM!</v>
      </c>
      <c r="GX97" s="20" t="e">
        <f t="shared" si="82"/>
        <v>#NUM!</v>
      </c>
      <c r="GY97" s="59" t="e">
        <f t="shared" si="83"/>
        <v>#NUM!</v>
      </c>
      <c r="GZ97" s="59">
        <f ca="1">AVERAGE(OFFSET($GY$3,0,0,'Données projet'!$E$18+1,1))-AVERAGE(OFFSET($H$3,0,0,'Données projet'!$E$18+1,1))</f>
        <v>315.63369683775079</v>
      </c>
      <c r="HA97" s="59">
        <f t="shared" si="106"/>
        <v>306.69725573349979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57.766963316507834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57.766963316507834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3.8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13.933333333333332</v>
      </c>
      <c r="H98" s="67">
        <f t="shared" si="56"/>
        <v>200.93333333333331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66.396379699526037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389</v>
      </c>
      <c r="L98" s="12">
        <f>VLOOKUP(A98,'Données projet'!$A$35:$I$55,9,0)</f>
        <v>7.6</v>
      </c>
      <c r="M98" s="12">
        <f t="array" ref="M98">INDEX(L:L,MIN(IF(ISNUMBER(L98:L294),ROW(L98:L294),"")))</f>
        <v>7.6</v>
      </c>
      <c r="N98" s="13">
        <f>IF('Données projet'!$A$36&gt;35,N97+M98-V97,IF(A98&lt;'Données projet'!$A$36,$K$205^A98,IF(A98='Données projet'!$A$36,'Données projet'!$B$36,N97+M98-V97)))</f>
        <v>388.99999999999994</v>
      </c>
      <c r="O98" s="13">
        <f>N98*VLOOKUP('Données projet'!$B$9,Paramètres!$A$1:$I$89,3,0)*VLOOKUP('Données projet'!$B$9,Paramètres!$A$1:$I$89,5,0)</f>
        <v>333.762</v>
      </c>
      <c r="P98" s="13">
        <f t="shared" si="87"/>
        <v>78.209750448453065</v>
      </c>
      <c r="Q98" s="20">
        <f t="shared" si="54"/>
        <v>717.51746536438895</v>
      </c>
      <c r="R98" s="59">
        <f t="shared" si="55"/>
        <v>997.63752426265114</v>
      </c>
      <c r="S98" s="59">
        <f ca="1">AVERAGE(OFFSET($R$3,0,0,'Données projet'!$E$9+1,1))-AVERAGE(OFFSET($H$3,0,0,'Données projet'!$E$9+1,1))</f>
        <v>490.57700931800127</v>
      </c>
      <c r="T98" s="59">
        <f t="shared" si="88"/>
        <v>271.29582207075191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25</v>
      </c>
      <c r="W98" s="16">
        <f>IF(ISNA(VLOOKUP(A98,'Données projet'!$A$35:$I$55,5,0)),0%,VLOOKUP(A98,'Données projet'!$A$35:$I$55,5,0)*VLOOKUP('Données projet'!$B$9,Paramètres!$A$1:$I$89,7,0))</f>
        <v>0.371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51.4836681119899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51.4836681119899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66.396379699526037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289</v>
      </c>
      <c r="AG98" s="12">
        <f>VLOOKUP(A98,'Données projet'!$A$61:$I$81,9,0)</f>
        <v>7</v>
      </c>
      <c r="AH98" s="12">
        <f t="array" ref="AH98">INDEX(AG:AG,MIN(IF(ISNUMBER(AG98:AG294),ROW(AG98:AG294),"")))</f>
        <v>7</v>
      </c>
      <c r="AI98" s="13">
        <f>IF('Données projet'!$A$62&gt;35,AI97+AH98-AQ97,IF(A98&lt;'Données projet'!$A$62,$AF$205^A98,IF(A98='Données projet'!$A$62,'Données projet'!$B$62,AI97+AH98-AQ97)))</f>
        <v>288.99999999999983</v>
      </c>
      <c r="AJ98" s="13">
        <f>AI98*VLOOKUP('Données projet'!$B$10,Paramètres!$A$1:$I$89,3,0)*VLOOKUP('Données projet'!$B$10,Paramètres!$A$1:$I$89,5,0)</f>
        <v>243.45359999999988</v>
      </c>
      <c r="AK98" s="13">
        <f t="shared" si="89"/>
        <v>59.181970343065267</v>
      </c>
      <c r="AL98" s="20">
        <f t="shared" si="58"/>
        <v>527.09028501417163</v>
      </c>
      <c r="AM98" s="59">
        <f t="shared" si="59"/>
        <v>807.2103439124337</v>
      </c>
      <c r="AN98" s="59">
        <f ca="1">AVERAGE(OFFSET($AM$3,0,0,'Données projet'!$E$10+1,1))-AVERAGE(OFFSET($H$3,0,0,'Données projet'!$E$10+1,1))</f>
        <v>379.55022125193182</v>
      </c>
      <c r="AO98" s="59">
        <f t="shared" si="90"/>
        <v>247.37575363353935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21</v>
      </c>
      <c r="AR98" s="16">
        <f>IF(ISNA(VLOOKUP(A98,'Données projet'!$A$61:$I$81,5,0)),0%,VLOOKUP(A98,'Données projet'!$A$61:$I$81,5,0)*VLOOKUP('Données projet'!$B$10,Paramètres!$A$1:$I$89,7,0))</f>
        <v>0.30099999999999999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31.404522599044899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31.404522599044899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66.396379699526037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333</v>
      </c>
      <c r="BB98" s="12">
        <f>VLOOKUP(A98,'Données projet'!$A$87:$I$107,9,0)</f>
        <v>6.2</v>
      </c>
      <c r="BC98" s="12">
        <f t="array" ref="BC98">INDEX(BB:BB,MIN(IF(ISNUMBER(BB98:BB294),ROW(BB98:BB294),"")))</f>
        <v>6.2</v>
      </c>
      <c r="BD98" s="12">
        <f>IF('Données projet'!$A$88&gt;35,BD97+BC98-BL97,IF(A98&lt;'Données projet'!$A$88,$BA$205^A98,IF(A98='Données projet'!$A$88,'Données projet'!$B$88,BD97+BC98-BL97)))</f>
        <v>332.99999999999983</v>
      </c>
      <c r="BE98" s="13">
        <f>BD98*VLOOKUP('Données projet'!$B$11,Paramètres!$A$1:$I$89,3,0)*VLOOKUP('Données projet'!$B$11,Paramètres!$A$1:$I$89,5,0)</f>
        <v>301.29839999999984</v>
      </c>
      <c r="BF98" s="13">
        <f t="shared" si="91"/>
        <v>71.448589534990518</v>
      </c>
      <c r="BG98" s="20">
        <f t="shared" si="61"/>
        <v>649.20100677344146</v>
      </c>
      <c r="BH98" s="59">
        <f t="shared" si="62"/>
        <v>929.32106567170354</v>
      </c>
      <c r="BI98" s="59">
        <f ca="1">AVERAGE(OFFSET($BH$3,0,0,'Données projet'!$E$11+1,1))-AVERAGE(OFFSET($H$3,0,0,'Données projet'!$E$11+1,1))</f>
        <v>480.06550334851067</v>
      </c>
      <c r="BJ98" s="59">
        <f t="shared" si="92"/>
        <v>358.76123821338194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28</v>
      </c>
      <c r="BM98" s="16">
        <f>IF(ISNA(VLOOKUP(A98,'Données projet'!$A$87:$I$107,5,0)),0%,VLOOKUP(A98,'Données projet'!$A$87:$I$107,5,0)*VLOOKUP('Données projet'!$B$11,Paramètres!$A$1:$I$89,7,0))</f>
        <v>0.30099999999999999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44.974378043076648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44.974378043076648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66.396379699526037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333</v>
      </c>
      <c r="BW98" s="12">
        <f>VLOOKUP(A98,'Données projet'!$A$113:$I$133,9,0)</f>
        <v>6.2</v>
      </c>
      <c r="BX98" s="12">
        <f t="array" ref="BX98">INDEX(BW:BW,MIN(IF(ISNUMBER(BW98:BW294),ROW(BW98:BW294),"")))</f>
        <v>6.2</v>
      </c>
      <c r="BY98" s="12">
        <f>IF('Données projet'!$A$114&gt;35,BY97+BX98-CG97,IF(A98&lt;'Données projet'!$A$114,$BV$205^A98,IF(A98='Données projet'!$A$114,'Données projet'!$B$114,BY97+BX98-CG97)))</f>
        <v>332.99999999999983</v>
      </c>
      <c r="BZ98" s="13">
        <f>BY98*VLOOKUP('Données projet'!$B$12,Paramètres!$A$1:$I$89,3,0)*VLOOKUP('Données projet'!$B$12,Paramètres!$A$1:$I$89,5,0)</f>
        <v>337.66199999999986</v>
      </c>
      <c r="CA98" s="13">
        <f t="shared" si="93"/>
        <v>79.016707002632685</v>
      </c>
      <c r="CB98" s="20">
        <f t="shared" si="64"/>
        <v>725.71541469625163</v>
      </c>
      <c r="CC98" s="59">
        <f t="shared" si="65"/>
        <v>1005.8354735945138</v>
      </c>
      <c r="CD98" s="59">
        <f ca="1">AVERAGE(OFFSET($CC$3,0,0,'Données projet'!$E$12+1,1))-AVERAGE(OFFSET($H$3,0,0,'Données projet'!$E$12+1,1))</f>
        <v>529.72171777327833</v>
      </c>
      <c r="CE98" s="59">
        <f t="shared" si="94"/>
        <v>394.94722433628397</v>
      </c>
      <c r="CF98" s="15">
        <f>IF(ISNA(VLOOKUP(A98,'Données projet'!$A$113:$I$133,3,0)),0,VLOOKUP(A98,'Données projet'!$A$113:$I$133,3,0))</f>
        <v>16</v>
      </c>
      <c r="CG98" s="15">
        <f>IF(ISNA(VLOOKUP(A98,'Données projet'!$A$113:$I$133,4,0)),0,VLOOKUP(A98,'Données projet'!$A$113:$I$133,4,0))</f>
        <v>28</v>
      </c>
      <c r="CH98" s="16">
        <f>IF(ISNA(VLOOKUP(A98,'Données projet'!$A$113:$I$133,5,0)),0%,VLOOKUP(A98,'Données projet'!$A$113:$I$133,5,0)*VLOOKUP('Données projet'!$B$12,Paramètres!$A$1:$I$89,7,0))</f>
        <v>0.30099999999999999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50.402320220689354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50.402320220689354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66.396379699526037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212</v>
      </c>
      <c r="CR98" s="12">
        <f>VLOOKUP(A98,'Données projet'!$A$139:$I$159,9,0)</f>
        <v>3.8</v>
      </c>
      <c r="CS98" s="12">
        <f t="array" ref="CS98">INDEX(CR:CR,MIN(IF(ISNUMBER(CR98:CR294),ROW(CR98:CR294),"")))</f>
        <v>3.8</v>
      </c>
      <c r="CT98" s="12">
        <f>IF('Données projet'!$A$140&gt;35,CT97+CS98-DB97,IF(A98&lt;'Données projet'!$A$140,$CQ$205^A98,IF(A98='Données projet'!$A$140,'Données projet'!$B$140,CT97+CS98-DB97)))</f>
        <v>212</v>
      </c>
      <c r="CU98" s="17">
        <f>CT98*VLOOKUP('Données projet'!$B$13,Paramètres!$A$1:$I$89,3,0)*VLOOKUP('Données projet'!$B$13,Paramètres!$A$1:$I$89,5,0)</f>
        <v>201.73919999999998</v>
      </c>
      <c r="CV98" s="13">
        <f t="shared" si="95"/>
        <v>50.126198422100714</v>
      </c>
      <c r="CW98" s="20">
        <f t="shared" si="67"/>
        <v>438.665568918492</v>
      </c>
      <c r="CX98" s="59">
        <f t="shared" si="68"/>
        <v>718.78562781675419</v>
      </c>
      <c r="CY98" s="59">
        <f ca="1">AVERAGE(OFFSET($CX$3,0,0,'Données projet'!$E$13+1,1))-AVERAGE(OFFSET($H$3,0,0,'Données projet'!$E$13+1,1))</f>
        <v>319.49771739670462</v>
      </c>
      <c r="CZ98" s="59">
        <f t="shared" si="96"/>
        <v>166.76118462633733</v>
      </c>
      <c r="DA98" s="15">
        <f>IF(ISNA(VLOOKUP(A98,'Données projet'!$A$139:$I$159,3,0)),0,VLOOKUP(A98,'Données projet'!$A$139:$I$159,3,0))</f>
        <v>15</v>
      </c>
      <c r="DB98" s="15">
        <f>IF(ISNA(VLOOKUP(A98,'Données projet'!$A$139:$I$159,4,0)),0,VLOOKUP(A98,'Données projet'!$A$139:$I$159,4,0))</f>
        <v>14</v>
      </c>
      <c r="DC98" s="16">
        <f>IF(ISNA(VLOOKUP(A98,'Données projet'!$A$139:$I$159,5,0)),0%,VLOOKUP(A98,'Données projet'!$A$139:$I$159,5,0)*VLOOKUP('Données projet'!$B$13,Paramètres!$A$1:$I$89,7,0))</f>
        <v>0.30099999999999999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21.6438276508282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21.6438276508282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66.396379699526037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371.53862119592281</v>
      </c>
      <c r="DU98" s="59">
        <f t="shared" si="98"/>
        <v>359.99672429242423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96.192408272486816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96.192408272486816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66.396379699526037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389</v>
      </c>
      <c r="EH98" s="12">
        <f>VLOOKUP(A98,'Données projet'!$A$191:$I$211,9,0)</f>
        <v>7.6</v>
      </c>
      <c r="EI98" s="12">
        <f t="array" ref="EI98">INDEX(EH:EH,MIN(IF(ISNUMBER(EH98:EH294),ROW(EH98:EH294),"")))</f>
        <v>7.6</v>
      </c>
      <c r="EJ98" s="12">
        <f>IF('Données projet'!$A$192&gt;35,EJ97+EI98-ER97,IF(A98&lt;'Données projet'!$A$192,$EG$205^A98,IF(A98='Données projet'!$A$192,'Données projet'!$B$192,EJ97+EI98-ER97)))</f>
        <v>388.99999999999994</v>
      </c>
      <c r="EK98" s="17">
        <f>EJ98*VLOOKUP('Données projet'!$B$15,Paramètres!$A$1:$I$89,3,0)*VLOOKUP('Données projet'!$B$15,Paramètres!$A$1:$I$89,5,0)</f>
        <v>285.21479999999997</v>
      </c>
      <c r="EL98" s="13">
        <f t="shared" si="99"/>
        <v>68.067859692298569</v>
      </c>
      <c r="EM98" s="20">
        <f t="shared" si="73"/>
        <v>615.30063229741995</v>
      </c>
      <c r="EN98" s="59">
        <f t="shared" si="74"/>
        <v>895.42069119568214</v>
      </c>
      <c r="EO98" s="59">
        <f ca="1">AVERAGE(OFFSET($EN$3,0,0,'Données projet'!$E$15+1,1))-AVERAGE(OFFSET($H$3,0,0,'Données projet'!$E$15+1,1))</f>
        <v>429.05782194614073</v>
      </c>
      <c r="EP98" s="59">
        <f t="shared" si="100"/>
        <v>240.01805666428365</v>
      </c>
      <c r="EQ98" s="15">
        <f>IF(ISNA(VLOOKUP(A98,'Données projet'!$A$191:$I$211,3,0)),0,VLOOKUP(A98,'Données projet'!$A$191:$I$211,3,0))</f>
        <v>16</v>
      </c>
      <c r="ER98" s="15">
        <f>IF(ISNA(VLOOKUP(A98,'Données projet'!$A$191:$I$211,4,0)),0,VLOOKUP(A98,'Données projet'!$A$191:$I$211,4,0))</f>
        <v>25</v>
      </c>
      <c r="ES98" s="16">
        <f>IF(ISNA(VLOOKUP(A98,'Données projet'!$A$191:$I$211,5,0)),0%,VLOOKUP(A98,'Données projet'!$A$191:$I$211,5,0)*VLOOKUP('Données projet'!$B$15,Paramètres!$A$1:$I$89,7,0))</f>
        <v>0.30099999999999999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35.694165781931922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35.694165781931922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66.396379699526037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>
        <f>VLOOKUP(A98,'Données projet'!$A$217:$I$237,2,0)</f>
        <v>252</v>
      </c>
      <c r="FC98" s="12">
        <f>VLOOKUP(A98,'Données projet'!$A$217:$I$237,9,0)</f>
        <v>3</v>
      </c>
      <c r="FD98" s="12">
        <f t="array" ref="FD98">INDEX(FC:FC,MIN(IF(ISNUMBER(FC98:FC294),ROW(FC98:FC294),"")))</f>
        <v>3</v>
      </c>
      <c r="FE98" s="12">
        <f>IF('Données projet'!$A$218&gt;35,FE97+FD98-FM97,IF(A98&lt;'Données projet'!$A$218,$FB$205^A98,IF(A98='Données projet'!$A$218,'Données projet'!$B$218,FE97+FD98-FM97)))</f>
        <v>252</v>
      </c>
      <c r="FF98" s="17">
        <f>FE98*VLOOKUP('Données projet'!$B$16,Paramètres!$A$1:$I$89,3,0)*VLOOKUP('Données projet'!$B$16,Paramètres!$A$1:$I$89,5,0)</f>
        <v>220.14720000000003</v>
      </c>
      <c r="FG98" s="13">
        <f t="shared" si="101"/>
        <v>54.146877667769687</v>
      </c>
      <c r="FH98" s="20">
        <f t="shared" si="76"/>
        <v>477.72885193803222</v>
      </c>
      <c r="FI98" s="59">
        <f t="shared" si="77"/>
        <v>757.84891083629441</v>
      </c>
      <c r="FJ98" s="59">
        <f ca="1">AVERAGE(OFFSET($FI$3,0,0,'Données projet'!$E$16+1,1))-AVERAGE(OFFSET($H$3,0,0,'Données projet'!$E$16+1,1))</f>
        <v>377.00852312761913</v>
      </c>
      <c r="FK98" s="59">
        <f t="shared" si="102"/>
        <v>337.17207781873378</v>
      </c>
      <c r="FL98" s="15">
        <f>IF(ISNA(VLOOKUP(A98,'Données projet'!$A$217:$I$237,3,0)),0,VLOOKUP(A98,'Données projet'!$A$217:$I$237,3,0))</f>
        <v>18</v>
      </c>
      <c r="FM98" s="15">
        <f>IF(ISNA(VLOOKUP(A98,'Données projet'!$A$217:$I$237,4,0)),0,VLOOKUP(A98,'Données projet'!$A$217:$I$237,4,0))</f>
        <v>12</v>
      </c>
      <c r="FN98" s="16">
        <f>IF(ISNA(VLOOKUP(A98,'Données projet'!$A$217:$I$237,5,0)),0%,VLOOKUP(A98,'Données projet'!$A$217:$I$237,5,0)*VLOOKUP('Données projet'!$B$16,Paramètres!$A$1:$I$89,7,0))</f>
        <v>0.30099999999999999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30.657365813374618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30.657365813374618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66.396379699526037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2.8421709430404007E-14</v>
      </c>
      <c r="GA98" s="17">
        <f>FZ98*VLOOKUP('Données projet'!$B$17,Paramètres!$A$1:$I$89,3,0)*VLOOKUP('Données projet'!$B$17,Paramètres!$A$1:$I$89,5,0)</f>
        <v>2.4829205358400945E-14</v>
      </c>
      <c r="GB98" s="13">
        <f t="shared" si="103"/>
        <v>4.3867331143352915E-13</v>
      </c>
      <c r="GC98" s="20">
        <f t="shared" si="79"/>
        <v>8.0726688341261168E-13</v>
      </c>
      <c r="GD98" s="59">
        <f t="shared" si="80"/>
        <v>280.12005889826293</v>
      </c>
      <c r="GE98" s="59">
        <f ca="1">AVERAGE(OFFSET($GD$3,0,0,'Données projet'!$E$17+1,1))-AVERAGE(OFFSET($H$3,0,0,'Données projet'!$E$17+1,1))</f>
        <v>280.10635755644415</v>
      </c>
      <c r="GF98" s="59">
        <f t="shared" si="104"/>
        <v>271.43040689964266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59.554418322743487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59.554418322743487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66.396379699526037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>
        <f>GU98*VLOOKUP('Données projet'!$B$18,Paramètres!$A$1:$I$89,3,0)*VLOOKUP('Données projet'!$B$18,Paramètres!$A$1:$I$89,5,0)</f>
        <v>0</v>
      </c>
      <c r="GW98" s="13" t="e">
        <f t="shared" si="105"/>
        <v>#NUM!</v>
      </c>
      <c r="GX98" s="20" t="e">
        <f t="shared" si="82"/>
        <v>#NUM!</v>
      </c>
      <c r="GY98" s="59" t="e">
        <f t="shared" si="83"/>
        <v>#NUM!</v>
      </c>
      <c r="GZ98" s="59">
        <f ca="1">AVERAGE(OFFSET($GY$3,0,0,'Données projet'!$E$18+1,1))-AVERAGE(OFFSET($H$3,0,0,'Données projet'!$E$18+1,1))</f>
        <v>315.63369683775079</v>
      </c>
      <c r="HA98" s="59">
        <f t="shared" si="106"/>
        <v>306.69725573349979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56.63418840023963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56.63418840023963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3.8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13.933333333333332</v>
      </c>
      <c r="H99" s="67">
        <f t="shared" si="56"/>
        <v>200.93333333333331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6.9</v>
      </c>
      <c r="N99" s="13">
        <f>IF('Données projet'!$A$36&gt;35,N98+M99-V98,IF(A99&lt;'Données projet'!$A$36,$K$205^A99,IF(A99='Données projet'!$A$36,'Données projet'!$B$36,N98+M99-V98)))</f>
        <v>370.89999999999992</v>
      </c>
      <c r="O99" s="13">
        <f>N99*VLOOKUP('Données projet'!$B$9,Paramètres!$A$1:$I$89,3,0)*VLOOKUP('Données projet'!$B$9,Paramètres!$A$1:$I$89,5,0)</f>
        <v>318.23219999999998</v>
      </c>
      <c r="P99" s="13">
        <f t="shared" si="87"/>
        <v>74.9854099865249</v>
      </c>
      <c r="Q99" s="20">
        <f t="shared" ref="Q99:Q130" si="107">(O99+P99)*0.475*44/12</f>
        <v>684.85400405986411</v>
      </c>
      <c r="R99" s="59">
        <f t="shared" si="55"/>
        <v>965.20328372911854</v>
      </c>
      <c r="S99" s="59">
        <f ca="1">AVERAGE(OFFSET($R$3,0,0,'Données projet'!$E$9+1,1))-AVERAGE(OFFSET($H$3,0,0,'Données projet'!$E$9+1,1))</f>
        <v>490.57700931800127</v>
      </c>
      <c r="T99" s="59">
        <f t="shared" si="88"/>
        <v>271.29582207075191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50.474104782250642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50.474104782250642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2.8</v>
      </c>
      <c r="AI99" s="13">
        <f>IF('Données projet'!$A$62&gt;35,AI98+AH99-AQ98,IF(A99&lt;'Données projet'!$A$62,$AF$205^A99,IF(A99='Données projet'!$A$62,'Données projet'!$B$62,AI98+AH99-AQ98)))</f>
        <v>270.79999999999984</v>
      </c>
      <c r="AJ99" s="13">
        <f>AI99*VLOOKUP('Données projet'!$B$10,Paramètres!$A$1:$I$89,3,0)*VLOOKUP('Données projet'!$B$10,Paramètres!$A$1:$I$89,5,0)</f>
        <v>228.12191999999988</v>
      </c>
      <c r="AK99" s="13">
        <f t="shared" si="89"/>
        <v>55.876403150577559</v>
      </c>
      <c r="AL99" s="20">
        <f t="shared" si="58"/>
        <v>494.63041282058902</v>
      </c>
      <c r="AM99" s="59">
        <f t="shared" si="59"/>
        <v>774.9796924898435</v>
      </c>
      <c r="AN99" s="59">
        <f ca="1">AVERAGE(OFFSET($AM$3,0,0,'Données projet'!$E$10+1,1))-AVERAGE(OFFSET($H$3,0,0,'Données projet'!$E$10+1,1))</f>
        <v>379.55022125193182</v>
      </c>
      <c r="AO99" s="59">
        <f t="shared" si="90"/>
        <v>247.37575363353935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30.788699065745028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30.788699065745028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5.6</v>
      </c>
      <c r="BD99" s="12">
        <f>IF('Données projet'!$A$88&gt;35,BD98+BC99-BL98,IF(A99&lt;'Données projet'!$A$88,$BA$205^A99,IF(A99='Données projet'!$A$88,'Données projet'!$B$88,BD98+BC99-BL98)))</f>
        <v>310.59999999999985</v>
      </c>
      <c r="BE99" s="13">
        <f>BD99*VLOOKUP('Données projet'!$B$11,Paramètres!$A$1:$I$89,3,0)*VLOOKUP('Données projet'!$B$11,Paramètres!$A$1:$I$89,5,0)</f>
        <v>281.03087999999985</v>
      </c>
      <c r="BF99" s="13">
        <f t="shared" si="91"/>
        <v>67.184816842275467</v>
      </c>
      <c r="BG99" s="20">
        <f t="shared" si="61"/>
        <v>606.47567200029607</v>
      </c>
      <c r="BH99" s="59">
        <f t="shared" si="62"/>
        <v>886.8249516695505</v>
      </c>
      <c r="BI99" s="59">
        <f ca="1">AVERAGE(OFFSET($BH$3,0,0,'Données projet'!$E$11+1,1))-AVERAGE(OFFSET($H$3,0,0,'Données projet'!$E$11+1,1))</f>
        <v>480.06550334851067</v>
      </c>
      <c r="BJ99" s="59">
        <f t="shared" si="92"/>
        <v>358.76123821338194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44.092457921313873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44.092457921313873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5.6</v>
      </c>
      <c r="BY99" s="12">
        <f>IF('Données projet'!$A$114&gt;35,BY98+BX99-CG98,IF(A99&lt;'Données projet'!$A$114,$BV$205^A99,IF(A99='Données projet'!$A$114,'Données projet'!$B$114,BY98+BX99-CG98)))</f>
        <v>310.59999999999985</v>
      </c>
      <c r="BZ99" s="13">
        <f>BY99*VLOOKUP('Données projet'!$B$12,Paramètres!$A$1:$I$89,3,0)*VLOOKUP('Données projet'!$B$12,Paramètres!$A$1:$I$89,5,0)</f>
        <v>314.94839999999988</v>
      </c>
      <c r="CA99" s="13">
        <f t="shared" si="93"/>
        <v>74.301298626081149</v>
      </c>
      <c r="CB99" s="20">
        <f t="shared" si="64"/>
        <v>677.94322510709105</v>
      </c>
      <c r="CC99" s="59">
        <f t="shared" si="65"/>
        <v>958.29250477634548</v>
      </c>
      <c r="CD99" s="59">
        <f ca="1">AVERAGE(OFFSET($CC$3,0,0,'Données projet'!$E$12+1,1))-AVERAGE(OFFSET($H$3,0,0,'Données projet'!$E$12+1,1))</f>
        <v>529.72171777327833</v>
      </c>
      <c r="CE99" s="59">
        <f t="shared" si="94"/>
        <v>394.94722433628397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49.413961463541412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49.413961463541412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3.6</v>
      </c>
      <c r="CT99" s="12">
        <f>IF('Données projet'!$A$140&gt;35,CT98+CS99-DB98,IF(A99&lt;'Données projet'!$A$140,$CQ$205^A99,IF(A99='Données projet'!$A$140,'Données projet'!$B$140,CT98+CS99-DB98)))</f>
        <v>201.6</v>
      </c>
      <c r="CU99" s="17">
        <f>CT99*VLOOKUP('Données projet'!$B$13,Paramètres!$A$1:$I$89,3,0)*VLOOKUP('Données projet'!$B$13,Paramètres!$A$1:$I$89,5,0)</f>
        <v>191.84255999999999</v>
      </c>
      <c r="CV99" s="13">
        <f t="shared" si="95"/>
        <v>47.947087613384845</v>
      </c>
      <c r="CW99" s="20">
        <f t="shared" si="67"/>
        <v>417.63363625997857</v>
      </c>
      <c r="CX99" s="59">
        <f t="shared" si="68"/>
        <v>697.98291592923306</v>
      </c>
      <c r="CY99" s="59">
        <f ca="1">AVERAGE(OFFSET($CX$3,0,0,'Données projet'!$E$13+1,1))-AVERAGE(OFFSET($H$3,0,0,'Données projet'!$E$13+1,1))</f>
        <v>319.49771739670462</v>
      </c>
      <c r="CZ99" s="59">
        <f t="shared" si="96"/>
        <v>166.76118462633733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21.219405392026793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21.219405392026793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371.53862119592281</v>
      </c>
      <c r="DU99" s="59">
        <f t="shared" si="98"/>
        <v>359.99672429242423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94.306133817839054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94.306133817839054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6.9</v>
      </c>
      <c r="EJ99" s="12">
        <f>IF('Données projet'!$A$192&gt;35,EJ98+EI99-ER98,IF(A99&lt;'Données projet'!$A$192,$EG$205^A99,IF(A99='Données projet'!$A$192,'Données projet'!$B$192,EJ98+EI99-ER98)))</f>
        <v>370.89999999999992</v>
      </c>
      <c r="EK99" s="17">
        <f>EJ99*VLOOKUP('Données projet'!$B$15,Paramètres!$A$1:$I$89,3,0)*VLOOKUP('Données projet'!$B$15,Paramètres!$A$1:$I$89,5,0)</f>
        <v>271.94387999999992</v>
      </c>
      <c r="EL99" s="13">
        <f t="shared" si="99"/>
        <v>65.261637285191142</v>
      </c>
      <c r="EM99" s="20">
        <f t="shared" si="73"/>
        <v>587.29960927170771</v>
      </c>
      <c r="EN99" s="59">
        <f t="shared" si="74"/>
        <v>867.64888894096214</v>
      </c>
      <c r="EO99" s="59">
        <f ca="1">AVERAGE(OFFSET($EN$3,0,0,'Données projet'!$E$15+1,1))-AVERAGE(OFFSET($H$3,0,0,'Données projet'!$E$15+1,1))</f>
        <v>429.05782194614073</v>
      </c>
      <c r="EP99" s="59">
        <f t="shared" si="100"/>
        <v>240.01805666428365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34.994224962239628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34.994224962239628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3</v>
      </c>
      <c r="FE99" s="12">
        <f>IF('Données projet'!$A$218&gt;35,FE98+FD99-FM98,IF(A99&lt;'Données projet'!$A$218,$FB$205^A99,IF(A99='Données projet'!$A$218,'Données projet'!$B$218,FE98+FD99-FM98)))</f>
        <v>243</v>
      </c>
      <c r="FF99" s="17">
        <f>FE99*VLOOKUP('Données projet'!$B$16,Paramètres!$A$1:$I$89,3,0)*VLOOKUP('Données projet'!$B$16,Paramètres!$A$1:$I$89,5,0)</f>
        <v>212.28480000000002</v>
      </c>
      <c r="FG99" s="13">
        <f t="shared" si="101"/>
        <v>52.434557099704193</v>
      </c>
      <c r="FH99" s="20">
        <f t="shared" si="76"/>
        <v>461.05288028198476</v>
      </c>
      <c r="FI99" s="59">
        <f t="shared" si="77"/>
        <v>741.40215995123913</v>
      </c>
      <c r="FJ99" s="59">
        <f ca="1">AVERAGE(OFFSET($FI$3,0,0,'Données projet'!$E$16+1,1))-AVERAGE(OFFSET($H$3,0,0,'Données projet'!$E$16+1,1))</f>
        <v>377.00852312761913</v>
      </c>
      <c r="FK99" s="59">
        <f t="shared" si="102"/>
        <v>337.17207781873378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30.056193568921099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30.056193568921099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2.8421709430404007E-14</v>
      </c>
      <c r="GA99" s="17">
        <f>FZ99*VLOOKUP('Données projet'!$B$17,Paramètres!$A$1:$I$89,3,0)*VLOOKUP('Données projet'!$B$17,Paramètres!$A$1:$I$89,5,0)</f>
        <v>2.4829205358400945E-14</v>
      </c>
      <c r="GB99" s="13">
        <f t="shared" si="103"/>
        <v>4.3867331143352915E-13</v>
      </c>
      <c r="GC99" s="20">
        <f t="shared" si="79"/>
        <v>8.0726688341261168E-13</v>
      </c>
      <c r="GD99" s="59">
        <f t="shared" si="80"/>
        <v>280.34927966925522</v>
      </c>
      <c r="GE99" s="59">
        <f ca="1">AVERAGE(OFFSET($GD$3,0,0,'Données projet'!$E$17+1,1))-AVERAGE(OFFSET($H$3,0,0,'Données projet'!$E$17+1,1))</f>
        <v>280.10635755644415</v>
      </c>
      <c r="GF99" s="59">
        <f t="shared" si="104"/>
        <v>271.43040689964266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58.386592504042909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58.386592504042909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>
        <f>GU99*VLOOKUP('Données projet'!$B$18,Paramètres!$A$1:$I$89,3,0)*VLOOKUP('Données projet'!$B$18,Paramètres!$A$1:$I$89,5,0)</f>
        <v>0</v>
      </c>
      <c r="GW99" s="13" t="e">
        <f t="shared" si="105"/>
        <v>#NUM!</v>
      </c>
      <c r="GX99" s="20" t="e">
        <f t="shared" si="82"/>
        <v>#NUM!</v>
      </c>
      <c r="GY99" s="59" t="e">
        <f t="shared" si="83"/>
        <v>#NUM!</v>
      </c>
      <c r="GZ99" s="59">
        <f ca="1">AVERAGE(OFFSET($GY$3,0,0,'Données projet'!$E$18+1,1))-AVERAGE(OFFSET($H$3,0,0,'Données projet'!$E$18+1,1))</f>
        <v>315.63369683775079</v>
      </c>
      <c r="HA99" s="59">
        <f t="shared" si="106"/>
        <v>306.69725573349979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55.523626509154973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55.523626509154973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3.8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13.933333333333332</v>
      </c>
      <c r="H100" s="67">
        <f t="shared" si="56"/>
        <v>200.93333333333331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6.9</v>
      </c>
      <c r="N100" s="13">
        <f>IF('Données projet'!$A$36&gt;35,N99+M100-V99,IF(A100&lt;'Données projet'!$A$36,$K$205^A100,IF(A100='Données projet'!$A$36,'Données projet'!$B$36,N99+M100-V99)))</f>
        <v>377.7999999999999</v>
      </c>
      <c r="O100" s="13">
        <f>N100*VLOOKUP('Données projet'!$B$9,Paramètres!$A$1:$I$89,3,0)*VLOOKUP('Données projet'!$B$9,Paramètres!$A$1:$I$89,5,0)</f>
        <v>324.15239999999994</v>
      </c>
      <c r="P100" s="13">
        <f t="shared" si="87"/>
        <v>76.216691868516151</v>
      </c>
      <c r="Q100" s="20">
        <f t="shared" si="107"/>
        <v>697.30950167099888</v>
      </c>
      <c r="R100" s="59">
        <f t="shared" si="55"/>
        <v>977.88402564332978</v>
      </c>
      <c r="S100" s="59">
        <f ca="1">AVERAGE(OFFSET($R$3,0,0,'Données projet'!$E$9+1,1))-AVERAGE(OFFSET($H$3,0,0,'Données projet'!$E$9+1,1))</f>
        <v>490.57700931800127</v>
      </c>
      <c r="T100" s="59">
        <f t="shared" si="88"/>
        <v>271.29582207075191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49.484338373634742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49.484338373634742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2.8</v>
      </c>
      <c r="AI100" s="13">
        <f>IF('Données projet'!$A$62&gt;35,AI99+AH100-AQ99,IF(A100&lt;'Données projet'!$A$62,$AF$205^A100,IF(A100='Données projet'!$A$62,'Données projet'!$B$62,AI99+AH100-AQ99)))</f>
        <v>273.59999999999985</v>
      </c>
      <c r="AJ100" s="13">
        <f>AI100*VLOOKUP('Données projet'!$B$10,Paramètres!$A$1:$I$89,3,0)*VLOOKUP('Données projet'!$B$10,Paramètres!$A$1:$I$89,5,0)</f>
        <v>230.48063999999991</v>
      </c>
      <c r="AK100" s="13">
        <f t="shared" si="89"/>
        <v>56.386594506599792</v>
      </c>
      <c r="AL100" s="20">
        <f t="shared" si="58"/>
        <v>499.62710009899439</v>
      </c>
      <c r="AM100" s="59">
        <f t="shared" si="59"/>
        <v>780.20162407132534</v>
      </c>
      <c r="AN100" s="59">
        <f ca="1">AVERAGE(OFFSET($AM$3,0,0,'Données projet'!$E$10+1,1))-AVERAGE(OFFSET($H$3,0,0,'Données projet'!$E$10+1,1))</f>
        <v>379.55022125193182</v>
      </c>
      <c r="AO100" s="59">
        <f t="shared" si="90"/>
        <v>247.37575363353935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30.184951456317901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30.184951456317901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5.6</v>
      </c>
      <c r="BD100" s="12">
        <f>IF('Données projet'!$A$88&gt;35,BD99+BC100-BL99,IF(A100&lt;'Données projet'!$A$88,$BA$205^A100,IF(A100='Données projet'!$A$88,'Données projet'!$B$88,BD99+BC100-BL99)))</f>
        <v>316.19999999999987</v>
      </c>
      <c r="BE100" s="13">
        <f>BD100*VLOOKUP('Données projet'!$B$11,Paramètres!$A$1:$I$89,3,0)*VLOOKUP('Données projet'!$B$11,Paramètres!$A$1:$I$89,5,0)</f>
        <v>286.09775999999988</v>
      </c>
      <c r="BF100" s="13">
        <f t="shared" si="91"/>
        <v>68.254020651723621</v>
      </c>
      <c r="BG100" s="20">
        <f t="shared" si="61"/>
        <v>617.16268463508504</v>
      </c>
      <c r="BH100" s="59">
        <f t="shared" si="62"/>
        <v>897.73720860741605</v>
      </c>
      <c r="BI100" s="59">
        <f ca="1">AVERAGE(OFFSET($BH$3,0,0,'Données projet'!$E$11+1,1))-AVERAGE(OFFSET($H$3,0,0,'Données projet'!$E$11+1,1))</f>
        <v>480.06550334851067</v>
      </c>
      <c r="BJ100" s="59">
        <f t="shared" si="92"/>
        <v>358.76123821338194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43.227831715220702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43.227831715220702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5.6</v>
      </c>
      <c r="BY100" s="12">
        <f>IF('Données projet'!$A$114&gt;35,BY99+BX100-CG99,IF(A100&lt;'Données projet'!$A$114,$BV$205^A100,IF(A100='Données projet'!$A$114,'Données projet'!$B$114,BY99+BX100-CG99)))</f>
        <v>316.19999999999987</v>
      </c>
      <c r="BZ100" s="13">
        <f>BY100*VLOOKUP('Données projet'!$B$12,Paramètres!$A$1:$I$89,3,0)*VLOOKUP('Données projet'!$B$12,Paramètres!$A$1:$I$89,5,0)</f>
        <v>320.62679999999989</v>
      </c>
      <c r="CA100" s="13">
        <f t="shared" si="93"/>
        <v>75.483756735990909</v>
      </c>
      <c r="CB100" s="20">
        <f t="shared" si="64"/>
        <v>689.89255298185071</v>
      </c>
      <c r="CC100" s="59">
        <f t="shared" si="65"/>
        <v>970.46707695418172</v>
      </c>
      <c r="CD100" s="59">
        <f ca="1">AVERAGE(OFFSET($CC$3,0,0,'Données projet'!$E$12+1,1))-AVERAGE(OFFSET($H$3,0,0,'Données projet'!$E$12+1,1))</f>
        <v>529.72171777327833</v>
      </c>
      <c r="CE100" s="59">
        <f t="shared" si="94"/>
        <v>394.94722433628397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48.444983818781829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48.444983818781829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3.6</v>
      </c>
      <c r="CT100" s="12">
        <f>IF('Données projet'!$A$140&gt;35,CT99+CS100-DB99,IF(A100&lt;'Données projet'!$A$140,$CQ$205^A100,IF(A100='Données projet'!$A$140,'Données projet'!$B$140,CT99+CS100-DB99)))</f>
        <v>205.2</v>
      </c>
      <c r="CU100" s="17">
        <f>CT100*VLOOKUP('Données projet'!$B$13,Paramètres!$A$1:$I$89,3,0)*VLOOKUP('Données projet'!$B$13,Paramètres!$A$1:$I$89,5,0)</f>
        <v>195.26831999999999</v>
      </c>
      <c r="CV100" s="13">
        <f t="shared" si="95"/>
        <v>48.702843078505502</v>
      </c>
      <c r="CW100" s="20">
        <f t="shared" si="67"/>
        <v>424.91644236173039</v>
      </c>
      <c r="CX100" s="59">
        <f t="shared" si="68"/>
        <v>705.49096633406134</v>
      </c>
      <c r="CY100" s="59">
        <f ca="1">AVERAGE(OFFSET($CX$3,0,0,'Données projet'!$E$13+1,1))-AVERAGE(OFFSET($H$3,0,0,'Données projet'!$E$13+1,1))</f>
        <v>319.49771739670462</v>
      </c>
      <c r="CZ100" s="59">
        <f t="shared" si="96"/>
        <v>166.76118462633733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20.803305794848466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20.803305794848466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371.53862119592281</v>
      </c>
      <c r="DU100" s="59">
        <f t="shared" si="98"/>
        <v>359.99672429242423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92.456848054733129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92.456848054733129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6.9</v>
      </c>
      <c r="EJ100" s="12">
        <f>IF('Données projet'!$A$192&gt;35,EJ99+EI100-ER99,IF(A100&lt;'Données projet'!$A$192,$EG$205^A100,IF(A100='Données projet'!$A$192,'Données projet'!$B$192,EJ99+EI100-ER99)))</f>
        <v>377.7999999999999</v>
      </c>
      <c r="EK100" s="17">
        <f>EJ100*VLOOKUP('Données projet'!$B$15,Paramètres!$A$1:$I$89,3,0)*VLOOKUP('Données projet'!$B$15,Paramètres!$A$1:$I$89,5,0)</f>
        <v>277.00295999999992</v>
      </c>
      <c r="EL100" s="13">
        <f t="shared" si="99"/>
        <v>66.33325203788479</v>
      </c>
      <c r="EM100" s="20">
        <f t="shared" si="73"/>
        <v>597.97723596598246</v>
      </c>
      <c r="EN100" s="59">
        <f t="shared" si="74"/>
        <v>878.55175993831335</v>
      </c>
      <c r="EO100" s="59">
        <f ca="1">AVERAGE(OFFSET($EN$3,0,0,'Données projet'!$E$15+1,1))-AVERAGE(OFFSET($H$3,0,0,'Données projet'!$E$15+1,1))</f>
        <v>429.05782194614073</v>
      </c>
      <c r="EP100" s="59">
        <f t="shared" si="100"/>
        <v>240.01805666428365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34.308009555099751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34.308009555099751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3</v>
      </c>
      <c r="FE100" s="12">
        <f>IF('Données projet'!$A$218&gt;35,FE99+FD100-FM99,IF(A100&lt;'Données projet'!$A$218,$FB$205^A100,IF(A100='Données projet'!$A$218,'Données projet'!$B$218,FE99+FD100-FM99)))</f>
        <v>246</v>
      </c>
      <c r="FF100" s="17">
        <f>FE100*VLOOKUP('Données projet'!$B$16,Paramètres!$A$1:$I$89,3,0)*VLOOKUP('Données projet'!$B$16,Paramètres!$A$1:$I$89,5,0)</f>
        <v>214.90560000000005</v>
      </c>
      <c r="FG100" s="13">
        <f t="shared" si="101"/>
        <v>53.006137800892326</v>
      </c>
      <c r="FH100" s="20">
        <f t="shared" si="76"/>
        <v>466.61294333655422</v>
      </c>
      <c r="FI100" s="59">
        <f t="shared" si="77"/>
        <v>747.18746730888518</v>
      </c>
      <c r="FJ100" s="59">
        <f ca="1">AVERAGE(OFFSET($FI$3,0,0,'Données projet'!$E$16+1,1))-AVERAGE(OFFSET($H$3,0,0,'Données projet'!$E$16+1,1))</f>
        <v>377.00852312761913</v>
      </c>
      <c r="FK100" s="59">
        <f t="shared" si="102"/>
        <v>337.17207781873378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29.466809945502451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29.466809945502451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2.8421709430404007E-14</v>
      </c>
      <c r="GA100" s="17">
        <f>FZ100*VLOOKUP('Données projet'!$B$17,Paramètres!$A$1:$I$89,3,0)*VLOOKUP('Données projet'!$B$17,Paramètres!$A$1:$I$89,5,0)</f>
        <v>2.4829205358400945E-14</v>
      </c>
      <c r="GB100" s="13">
        <f t="shared" si="103"/>
        <v>4.3867331143352915E-13</v>
      </c>
      <c r="GC100" s="20">
        <f t="shared" si="79"/>
        <v>8.0726688341261168E-13</v>
      </c>
      <c r="GD100" s="59">
        <f t="shared" si="80"/>
        <v>280.57452397233175</v>
      </c>
      <c r="GE100" s="59">
        <f ca="1">AVERAGE(OFFSET($GD$3,0,0,'Données projet'!$E$17+1,1))-AVERAGE(OFFSET($H$3,0,0,'Données projet'!$E$17+1,1))</f>
        <v>280.10635755644415</v>
      </c>
      <c r="GF100" s="59">
        <f t="shared" si="104"/>
        <v>271.43040689964266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57.241667037343632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57.241667037343632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>
        <f>GU100*VLOOKUP('Données projet'!$B$18,Paramètres!$A$1:$I$89,3,0)*VLOOKUP('Données projet'!$B$18,Paramètres!$A$1:$I$89,5,0)</f>
        <v>0</v>
      </c>
      <c r="GW100" s="13" t="e">
        <f t="shared" si="105"/>
        <v>#NUM!</v>
      </c>
      <c r="GX100" s="20" t="e">
        <f t="shared" si="82"/>
        <v>#NUM!</v>
      </c>
      <c r="GY100" s="59" t="e">
        <f t="shared" si="83"/>
        <v>#NUM!</v>
      </c>
      <c r="GZ100" s="59">
        <f ca="1">AVERAGE(OFFSET($GY$3,0,0,'Données projet'!$E$18+1,1))-AVERAGE(OFFSET($H$3,0,0,'Données projet'!$E$18+1,1))</f>
        <v>315.63369683775079</v>
      </c>
      <c r="HA100" s="59">
        <f t="shared" si="106"/>
        <v>306.69725573349979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54.434842059378617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54.434842059378617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3.8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13.933333333333332</v>
      </c>
      <c r="H101" s="67">
        <f t="shared" si="56"/>
        <v>200.93333333333331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6.9</v>
      </c>
      <c r="N101" s="13">
        <f>IF('Données projet'!$A$36&gt;35,N100+M101-V100,IF(A101&lt;'Données projet'!$A$36,$K$205^A101,IF(A101='Données projet'!$A$36,'Données projet'!$B$36,N100+M101-V100)))</f>
        <v>384.69999999999987</v>
      </c>
      <c r="O101" s="13">
        <f>N101*VLOOKUP('Données projet'!$B$9,Paramètres!$A$1:$I$89,3,0)*VLOOKUP('Données projet'!$B$9,Paramètres!$A$1:$I$89,5,0)</f>
        <v>330.07259999999991</v>
      </c>
      <c r="P101" s="13">
        <f t="shared" si="87"/>
        <v>77.445358811385731</v>
      </c>
      <c r="Q101" s="20">
        <f t="shared" si="107"/>
        <v>709.76044492982999</v>
      </c>
      <c r="R101" s="59">
        <f t="shared" si="55"/>
        <v>990.55630572014979</v>
      </c>
      <c r="S101" s="59">
        <f ca="1">AVERAGE(OFFSET($R$3,0,0,'Données projet'!$E$9+1,1))-AVERAGE(OFFSET($H$3,0,0,'Données projet'!$E$9+1,1))</f>
        <v>490.57700931800127</v>
      </c>
      <c r="T101" s="59">
        <f t="shared" si="88"/>
        <v>271.29582207075191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48.513980680593903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48.513980680593903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2.8</v>
      </c>
      <c r="AI101" s="13">
        <f>IF('Données projet'!$A$62&gt;35,AI100+AH101-AQ100,IF(A101&lt;'Données projet'!$A$62,$AF$205^A101,IF(A101='Données projet'!$A$62,'Données projet'!$B$62,AI100+AH101-AQ100)))</f>
        <v>276.39999999999986</v>
      </c>
      <c r="AJ101" s="13">
        <f>AI101*VLOOKUP('Données projet'!$B$10,Paramètres!$A$1:$I$89,3,0)*VLOOKUP('Données projet'!$B$10,Paramètres!$A$1:$I$89,5,0)</f>
        <v>232.83935999999991</v>
      </c>
      <c r="AK101" s="13">
        <f t="shared" si="89"/>
        <v>56.896178458987549</v>
      </c>
      <c r="AL101" s="20">
        <f t="shared" si="58"/>
        <v>504.62272948273647</v>
      </c>
      <c r="AM101" s="59">
        <f t="shared" si="59"/>
        <v>785.41859027305634</v>
      </c>
      <c r="AN101" s="59">
        <f ca="1">AVERAGE(OFFSET($AM$3,0,0,'Données projet'!$E$10+1,1))-AVERAGE(OFFSET($H$3,0,0,'Données projet'!$E$10+1,1))</f>
        <v>379.55022125193182</v>
      </c>
      <c r="AO101" s="59">
        <f t="shared" si="90"/>
        <v>247.37575363353935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29.593042969261958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29.593042969261958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5.6</v>
      </c>
      <c r="BD101" s="12">
        <f>IF('Données projet'!$A$88&gt;35,BD100+BC101-BL100,IF(A101&lt;'Données projet'!$A$88,$BA$205^A101,IF(A101='Données projet'!$A$88,'Données projet'!$B$88,BD100+BC101-BL100)))</f>
        <v>321.7999999999999</v>
      </c>
      <c r="BE101" s="13">
        <f>BD101*VLOOKUP('Données projet'!$B$11,Paramètres!$A$1:$I$89,3,0)*VLOOKUP('Données projet'!$B$11,Paramètres!$A$1:$I$89,5,0)</f>
        <v>291.16463999999991</v>
      </c>
      <c r="BF101" s="13">
        <f t="shared" si="91"/>
        <v>69.321022467464644</v>
      </c>
      <c r="BG101" s="20">
        <f t="shared" si="61"/>
        <v>627.84586213083401</v>
      </c>
      <c r="BH101" s="59">
        <f t="shared" si="62"/>
        <v>908.64172292115381</v>
      </c>
      <c r="BI101" s="59">
        <f ca="1">AVERAGE(OFFSET($BH$3,0,0,'Données projet'!$E$11+1,1))-AVERAGE(OFFSET($H$3,0,0,'Données projet'!$E$11+1,1))</f>
        <v>480.06550334851067</v>
      </c>
      <c r="BJ101" s="59">
        <f t="shared" si="92"/>
        <v>358.76123821338194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42.38016030165911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42.38016030165911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5.6</v>
      </c>
      <c r="BY101" s="12">
        <f>IF('Données projet'!$A$114&gt;35,BY100+BX101-CG100,IF(A101&lt;'Données projet'!$A$114,$BV$205^A101,IF(A101='Données projet'!$A$114,'Données projet'!$B$114,BY100+BX101-CG100)))</f>
        <v>321.7999999999999</v>
      </c>
      <c r="BZ101" s="13">
        <f>BY101*VLOOKUP('Données projet'!$B$12,Paramètres!$A$1:$I$89,3,0)*VLOOKUP('Données projet'!$B$12,Paramètres!$A$1:$I$89,5,0)</f>
        <v>326.3051999999999</v>
      </c>
      <c r="CA101" s="13">
        <f t="shared" si="93"/>
        <v>76.663779608302349</v>
      </c>
      <c r="CB101" s="20">
        <f t="shared" si="64"/>
        <v>701.8376394844596</v>
      </c>
      <c r="CC101" s="59">
        <f t="shared" si="65"/>
        <v>982.63350027477941</v>
      </c>
      <c r="CD101" s="59">
        <f ca="1">AVERAGE(OFFSET($CC$3,0,0,'Données projet'!$E$12+1,1))-AVERAGE(OFFSET($H$3,0,0,'Données projet'!$E$12+1,1))</f>
        <v>529.72171777327833</v>
      </c>
      <c r="CE101" s="59">
        <f t="shared" si="94"/>
        <v>394.94722433628397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47.495007234617972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47.495007234617972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3.6</v>
      </c>
      <c r="CT101" s="12">
        <f>IF('Données projet'!$A$140&gt;35,CT100+CS101-DB100,IF(A101&lt;'Données projet'!$A$140,$CQ$205^A101,IF(A101='Données projet'!$A$140,'Données projet'!$B$140,CT100+CS101-DB100)))</f>
        <v>208.79999999999998</v>
      </c>
      <c r="CU101" s="17">
        <f>CT101*VLOOKUP('Données projet'!$B$13,Paramètres!$A$1:$I$89,3,0)*VLOOKUP('Données projet'!$B$13,Paramètres!$A$1:$I$89,5,0)</f>
        <v>198.69407999999999</v>
      </c>
      <c r="CV101" s="13">
        <f t="shared" si="95"/>
        <v>49.457056702547348</v>
      </c>
      <c r="CW101" s="20">
        <f t="shared" si="67"/>
        <v>432.19656309026988</v>
      </c>
      <c r="CX101" s="59">
        <f t="shared" si="68"/>
        <v>712.99242388058974</v>
      </c>
      <c r="CY101" s="59">
        <f ca="1">AVERAGE(OFFSET($CX$3,0,0,'Données projet'!$E$13+1,1))-AVERAGE(OFFSET($H$3,0,0,'Données projet'!$E$13+1,1))</f>
        <v>319.49771739670462</v>
      </c>
      <c r="CZ101" s="59">
        <f t="shared" si="96"/>
        <v>166.76118462633733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20.395365656975113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20.395365656975113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371.53862119592281</v>
      </c>
      <c r="DU101" s="59">
        <f t="shared" si="98"/>
        <v>359.99672429242423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90.643825657488762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90.643825657488762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6.9</v>
      </c>
      <c r="EJ101" s="12">
        <f>IF('Données projet'!$A$192&gt;35,EJ100+EI101-ER100,IF(A101&lt;'Données projet'!$A$192,$EG$205^A101,IF(A101='Données projet'!$A$192,'Données projet'!$B$192,EJ100+EI101-ER100)))</f>
        <v>384.69999999999987</v>
      </c>
      <c r="EK101" s="17">
        <f>EJ101*VLOOKUP('Données projet'!$B$15,Paramètres!$A$1:$I$89,3,0)*VLOOKUP('Données projet'!$B$15,Paramètres!$A$1:$I$89,5,0)</f>
        <v>282.06203999999991</v>
      </c>
      <c r="EL101" s="13">
        <f t="shared" si="99"/>
        <v>67.402590945070457</v>
      </c>
      <c r="EM101" s="20">
        <f t="shared" si="73"/>
        <v>608.65089889599756</v>
      </c>
      <c r="EN101" s="59">
        <f t="shared" si="74"/>
        <v>889.44675968631736</v>
      </c>
      <c r="EO101" s="59">
        <f ca="1">AVERAGE(OFFSET($EN$3,0,0,'Données projet'!$E$15+1,1))-AVERAGE(OFFSET($H$3,0,0,'Données projet'!$E$15+1,1))</f>
        <v>429.05782194614073</v>
      </c>
      <c r="EP101" s="59">
        <f t="shared" si="100"/>
        <v>240.01805666428365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33.635250413543822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33.635250413543822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3</v>
      </c>
      <c r="FE101" s="12">
        <f>IF('Données projet'!$A$218&gt;35,FE100+FD101-FM100,IF(A101&lt;'Données projet'!$A$218,$FB$205^A101,IF(A101='Données projet'!$A$218,'Données projet'!$B$218,FE100+FD101-FM100)))</f>
        <v>249</v>
      </c>
      <c r="FF101" s="17">
        <f>FE101*VLOOKUP('Données projet'!$B$16,Paramètres!$A$1:$I$89,3,0)*VLOOKUP('Données projet'!$B$16,Paramètres!$A$1:$I$89,5,0)</f>
        <v>217.52640000000005</v>
      </c>
      <c r="FG101" s="13">
        <f t="shared" si="101"/>
        <v>53.576907690651254</v>
      </c>
      <c r="FH101" s="20">
        <f t="shared" si="76"/>
        <v>472.17159422788433</v>
      </c>
      <c r="FI101" s="59">
        <f t="shared" si="77"/>
        <v>752.96745501820419</v>
      </c>
      <c r="FJ101" s="59">
        <f ca="1">AVERAGE(OFFSET($FI$3,0,0,'Données projet'!$E$16+1,1))-AVERAGE(OFFSET($H$3,0,0,'Données projet'!$E$16+1,1))</f>
        <v>377.00852312761913</v>
      </c>
      <c r="FK101" s="59">
        <f t="shared" si="102"/>
        <v>337.17207781873378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28.88898377545053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28.88898377545053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2.8421709430404007E-14</v>
      </c>
      <c r="GA101" s="17">
        <f>FZ101*VLOOKUP('Données projet'!$B$17,Paramètres!$A$1:$I$89,3,0)*VLOOKUP('Données projet'!$B$17,Paramètres!$A$1:$I$89,5,0)</f>
        <v>2.4829205358400945E-14</v>
      </c>
      <c r="GB101" s="13">
        <f t="shared" si="103"/>
        <v>4.3867331143352915E-13</v>
      </c>
      <c r="GC101" s="20">
        <f t="shared" si="79"/>
        <v>8.0726688341261168E-13</v>
      </c>
      <c r="GD101" s="59">
        <f t="shared" si="80"/>
        <v>280.79586079032066</v>
      </c>
      <c r="GE101" s="59">
        <f ca="1">AVERAGE(OFFSET($GD$3,0,0,'Données projet'!$E$17+1,1))-AVERAGE(OFFSET($H$3,0,0,'Données projet'!$E$17+1,1))</f>
        <v>280.10635755644415</v>
      </c>
      <c r="GF101" s="59">
        <f t="shared" si="104"/>
        <v>271.43040689964266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56.119192860710747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56.119192860710747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>
        <f>GU101*VLOOKUP('Données projet'!$B$18,Paramètres!$A$1:$I$89,3,0)*VLOOKUP('Données projet'!$B$18,Paramètres!$A$1:$I$89,5,0)</f>
        <v>0</v>
      </c>
      <c r="GW101" s="13" t="e">
        <f t="shared" si="105"/>
        <v>#NUM!</v>
      </c>
      <c r="GX101" s="20" t="e">
        <f t="shared" si="82"/>
        <v>#NUM!</v>
      </c>
      <c r="GY101" s="59" t="e">
        <f t="shared" si="83"/>
        <v>#NUM!</v>
      </c>
      <c r="GZ101" s="59">
        <f ca="1">AVERAGE(OFFSET($GY$3,0,0,'Données projet'!$E$18+1,1))-AVERAGE(OFFSET($H$3,0,0,'Données projet'!$E$18+1,1))</f>
        <v>315.63369683775079</v>
      </c>
      <c r="HA101" s="59">
        <f t="shared" si="106"/>
        <v>306.69725573349979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53.367408008569434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53.367408008569434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3.8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13.933333333333332</v>
      </c>
      <c r="H102" s="67">
        <f t="shared" si="56"/>
        <v>200.93333333333331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6.9</v>
      </c>
      <c r="N102" s="13">
        <f>IF('Données projet'!$A$36&gt;35,N101+M102-V101,IF(A102&lt;'Données projet'!$A$36,$K$205^A102,IF(A102='Données projet'!$A$36,'Données projet'!$B$36,N101+M102-V101)))</f>
        <v>391.59999999999985</v>
      </c>
      <c r="O102" s="13">
        <f>N102*VLOOKUP('Données projet'!$B$9,Paramètres!$A$1:$I$89,3,0)*VLOOKUP('Données projet'!$B$9,Paramètres!$A$1:$I$89,5,0)</f>
        <v>335.99279999999993</v>
      </c>
      <c r="P102" s="13">
        <f t="shared" si="87"/>
        <v>78.671463127214537</v>
      </c>
      <c r="Q102" s="20">
        <f t="shared" si="107"/>
        <v>722.20692494656498</v>
      </c>
      <c r="R102" s="59">
        <f t="shared" si="55"/>
        <v>1003.2202828559166</v>
      </c>
      <c r="S102" s="59">
        <f ca="1">AVERAGE(OFFSET($R$3,0,0,'Données projet'!$E$9+1,1))-AVERAGE(OFFSET($H$3,0,0,'Données projet'!$E$9+1,1))</f>
        <v>490.57700931800127</v>
      </c>
      <c r="T102" s="59">
        <f t="shared" si="88"/>
        <v>271.29582207075191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47.562651110053842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47.562651110053842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2.8</v>
      </c>
      <c r="AI102" s="13">
        <f>IF('Données projet'!$A$62&gt;35,AI101+AH102-AQ101,IF(A102&lt;'Données projet'!$A$62,$AF$205^A102,IF(A102='Données projet'!$A$62,'Données projet'!$B$62,AI101+AH102-AQ101)))</f>
        <v>279.19999999999987</v>
      </c>
      <c r="AJ102" s="13">
        <f>AI102*VLOOKUP('Données projet'!$B$10,Paramètres!$A$1:$I$89,3,0)*VLOOKUP('Données projet'!$B$10,Paramètres!$A$1:$I$89,5,0)</f>
        <v>235.19807999999992</v>
      </c>
      <c r="AK102" s="13">
        <f t="shared" si="89"/>
        <v>57.40516187330315</v>
      </c>
      <c r="AL102" s="20">
        <f t="shared" si="58"/>
        <v>509.61731292933626</v>
      </c>
      <c r="AM102" s="59">
        <f t="shared" si="59"/>
        <v>790.63067083868793</v>
      </c>
      <c r="AN102" s="59">
        <f ca="1">AVERAGE(OFFSET($AM$3,0,0,'Données projet'!$E$10+1,1))-AVERAGE(OFFSET($H$3,0,0,'Données projet'!$E$10+1,1))</f>
        <v>379.55022125193182</v>
      </c>
      <c r="AO102" s="59">
        <f t="shared" si="90"/>
        <v>247.37575363353935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29.012741446608654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29.012741446608654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5.6</v>
      </c>
      <c r="BD102" s="12">
        <f>IF('Données projet'!$A$88&gt;35,BD101+BC102-BL101,IF(A102&lt;'Données projet'!$A$88,$BA$205^A102,IF(A102='Données projet'!$A$88,'Données projet'!$B$88,BD101+BC102-BL101)))</f>
        <v>327.39999999999992</v>
      </c>
      <c r="BE102" s="13">
        <f>BD102*VLOOKUP('Données projet'!$B$11,Paramètres!$A$1:$I$89,3,0)*VLOOKUP('Données projet'!$B$11,Paramètres!$A$1:$I$89,5,0)</f>
        <v>296.23151999999993</v>
      </c>
      <c r="BF102" s="13">
        <f t="shared" si="91"/>
        <v>70.385865030263986</v>
      </c>
      <c r="BG102" s="20">
        <f t="shared" si="61"/>
        <v>638.52527892770956</v>
      </c>
      <c r="BH102" s="59">
        <f t="shared" si="62"/>
        <v>919.53863683706118</v>
      </c>
      <c r="BI102" s="59">
        <f ca="1">AVERAGE(OFFSET($BH$3,0,0,'Données projet'!$E$11+1,1))-AVERAGE(OFFSET($H$3,0,0,'Données projet'!$E$11+1,1))</f>
        <v>480.06550334851067</v>
      </c>
      <c r="BJ102" s="59">
        <f t="shared" si="92"/>
        <v>358.76123821338194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41.549111207488949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41.549111207488949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5.6</v>
      </c>
      <c r="BY102" s="12">
        <f>IF('Données projet'!$A$114&gt;35,BY101+BX102-CG101,IF(A102&lt;'Données projet'!$A$114,$BV$205^A102,IF(A102='Données projet'!$A$114,'Données projet'!$B$114,BY101+BX102-CG101)))</f>
        <v>327.39999999999992</v>
      </c>
      <c r="BZ102" s="13">
        <f>BY102*VLOOKUP('Données projet'!$B$12,Paramètres!$A$1:$I$89,3,0)*VLOOKUP('Données projet'!$B$12,Paramètres!$A$1:$I$89,5,0)</f>
        <v>331.98359999999991</v>
      </c>
      <c r="CA102" s="13">
        <f t="shared" si="93"/>
        <v>77.841414511052136</v>
      </c>
      <c r="CB102" s="20">
        <f t="shared" si="64"/>
        <v>713.77856694008221</v>
      </c>
      <c r="CC102" s="59">
        <f t="shared" si="65"/>
        <v>994.79192484943383</v>
      </c>
      <c r="CD102" s="59">
        <f ca="1">AVERAGE(OFFSET($CC$3,0,0,'Données projet'!$E$12+1,1))-AVERAGE(OFFSET($H$3,0,0,'Données projet'!$E$12+1,1))</f>
        <v>529.72171777327833</v>
      </c>
      <c r="CE102" s="59">
        <f t="shared" si="94"/>
        <v>394.94722433628397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46.563659111841069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46.563659111841069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3.6</v>
      </c>
      <c r="CT102" s="12">
        <f>IF('Données projet'!$A$140&gt;35,CT101+CS102-DB101,IF(A102&lt;'Données projet'!$A$140,$CQ$205^A102,IF(A102='Données projet'!$A$140,'Données projet'!$B$140,CT101+CS102-DB101)))</f>
        <v>212.39999999999998</v>
      </c>
      <c r="CU102" s="17">
        <f>CT102*VLOOKUP('Données projet'!$B$13,Paramètres!$A$1:$I$89,3,0)*VLOOKUP('Données projet'!$B$13,Paramètres!$A$1:$I$89,5,0)</f>
        <v>202.11983999999998</v>
      </c>
      <c r="CV102" s="13">
        <f t="shared" si="95"/>
        <v>50.209758136493654</v>
      </c>
      <c r="CW102" s="20">
        <f t="shared" si="67"/>
        <v>439.47405008772643</v>
      </c>
      <c r="CX102" s="59">
        <f t="shared" si="68"/>
        <v>720.48740799707809</v>
      </c>
      <c r="CY102" s="59">
        <f ca="1">AVERAGE(OFFSET($CX$3,0,0,'Données projet'!$E$13+1,1))-AVERAGE(OFFSET($H$3,0,0,'Données projet'!$E$13+1,1))</f>
        <v>319.49771739670462</v>
      </c>
      <c r="CZ102" s="59">
        <f t="shared" si="96"/>
        <v>166.76118462633733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19.995424976386538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19.995424976386538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371.53862119592281</v>
      </c>
      <c r="DU102" s="59">
        <f t="shared" si="98"/>
        <v>359.99672429242423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88.866355523619887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88.866355523619887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6.9</v>
      </c>
      <c r="EJ102" s="12">
        <f>IF('Données projet'!$A$192&gt;35,EJ101+EI102-ER101,IF(A102&lt;'Données projet'!$A$192,$EG$205^A102,IF(A102='Données projet'!$A$192,'Données projet'!$B$192,EJ101+EI102-ER101)))</f>
        <v>391.59999999999985</v>
      </c>
      <c r="EK102" s="17">
        <f>EJ102*VLOOKUP('Données projet'!$B$15,Paramètres!$A$1:$I$89,3,0)*VLOOKUP('Données projet'!$B$15,Paramètres!$A$1:$I$89,5,0)</f>
        <v>287.12111999999985</v>
      </c>
      <c r="EL102" s="13">
        <f t="shared" si="99"/>
        <v>68.46969953523228</v>
      </c>
      <c r="EM102" s="20">
        <f t="shared" si="73"/>
        <v>619.3206773571959</v>
      </c>
      <c r="EN102" s="59">
        <f t="shared" si="74"/>
        <v>900.33403526654752</v>
      </c>
      <c r="EO102" s="59">
        <f ca="1">AVERAGE(OFFSET($EN$3,0,0,'Données projet'!$E$15+1,1))-AVERAGE(OFFSET($H$3,0,0,'Données projet'!$E$15+1,1))</f>
        <v>429.05782194614073</v>
      </c>
      <c r="EP102" s="59">
        <f t="shared" si="100"/>
        <v>240.01805666428365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32.975683668411243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32.975683668411243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3</v>
      </c>
      <c r="FE102" s="12">
        <f>IF('Données projet'!$A$218&gt;35,FE101+FD102-FM101,IF(A102&lt;'Données projet'!$A$218,$FB$205^A102,IF(A102='Données projet'!$A$218,'Données projet'!$B$218,FE101+FD102-FM101)))</f>
        <v>252</v>
      </c>
      <c r="FF102" s="17">
        <f>FE102*VLOOKUP('Données projet'!$B$16,Paramètres!$A$1:$I$89,3,0)*VLOOKUP('Données projet'!$B$16,Paramètres!$A$1:$I$89,5,0)</f>
        <v>220.14720000000003</v>
      </c>
      <c r="FG102" s="13">
        <f t="shared" si="101"/>
        <v>54.146877667769687</v>
      </c>
      <c r="FH102" s="20">
        <f t="shared" si="76"/>
        <v>477.72885193803222</v>
      </c>
      <c r="FI102" s="59">
        <f t="shared" si="77"/>
        <v>758.74220984738395</v>
      </c>
      <c r="FJ102" s="59">
        <f ca="1">AVERAGE(OFFSET($FI$3,0,0,'Données projet'!$E$16+1,1))-AVERAGE(OFFSET($H$3,0,0,'Données projet'!$E$16+1,1))</f>
        <v>377.00852312761913</v>
      </c>
      <c r="FK102" s="59">
        <f t="shared" si="102"/>
        <v>337.17207781873378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28.322488424154166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28.322488424154166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2.8421709430404007E-14</v>
      </c>
      <c r="GA102" s="17">
        <f>FZ102*VLOOKUP('Données projet'!$B$17,Paramètres!$A$1:$I$89,3,0)*VLOOKUP('Données projet'!$B$17,Paramètres!$A$1:$I$89,5,0)</f>
        <v>2.4829205358400945E-14</v>
      </c>
      <c r="GB102" s="13">
        <f t="shared" si="103"/>
        <v>4.3867331143352915E-13</v>
      </c>
      <c r="GC102" s="20">
        <f t="shared" si="79"/>
        <v>8.0726688341261168E-13</v>
      </c>
      <c r="GD102" s="59">
        <f t="shared" si="80"/>
        <v>281.01335790935246</v>
      </c>
      <c r="GE102" s="59">
        <f ca="1">AVERAGE(OFFSET($GD$3,0,0,'Données projet'!$E$17+1,1))-AVERAGE(OFFSET($H$3,0,0,'Données projet'!$E$17+1,1))</f>
        <v>280.10635755644415</v>
      </c>
      <c r="GF102" s="59">
        <f t="shared" si="104"/>
        <v>271.43040689964266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55.018729718039992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55.018729718039992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>
        <f>GU102*VLOOKUP('Données projet'!$B$18,Paramètres!$A$1:$I$89,3,0)*VLOOKUP('Données projet'!$B$18,Paramètres!$A$1:$I$89,5,0)</f>
        <v>0</v>
      </c>
      <c r="GW102" s="13" t="e">
        <f t="shared" si="105"/>
        <v>#NUM!</v>
      </c>
      <c r="GX102" s="20" t="e">
        <f t="shared" si="82"/>
        <v>#NUM!</v>
      </c>
      <c r="GY102" s="59" t="e">
        <f t="shared" si="83"/>
        <v>#NUM!</v>
      </c>
      <c r="GZ102" s="59">
        <f ca="1">AVERAGE(OFFSET($GY$3,0,0,'Données projet'!$E$18+1,1))-AVERAGE(OFFSET($H$3,0,0,'Données projet'!$E$18+1,1))</f>
        <v>315.63369683775079</v>
      </c>
      <c r="HA102" s="59">
        <f t="shared" si="106"/>
        <v>306.69725573349979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52.320905688426137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52.320905688426137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3.8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13.933333333333332</v>
      </c>
      <c r="H103" s="67">
        <f t="shared" si="56"/>
        <v>200.93333333333331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6.9</v>
      </c>
      <c r="N103" s="13">
        <f>IF('Données projet'!$A$36&gt;35,N102+M103-V102,IF(A103&lt;'Données projet'!$A$36,$K$205^A103,IF(A103='Données projet'!$A$36,'Données projet'!$B$36,N102+M103-V102)))</f>
        <v>398.49999999999983</v>
      </c>
      <c r="O103" s="13">
        <f>N103*VLOOKUP('Données projet'!$B$9,Paramètres!$A$1:$I$89,3,0)*VLOOKUP('Données projet'!$B$9,Paramètres!$A$1:$I$89,5,0)</f>
        <v>341.9129999999999</v>
      </c>
      <c r="P103" s="13">
        <f t="shared" si="87"/>
        <v>79.895055179010384</v>
      </c>
      <c r="Q103" s="20">
        <f t="shared" si="107"/>
        <v>734.64902943677623</v>
      </c>
      <c r="R103" s="59">
        <f t="shared" si="55"/>
        <v>1015.8761113763952</v>
      </c>
      <c r="S103" s="59">
        <f ca="1">AVERAGE(OFFSET($R$3,0,0,'Données projet'!$E$9+1,1))-AVERAGE(OFFSET($H$3,0,0,'Données projet'!$E$9+1,1))</f>
        <v>490.57700931800127</v>
      </c>
      <c r="T103" s="59">
        <f t="shared" si="88"/>
        <v>271.29582207075191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46.629976532138329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46.629976532138329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2.8</v>
      </c>
      <c r="AH103" s="12">
        <f t="array" ref="AH103">INDEX(AG:AG,MIN(IF(ISNUMBER(AG103:AG299),ROW(AG103:AG299),"")))</f>
        <v>2.8</v>
      </c>
      <c r="AI103" s="13">
        <f>IF('Données projet'!$A$62&gt;35,AI102+AH103-AQ102,IF(A103&lt;'Données projet'!$A$62,$AF$205^A103,IF(A103='Données projet'!$A$62,'Données projet'!$B$62,AI102+AH103-AQ102)))</f>
        <v>281.99999999999989</v>
      </c>
      <c r="AJ103" s="13">
        <f>AI103*VLOOKUP('Données projet'!$B$10,Paramètres!$A$1:$I$89,3,0)*VLOOKUP('Données projet'!$B$10,Paramètres!$A$1:$I$89,5,0)</f>
        <v>237.55679999999992</v>
      </c>
      <c r="AK103" s="13">
        <f t="shared" si="89"/>
        <v>57.913551469467308</v>
      </c>
      <c r="AL103" s="20">
        <f t="shared" si="58"/>
        <v>514.61086214265538</v>
      </c>
      <c r="AM103" s="59">
        <f t="shared" si="59"/>
        <v>795.83794408227436</v>
      </c>
      <c r="AN103" s="59">
        <f ca="1">AVERAGE(OFFSET($AM$3,0,0,'Données projet'!$E$10+1,1))-AVERAGE(OFFSET($H$3,0,0,'Données projet'!$E$10+1,1))</f>
        <v>379.55022125193182</v>
      </c>
      <c r="AO103" s="59">
        <f t="shared" si="90"/>
        <v>247.37575363353935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0.30099999999999999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34.330239456694606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34.330239456694606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333</v>
      </c>
      <c r="BB103" s="12">
        <f>VLOOKUP(A103,'Données projet'!$A$87:$I$107,9,0)</f>
        <v>5.6</v>
      </c>
      <c r="BC103" s="12">
        <f t="array" ref="BC103">INDEX(BB:BB,MIN(IF(ISNUMBER(BB103:BB299),ROW(BB103:BB299),"")))</f>
        <v>5.6</v>
      </c>
      <c r="BD103" s="12">
        <f>IF('Données projet'!$A$88&gt;35,BD102+BC103-BL102,IF(A103&lt;'Données projet'!$A$88,$BA$205^A103,IF(A103='Données projet'!$A$88,'Données projet'!$B$88,BD102+BC103-BL102)))</f>
        <v>332.99999999999994</v>
      </c>
      <c r="BE103" s="13">
        <f>BD103*VLOOKUP('Données projet'!$B$11,Paramètres!$A$1:$I$89,3,0)*VLOOKUP('Données projet'!$B$11,Paramètres!$A$1:$I$89,5,0)</f>
        <v>301.29839999999996</v>
      </c>
      <c r="BF103" s="13">
        <f t="shared" si="91"/>
        <v>71.448589534990518</v>
      </c>
      <c r="BG103" s="20">
        <f t="shared" si="61"/>
        <v>649.20100677344169</v>
      </c>
      <c r="BH103" s="59">
        <f t="shared" si="62"/>
        <v>930.42808871306067</v>
      </c>
      <c r="BI103" s="59">
        <f ca="1">AVERAGE(OFFSET($BH$3,0,0,'Données projet'!$E$11+1,1))-AVERAGE(OFFSET($H$3,0,0,'Données projet'!$E$11+1,1))</f>
        <v>480.06550334851067</v>
      </c>
      <c r="BJ103" s="59">
        <f t="shared" si="92"/>
        <v>358.76123821338194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27</v>
      </c>
      <c r="BM103" s="16">
        <f>IF(ISNA(VLOOKUP(A103,'Données projet'!$A$87:$I$107,5,0)),0%,VLOOKUP(A103,'Données projet'!$A$87:$I$107,5,0)*VLOOKUP('Données projet'!$B$11,Paramètres!$A$1:$I$89,7,0))</f>
        <v>0.34400000000000003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50.024490998405895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50.024490998405895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333</v>
      </c>
      <c r="BW103" s="12">
        <f>VLOOKUP(A103,'Données projet'!$A$113:$I$133,9,0)</f>
        <v>5.6</v>
      </c>
      <c r="BX103" s="12">
        <f t="array" ref="BX103">INDEX(BW:BW,MIN(IF(ISNUMBER(BW103:BW299),ROW(BW103:BW299),"")))</f>
        <v>5.6</v>
      </c>
      <c r="BY103" s="12">
        <f>IF('Données projet'!$A$114&gt;35,BY102+BX103-CG102,IF(A103&lt;'Données projet'!$A$114,$BV$205^A103,IF(A103='Données projet'!$A$114,'Données projet'!$B$114,BY102+BX103-CG102)))</f>
        <v>332.99999999999994</v>
      </c>
      <c r="BZ103" s="13">
        <f>BY103*VLOOKUP('Données projet'!$B$12,Paramètres!$A$1:$I$89,3,0)*VLOOKUP('Données projet'!$B$12,Paramètres!$A$1:$I$89,5,0)</f>
        <v>337.66199999999998</v>
      </c>
      <c r="CA103" s="13">
        <f t="shared" si="93"/>
        <v>79.016707002632685</v>
      </c>
      <c r="CB103" s="20">
        <f t="shared" si="64"/>
        <v>725.71541469625197</v>
      </c>
      <c r="CC103" s="59">
        <f t="shared" si="65"/>
        <v>1006.942496635871</v>
      </c>
      <c r="CD103" s="59">
        <f ca="1">AVERAGE(OFFSET($CC$3,0,0,'Données projet'!$E$12+1,1))-AVERAGE(OFFSET($H$3,0,0,'Données projet'!$E$12+1,1))</f>
        <v>529.72171777327833</v>
      </c>
      <c r="CE103" s="59">
        <f t="shared" si="94"/>
        <v>394.94722433628397</v>
      </c>
      <c r="CF103" s="15">
        <f>IF(ISNA(VLOOKUP(A103,'Données projet'!$A$113:$I$133,3,0)),0,VLOOKUP(A103,'Données projet'!$A$113:$I$133,3,0))</f>
        <v>17</v>
      </c>
      <c r="CG103" s="15">
        <f>IF(ISNA(VLOOKUP(A103,'Données projet'!$A$113:$I$133,4,0)),0,VLOOKUP(A103,'Données projet'!$A$113:$I$133,4,0))</f>
        <v>27</v>
      </c>
      <c r="CH103" s="16">
        <f>IF(ISNA(VLOOKUP(A103,'Données projet'!$A$113:$I$133,5,0)),0%,VLOOKUP(A103,'Données projet'!$A$113:$I$133,5,0)*VLOOKUP('Données projet'!$B$12,Paramètres!$A$1:$I$89,7,0))</f>
        <v>0.34400000000000003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56.061929567179028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56.061929567179028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216</v>
      </c>
      <c r="CR103" s="12">
        <f>VLOOKUP(A103,'Données projet'!$A$139:$I$159,9,0)</f>
        <v>3.6</v>
      </c>
      <c r="CS103" s="12">
        <f t="array" ref="CS103">INDEX(CR:CR,MIN(IF(ISNUMBER(CR103:CR299),ROW(CR103:CR299),"")))</f>
        <v>3.6</v>
      </c>
      <c r="CT103" s="12">
        <f>IF('Données projet'!$A$140&gt;35,CT102+CS103-DB102,IF(A103&lt;'Données projet'!$A$140,$CQ$205^A103,IF(A103='Données projet'!$A$140,'Données projet'!$B$140,CT102+CS103-DB102)))</f>
        <v>215.99999999999997</v>
      </c>
      <c r="CU103" s="17">
        <f>CT103*VLOOKUP('Données projet'!$B$13,Paramètres!$A$1:$I$89,3,0)*VLOOKUP('Données projet'!$B$13,Paramètres!$A$1:$I$89,5,0)</f>
        <v>205.54559999999998</v>
      </c>
      <c r="CV103" s="13">
        <f t="shared" si="95"/>
        <v>50.960975968608096</v>
      </c>
      <c r="CW103" s="20">
        <f t="shared" si="67"/>
        <v>446.74895314532574</v>
      </c>
      <c r="CX103" s="59">
        <f t="shared" si="68"/>
        <v>727.97603508494467</v>
      </c>
      <c r="CY103" s="59">
        <f ca="1">AVERAGE(OFFSET($CX$3,0,0,'Données projet'!$E$13+1,1))-AVERAGE(OFFSET($H$3,0,0,'Données projet'!$E$13+1,1))</f>
        <v>319.49771739670462</v>
      </c>
      <c r="CZ103" s="59">
        <f t="shared" si="96"/>
        <v>166.76118462633733</v>
      </c>
      <c r="DA103" s="15">
        <f>IF(ISNA(VLOOKUP(A103,'Données projet'!$A$139:$I$159,3,0)),0,VLOOKUP(A103,'Données projet'!$A$139:$I$159,3,0))</f>
        <v>16</v>
      </c>
      <c r="DB103" s="15">
        <f>IF(ISNA(VLOOKUP(A103,'Données projet'!$A$139:$I$159,4,0)),0,VLOOKUP(A103,'Données projet'!$A$139:$I$159,4,0))</f>
        <v>14</v>
      </c>
      <c r="DC103" s="16">
        <f>IF(ISNA(VLOOKUP(A103,'Données projet'!$A$139:$I$159,5,0)),0%,VLOOKUP(A103,'Données projet'!$A$139:$I$159,5,0)*VLOOKUP('Données projet'!$B$13,Paramètres!$A$1:$I$89,7,0))</f>
        <v>0.30099999999999999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24.0363099824758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24.0363099824758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371.53862119592281</v>
      </c>
      <c r="DU103" s="59">
        <f t="shared" si="98"/>
        <v>359.99672429242423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87.123740494926452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87.123740494926452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6.9</v>
      </c>
      <c r="EJ103" s="12">
        <f>IF('Données projet'!$A$192&gt;35,EJ102+EI103-ER102,IF(A103&lt;'Données projet'!$A$192,$EG$205^A103,IF(A103='Données projet'!$A$192,'Données projet'!$B$192,EJ102+EI103-ER102)))</f>
        <v>398.49999999999983</v>
      </c>
      <c r="EK103" s="17">
        <f>EJ103*VLOOKUP('Données projet'!$B$15,Paramètres!$A$1:$I$89,3,0)*VLOOKUP('Données projet'!$B$15,Paramètres!$A$1:$I$89,5,0)</f>
        <v>292.18019999999984</v>
      </c>
      <c r="EL103" s="13">
        <f t="shared" si="99"/>
        <v>69.5346216405284</v>
      </c>
      <c r="EM103" s="20">
        <f t="shared" si="73"/>
        <v>629.98664769058678</v>
      </c>
      <c r="EN103" s="59">
        <f t="shared" si="74"/>
        <v>911.21372963020576</v>
      </c>
      <c r="EO103" s="59">
        <f ca="1">AVERAGE(OFFSET($EN$3,0,0,'Données projet'!$E$15+1,1))-AVERAGE(OFFSET($H$3,0,0,'Données projet'!$E$15+1,1))</f>
        <v>429.05782194614073</v>
      </c>
      <c r="EP103" s="59">
        <f t="shared" si="100"/>
        <v>240.01805666428365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32.329050624854723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32.329050624854723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255</v>
      </c>
      <c r="FC103" s="12">
        <f>VLOOKUP(A103,'Données projet'!$A$217:$I$237,9,0)</f>
        <v>3</v>
      </c>
      <c r="FD103" s="12">
        <f t="array" ref="FD103">INDEX(FC:FC,MIN(IF(ISNUMBER(FC103:FC299),ROW(FC103:FC299),"")))</f>
        <v>3</v>
      </c>
      <c r="FE103" s="12">
        <f>IF('Données projet'!$A$218&gt;35,FE102+FD103-FM102,IF(A103&lt;'Données projet'!$A$218,$FB$205^A103,IF(A103='Données projet'!$A$218,'Données projet'!$B$218,FE102+FD103-FM102)))</f>
        <v>255</v>
      </c>
      <c r="FF103" s="17">
        <f>FE103*VLOOKUP('Données projet'!$B$16,Paramètres!$A$1:$I$89,3,0)*VLOOKUP('Données projet'!$B$16,Paramètres!$A$1:$I$89,5,0)</f>
        <v>222.76800000000003</v>
      </c>
      <c r="FG103" s="13">
        <f t="shared" si="101"/>
        <v>54.716058356609508</v>
      </c>
      <c r="FH103" s="20">
        <f t="shared" si="76"/>
        <v>483.28473497109491</v>
      </c>
      <c r="FI103" s="59">
        <f t="shared" si="77"/>
        <v>764.51181691071383</v>
      </c>
      <c r="FJ103" s="59">
        <f ca="1">AVERAGE(OFFSET($FI$3,0,0,'Données projet'!$E$16+1,1))-AVERAGE(OFFSET($H$3,0,0,'Données projet'!$E$16+1,1))</f>
        <v>377.00852312761913</v>
      </c>
      <c r="FK103" s="59">
        <f t="shared" si="102"/>
        <v>337.17207781873378</v>
      </c>
      <c r="FL103" s="15">
        <f>IF(ISNA(VLOOKUP(A103,'Données projet'!$A$217:$I$237,3,0)),0,VLOOKUP(A103,'Données projet'!$A$217:$I$237,3,0))</f>
        <v>19</v>
      </c>
      <c r="FM103" s="15">
        <f>IF(ISNA(VLOOKUP(A103,'Données projet'!$A$217:$I$237,4,0)),0,VLOOKUP(A103,'Données projet'!$A$217:$I$237,4,0))</f>
        <v>255</v>
      </c>
      <c r="FN103" s="16">
        <f>IF(ISNA(VLOOKUP(A103,'Données projet'!$A$217:$I$237,5,0)),0%,VLOOKUP(A103,'Données projet'!$A$217:$I$237,5,0)*VLOOKUP('Données projet'!$B$16,Paramètres!$A$1:$I$89,7,0))</f>
        <v>0.30099999999999999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101.89239277901535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101.89239277901535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2.8421709430404007E-14</v>
      </c>
      <c r="GA103" s="17">
        <f>FZ103*VLOOKUP('Données projet'!$B$17,Paramètres!$A$1:$I$89,3,0)*VLOOKUP('Données projet'!$B$17,Paramètres!$A$1:$I$89,5,0)</f>
        <v>2.4829205358400945E-14</v>
      </c>
      <c r="GB103" s="13">
        <f t="shared" si="103"/>
        <v>4.3867331143352915E-13</v>
      </c>
      <c r="GC103" s="20">
        <f t="shared" si="79"/>
        <v>8.0726688341261168E-13</v>
      </c>
      <c r="GD103" s="59">
        <f t="shared" si="80"/>
        <v>281.22708193961978</v>
      </c>
      <c r="GE103" s="59">
        <f ca="1">AVERAGE(OFFSET($GD$3,0,0,'Données projet'!$E$17+1,1))-AVERAGE(OFFSET($H$3,0,0,'Données projet'!$E$17+1,1))</f>
        <v>280.10635755644415</v>
      </c>
      <c r="GF103" s="59">
        <f t="shared" si="104"/>
        <v>271.43040689964266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53.939845986380767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53.939845986380767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>
        <f>GU103*VLOOKUP('Données projet'!$B$18,Paramètres!$A$1:$I$89,3,0)*VLOOKUP('Données projet'!$B$18,Paramètres!$A$1:$I$89,5,0)</f>
        <v>0</v>
      </c>
      <c r="GW103" s="13" t="e">
        <f t="shared" si="105"/>
        <v>#NUM!</v>
      </c>
      <c r="GX103" s="20" t="e">
        <f t="shared" si="82"/>
        <v>#NUM!</v>
      </c>
      <c r="GY103" s="59" t="e">
        <f t="shared" si="83"/>
        <v>#NUM!</v>
      </c>
      <c r="GZ103" s="59">
        <f ca="1">AVERAGE(OFFSET($GY$3,0,0,'Données projet'!$E$18+1,1))-AVERAGE(OFFSET($H$3,0,0,'Données projet'!$E$18+1,1))</f>
        <v>315.63369683775079</v>
      </c>
      <c r="HA103" s="59">
        <f t="shared" si="106"/>
        <v>306.69725573349979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51.294924640477461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51.294924640477461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3.8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13.933333333333332</v>
      </c>
      <c r="H104" s="67">
        <f t="shared" si="56"/>
        <v>200.93333333333331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6.9</v>
      </c>
      <c r="N104" s="13">
        <f>IF('Données projet'!$A$36&gt;35,N103+M104-V103,IF(A104&lt;'Données projet'!$A$36,$K$205^A104,IF(A104='Données projet'!$A$36,'Données projet'!$B$36,N103+M104-V103)))</f>
        <v>405.39999999999981</v>
      </c>
      <c r="O104" s="13">
        <f>N104*VLOOKUP('Données projet'!$B$9,Paramètres!$A$1:$I$89,3,0)*VLOOKUP('Données projet'!$B$9,Paramètres!$A$1:$I$89,5,0)</f>
        <v>347.83319999999986</v>
      </c>
      <c r="P104" s="13">
        <f t="shared" si="87"/>
        <v>81.116183485795659</v>
      </c>
      <c r="Q104" s="20">
        <f t="shared" si="107"/>
        <v>747.08684290442716</v>
      </c>
      <c r="R104" s="59">
        <f t="shared" si="55"/>
        <v>1028.5239412402036</v>
      </c>
      <c r="S104" s="59">
        <f ca="1">AVERAGE(OFFSET($R$3,0,0,'Données projet'!$E$9+1,1))-AVERAGE(OFFSET($H$3,0,0,'Données projet'!$E$9+1,1))</f>
        <v>490.57700931800127</v>
      </c>
      <c r="T104" s="59">
        <f t="shared" si="88"/>
        <v>271.29582207075191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45.715591133820418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45.715591133820418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4.4000000000000004</v>
      </c>
      <c r="AI104" s="13">
        <f>IF('Données projet'!$A$62&gt;35,AI103+AH104-AQ103,IF(A104&lt;'Données projet'!$A$62,$AF$205^A104,IF(A104='Données projet'!$A$62,'Données projet'!$B$62,AI103+AH104-AQ103)))</f>
        <v>265.39999999999986</v>
      </c>
      <c r="AJ104" s="13">
        <f>AI104*VLOOKUP('Données projet'!$B$10,Paramètres!$A$1:$I$89,3,0)*VLOOKUP('Données projet'!$B$10,Paramètres!$A$1:$I$89,5,0)</f>
        <v>223.57295999999991</v>
      </c>
      <c r="AK104" s="13">
        <f t="shared" si="89"/>
        <v>54.890721304299568</v>
      </c>
      <c r="AL104" s="20">
        <f t="shared" si="58"/>
        <v>484.9909116049883</v>
      </c>
      <c r="AM104" s="59">
        <f t="shared" si="59"/>
        <v>766.42800994076481</v>
      </c>
      <c r="AN104" s="59">
        <f ca="1">AVERAGE(OFFSET($AM$3,0,0,'Données projet'!$E$10+1,1))-AVERAGE(OFFSET($H$3,0,0,'Données projet'!$E$10+1,1))</f>
        <v>379.55022125193182</v>
      </c>
      <c r="AO104" s="59">
        <f t="shared" si="90"/>
        <v>247.37575363353935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33.657044400327301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33.657044400327301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5.2</v>
      </c>
      <c r="BD104" s="12">
        <f>IF('Données projet'!$A$88&gt;35,BD103+BC104-BL103,IF(A104&lt;'Données projet'!$A$88,$BA$205^A104,IF(A104='Données projet'!$A$88,'Données projet'!$B$88,BD103+BC104-BL103)))</f>
        <v>311.19999999999993</v>
      </c>
      <c r="BE104" s="13">
        <f>BD104*VLOOKUP('Données projet'!$B$11,Paramètres!$A$1:$I$89,3,0)*VLOOKUP('Données projet'!$B$11,Paramètres!$A$1:$I$89,5,0)</f>
        <v>281.57375999999994</v>
      </c>
      <c r="BF104" s="13">
        <f t="shared" si="91"/>
        <v>67.299481043334993</v>
      </c>
      <c r="BG104" s="20">
        <f t="shared" si="61"/>
        <v>607.62089481714168</v>
      </c>
      <c r="BH104" s="59">
        <f t="shared" si="62"/>
        <v>889.05799315291824</v>
      </c>
      <c r="BI104" s="59">
        <f ca="1">AVERAGE(OFFSET($BH$3,0,0,'Données projet'!$E$11+1,1))-AVERAGE(OFFSET($H$3,0,0,'Données projet'!$E$11+1,1))</f>
        <v>480.06550334851067</v>
      </c>
      <c r="BJ104" s="59">
        <f t="shared" si="92"/>
        <v>358.76123821338194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49.043541241853859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49.043541241853859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5.2</v>
      </c>
      <c r="BY104" s="12">
        <f>IF('Données projet'!$A$114&gt;35,BY103+BX104-CG103,IF(A104&lt;'Données projet'!$A$114,$BV$205^A104,IF(A104='Données projet'!$A$114,'Données projet'!$B$114,BY103+BX104-CG103)))</f>
        <v>311.19999999999993</v>
      </c>
      <c r="BZ104" s="13">
        <f>BY104*VLOOKUP('Données projet'!$B$12,Paramètres!$A$1:$I$89,3,0)*VLOOKUP('Données projet'!$B$12,Paramètres!$A$1:$I$89,5,0)</f>
        <v>315.55679999999995</v>
      </c>
      <c r="CA104" s="13">
        <f t="shared" si="93"/>
        <v>74.42810851327107</v>
      </c>
      <c r="CB104" s="20">
        <f t="shared" si="64"/>
        <v>679.22371566061372</v>
      </c>
      <c r="CC104" s="59">
        <f t="shared" si="65"/>
        <v>960.66081399639029</v>
      </c>
      <c r="CD104" s="59">
        <f ca="1">AVERAGE(OFFSET($CC$3,0,0,'Données projet'!$E$12+1,1))-AVERAGE(OFFSET($H$3,0,0,'Données projet'!$E$12+1,1))</f>
        <v>529.72171777327833</v>
      </c>
      <c r="CE104" s="59">
        <f t="shared" si="94"/>
        <v>394.94722433628397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54.962589322767265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54.962589322767265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3.2</v>
      </c>
      <c r="CT104" s="12">
        <f>IF('Données projet'!$A$140&gt;35,CT103+CS104-DB103,IF(A104&lt;'Données projet'!$A$140,$CQ$205^A104,IF(A104='Données projet'!$A$140,'Données projet'!$B$140,CT103+CS104-DB103)))</f>
        <v>205.19999999999996</v>
      </c>
      <c r="CU104" s="17">
        <f>CT104*VLOOKUP('Données projet'!$B$13,Paramètres!$A$1:$I$89,3,0)*VLOOKUP('Données projet'!$B$13,Paramètres!$A$1:$I$89,5,0)</f>
        <v>195.26831999999996</v>
      </c>
      <c r="CV104" s="13">
        <f t="shared" si="95"/>
        <v>48.702843078505502</v>
      </c>
      <c r="CW104" s="20">
        <f t="shared" si="67"/>
        <v>424.91644236173033</v>
      </c>
      <c r="CX104" s="59">
        <f t="shared" si="68"/>
        <v>706.35354069750679</v>
      </c>
      <c r="CY104" s="59">
        <f ca="1">AVERAGE(OFFSET($CX$3,0,0,'Données projet'!$E$13+1,1))-AVERAGE(OFFSET($H$3,0,0,'Données projet'!$E$13+1,1))</f>
        <v>319.49771739670462</v>
      </c>
      <c r="CZ104" s="59">
        <f t="shared" si="96"/>
        <v>166.76118462633733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23.564972604420916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23.564972604420916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371.53862119592281</v>
      </c>
      <c r="DU104" s="59">
        <f t="shared" si="98"/>
        <v>359.99672429242423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85.415297084055481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85.415297084055481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6.9</v>
      </c>
      <c r="EJ104" s="12">
        <f>IF('Données projet'!$A$192&gt;35,EJ103+EI104-ER103,IF(A104&lt;'Données projet'!$A$192,$EG$205^A104,IF(A104='Données projet'!$A$192,'Données projet'!$B$192,EJ103+EI104-ER103)))</f>
        <v>405.39999999999981</v>
      </c>
      <c r="EK104" s="17">
        <f>EJ104*VLOOKUP('Données projet'!$B$15,Paramètres!$A$1:$I$89,3,0)*VLOOKUP('Données projet'!$B$15,Paramètres!$A$1:$I$89,5,0)</f>
        <v>297.23927999999984</v>
      </c>
      <c r="EL104" s="13">
        <f t="shared" si="99"/>
        <v>70.597399488251327</v>
      </c>
      <c r="EM104" s="20">
        <f t="shared" si="73"/>
        <v>640.64888344203735</v>
      </c>
      <c r="EN104" s="59">
        <f t="shared" si="74"/>
        <v>922.08598177781391</v>
      </c>
      <c r="EO104" s="59">
        <f ca="1">AVERAGE(OFFSET($EN$3,0,0,'Données projet'!$E$15+1,1))-AVERAGE(OFFSET($H$3,0,0,'Données projet'!$E$15+1,1))</f>
        <v>429.05782194614073</v>
      </c>
      <c r="EP104" s="59">
        <f t="shared" si="100"/>
        <v>240.01805666428365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31.695097660875135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31.695097660875135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377.00852312761913</v>
      </c>
      <c r="FK104" s="59">
        <f t="shared" si="102"/>
        <v>337.17207781873378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99.894345104841832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99.894345104841832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2.8421709430404007E-14</v>
      </c>
      <c r="GA104" s="17">
        <f>FZ104*VLOOKUP('Données projet'!$B$17,Paramètres!$A$1:$I$89,3,0)*VLOOKUP('Données projet'!$B$17,Paramètres!$A$1:$I$89,5,0)</f>
        <v>2.4829205358400945E-14</v>
      </c>
      <c r="GB104" s="13">
        <f t="shared" si="103"/>
        <v>4.3867331143352915E-13</v>
      </c>
      <c r="GC104" s="20">
        <f t="shared" si="79"/>
        <v>8.0726688341261168E-13</v>
      </c>
      <c r="GD104" s="59">
        <f t="shared" si="80"/>
        <v>281.43709833577731</v>
      </c>
      <c r="GE104" s="59">
        <f ca="1">AVERAGE(OFFSET($GD$3,0,0,'Données projet'!$E$17+1,1))-AVERAGE(OFFSET($H$3,0,0,'Données projet'!$E$17+1,1))</f>
        <v>280.10635755644415</v>
      </c>
      <c r="GF104" s="59">
        <f t="shared" si="104"/>
        <v>271.43040689964266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52.882118506645284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52.882118506645284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>
        <f>GU104*VLOOKUP('Données projet'!$B$18,Paramètres!$A$1:$I$89,3,0)*VLOOKUP('Données projet'!$B$18,Paramètres!$A$1:$I$89,5,0)</f>
        <v>0</v>
      </c>
      <c r="GW104" s="13" t="e">
        <f t="shared" si="105"/>
        <v>#NUM!</v>
      </c>
      <c r="GX104" s="20" t="e">
        <f t="shared" si="82"/>
        <v>#NUM!</v>
      </c>
      <c r="GY104" s="59" t="e">
        <f t="shared" si="83"/>
        <v>#NUM!</v>
      </c>
      <c r="GZ104" s="59">
        <f ca="1">AVERAGE(OFFSET($GY$3,0,0,'Données projet'!$E$18+1,1))-AVERAGE(OFFSET($H$3,0,0,'Données projet'!$E$18+1,1))</f>
        <v>315.63369683775079</v>
      </c>
      <c r="HA104" s="59">
        <f t="shared" si="106"/>
        <v>306.69725573349979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50.289062455092413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50.289062455092413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3.8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13.933333333333332</v>
      </c>
      <c r="H105" s="67">
        <f t="shared" si="56"/>
        <v>200.93333333333331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6.9</v>
      </c>
      <c r="N105" s="13">
        <f>IF('Données projet'!$A$36&gt;35,N104+M105-V104,IF(A105&lt;'Données projet'!$A$36,$K$205^A105,IF(A105='Données projet'!$A$36,'Données projet'!$B$36,N104+M105-V104)))</f>
        <v>412.29999999999978</v>
      </c>
      <c r="O105" s="13">
        <f>N105*VLOOKUP('Données projet'!$B$9,Paramètres!$A$1:$I$89,3,0)*VLOOKUP('Données projet'!$B$9,Paramètres!$A$1:$I$89,5,0)</f>
        <v>353.75339999999989</v>
      </c>
      <c r="P105" s="13">
        <f t="shared" si="87"/>
        <v>82.334894820337382</v>
      </c>
      <c r="Q105" s="20">
        <f t="shared" si="107"/>
        <v>759.52044681208736</v>
      </c>
      <c r="R105" s="59">
        <f t="shared" si="55"/>
        <v>1041.1639182290744</v>
      </c>
      <c r="S105" s="59">
        <f ca="1">AVERAGE(OFFSET($R$3,0,0,'Données projet'!$E$9+1,1))-AVERAGE(OFFSET($H$3,0,0,'Données projet'!$E$9+1,1))</f>
        <v>490.57700931800127</v>
      </c>
      <c r="T105" s="59">
        <f t="shared" si="88"/>
        <v>271.29582207075191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44.819136275443498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44.819136275443498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4.4000000000000004</v>
      </c>
      <c r="AI105" s="13">
        <f>IF('Données projet'!$A$62&gt;35,AI104+AH105-AQ104,IF(A105&lt;'Données projet'!$A$62,$AF$205^A105,IF(A105='Données projet'!$A$62,'Données projet'!$B$62,AI104+AH105-AQ104)))</f>
        <v>269.79999999999984</v>
      </c>
      <c r="AJ105" s="13">
        <f>AI105*VLOOKUP('Données projet'!$B$10,Paramètres!$A$1:$I$89,3,0)*VLOOKUP('Données projet'!$B$10,Paramètres!$A$1:$I$89,5,0)</f>
        <v>227.27951999999988</v>
      </c>
      <c r="AK105" s="13">
        <f t="shared" si="89"/>
        <v>55.694043418351256</v>
      </c>
      <c r="AL105" s="20">
        <f t="shared" si="58"/>
        <v>492.84562295362826</v>
      </c>
      <c r="AM105" s="59">
        <f t="shared" si="59"/>
        <v>774.48909437061536</v>
      </c>
      <c r="AN105" s="59">
        <f ca="1">AVERAGE(OFFSET($AM$3,0,0,'Données projet'!$E$10+1,1))-AVERAGE(OFFSET($H$3,0,0,'Données projet'!$E$10+1,1))</f>
        <v>379.55022125193182</v>
      </c>
      <c r="AO105" s="59">
        <f t="shared" si="90"/>
        <v>247.37575363353935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32.997050288406918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32.997050288406918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5.2</v>
      </c>
      <c r="BD105" s="12">
        <f>IF('Données projet'!$A$88&gt;35,BD104+BC105-BL104,IF(A105&lt;'Données projet'!$A$88,$BA$205^A105,IF(A105='Données projet'!$A$88,'Données projet'!$B$88,BD104+BC105-BL104)))</f>
        <v>316.39999999999992</v>
      </c>
      <c r="BE105" s="13">
        <f>BD105*VLOOKUP('Données projet'!$B$11,Paramètres!$A$1:$I$89,3,0)*VLOOKUP('Données projet'!$B$11,Paramètres!$A$1:$I$89,5,0)</f>
        <v>286.27871999999991</v>
      </c>
      <c r="BF105" s="13">
        <f t="shared" si="91"/>
        <v>68.292165517667542</v>
      </c>
      <c r="BG105" s="20">
        <f t="shared" si="61"/>
        <v>617.5442922766041</v>
      </c>
      <c r="BH105" s="59">
        <f t="shared" si="62"/>
        <v>899.18776369359125</v>
      </c>
      <c r="BI105" s="59">
        <f ca="1">AVERAGE(OFFSET($BH$3,0,0,'Données projet'!$E$11+1,1))-AVERAGE(OFFSET($H$3,0,0,'Données projet'!$E$11+1,1))</f>
        <v>480.06550334851067</v>
      </c>
      <c r="BJ105" s="59">
        <f t="shared" si="92"/>
        <v>358.76123821338194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48.081827311707542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48.081827311707542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5.2</v>
      </c>
      <c r="BY105" s="12">
        <f>IF('Données projet'!$A$114&gt;35,BY104+BX105-CG104,IF(A105&lt;'Données projet'!$A$114,$BV$205^A105,IF(A105='Données projet'!$A$114,'Données projet'!$B$114,BY104+BX105-CG104)))</f>
        <v>316.39999999999992</v>
      </c>
      <c r="BZ105" s="13">
        <f>BY105*VLOOKUP('Données projet'!$B$12,Paramètres!$A$1:$I$89,3,0)*VLOOKUP('Données projet'!$B$12,Paramètres!$A$1:$I$89,5,0)</f>
        <v>320.82959999999997</v>
      </c>
      <c r="CA105" s="13">
        <f t="shared" si="93"/>
        <v>75.525942057150672</v>
      </c>
      <c r="CB105" s="20">
        <f t="shared" si="64"/>
        <v>690.31923574953726</v>
      </c>
      <c r="CC105" s="59">
        <f t="shared" si="65"/>
        <v>971.9627071665243</v>
      </c>
      <c r="CD105" s="59">
        <f ca="1">AVERAGE(OFFSET($CC$3,0,0,'Données projet'!$E$12+1,1))-AVERAGE(OFFSET($H$3,0,0,'Données projet'!$E$12+1,1))</f>
        <v>529.72171777327833</v>
      </c>
      <c r="CE105" s="59">
        <f t="shared" si="94"/>
        <v>394.94722433628397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53.884806470017075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53.884806470017075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3.2</v>
      </c>
      <c r="CT105" s="12">
        <f>IF('Données projet'!$A$140&gt;35,CT104+CS105-DB104,IF(A105&lt;'Données projet'!$A$140,$CQ$205^A105,IF(A105='Données projet'!$A$140,'Données projet'!$B$140,CT104+CS105-DB104)))</f>
        <v>208.39999999999995</v>
      </c>
      <c r="CU105" s="17">
        <f>CT105*VLOOKUP('Données projet'!$B$13,Paramètres!$A$1:$I$89,3,0)*VLOOKUP('Données projet'!$B$13,Paramètres!$A$1:$I$89,5,0)</f>
        <v>198.31343999999996</v>
      </c>
      <c r="CV105" s="13">
        <f t="shared" si="95"/>
        <v>49.373330397745256</v>
      </c>
      <c r="CW105" s="20">
        <f t="shared" si="67"/>
        <v>431.3877917760729</v>
      </c>
      <c r="CX105" s="59">
        <f t="shared" si="68"/>
        <v>713.03126319306</v>
      </c>
      <c r="CY105" s="59">
        <f ca="1">AVERAGE(OFFSET($CX$3,0,0,'Données projet'!$E$13+1,1))-AVERAGE(OFFSET($H$3,0,0,'Données projet'!$E$13+1,1))</f>
        <v>319.49771739670462</v>
      </c>
      <c r="CZ105" s="59">
        <f t="shared" si="96"/>
        <v>166.76118462633733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23.102877864862272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23.102877864862272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371.53862119592281</v>
      </c>
      <c r="DU105" s="59">
        <f t="shared" si="98"/>
        <v>359.99672429242423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83.740355206424113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83.740355206424113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6.9</v>
      </c>
      <c r="EJ105" s="12">
        <f>IF('Données projet'!$A$192&gt;35,EJ104+EI105-ER104,IF(A105&lt;'Données projet'!$A$192,$EG$205^A105,IF(A105='Données projet'!$A$192,'Données projet'!$B$192,EJ104+EI105-ER104)))</f>
        <v>412.29999999999978</v>
      </c>
      <c r="EK105" s="17">
        <f>EJ105*VLOOKUP('Données projet'!$B$15,Paramètres!$A$1:$I$89,3,0)*VLOOKUP('Données projet'!$B$15,Paramètres!$A$1:$I$89,5,0)</f>
        <v>302.29835999999983</v>
      </c>
      <c r="EL105" s="13">
        <f t="shared" si="99"/>
        <v>71.658073785884781</v>
      </c>
      <c r="EM105" s="20">
        <f t="shared" si="73"/>
        <v>651.30745551041571</v>
      </c>
      <c r="EN105" s="59">
        <f t="shared" si="74"/>
        <v>932.95092692740286</v>
      </c>
      <c r="EO105" s="59">
        <f ca="1">AVERAGE(OFFSET($EN$3,0,0,'Données projet'!$E$15+1,1))-AVERAGE(OFFSET($H$3,0,0,'Données projet'!$E$15+1,1))</f>
        <v>429.05782194614073</v>
      </c>
      <c r="EP105" s="59">
        <f t="shared" si="100"/>
        <v>240.01805666428365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31.07357612784606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31.07357612784606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377.00852312761913</v>
      </c>
      <c r="FK105" s="59">
        <f t="shared" si="102"/>
        <v>337.17207781873378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97.935477926870107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97.935477926870107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2.8421709430404007E-14</v>
      </c>
      <c r="GA105" s="17">
        <f>FZ105*VLOOKUP('Données projet'!$B$17,Paramètres!$A$1:$I$89,3,0)*VLOOKUP('Données projet'!$B$17,Paramètres!$A$1:$I$89,5,0)</f>
        <v>2.4829205358400945E-14</v>
      </c>
      <c r="GB105" s="13">
        <f t="shared" si="103"/>
        <v>4.3867331143352915E-13</v>
      </c>
      <c r="GC105" s="20">
        <f t="shared" si="79"/>
        <v>8.0726688341261168E-13</v>
      </c>
      <c r="GD105" s="59">
        <f t="shared" si="80"/>
        <v>281.64347141698789</v>
      </c>
      <c r="GE105" s="59">
        <f ca="1">AVERAGE(OFFSET($GD$3,0,0,'Données projet'!$E$17+1,1))-AVERAGE(OFFSET($H$3,0,0,'Données projet'!$E$17+1,1))</f>
        <v>280.10635755644415</v>
      </c>
      <c r="GF105" s="59">
        <f t="shared" si="104"/>
        <v>271.43040689964266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51.845132417637352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51.845132417637352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>
        <f>GU105*VLOOKUP('Données projet'!$B$18,Paramètres!$A$1:$I$89,3,0)*VLOOKUP('Données projet'!$B$18,Paramètres!$A$1:$I$89,5,0)</f>
        <v>0</v>
      </c>
      <c r="GW105" s="13" t="e">
        <f t="shared" si="105"/>
        <v>#NUM!</v>
      </c>
      <c r="GX105" s="20" t="e">
        <f t="shared" si="82"/>
        <v>#NUM!</v>
      </c>
      <c r="GY105" s="59" t="e">
        <f t="shared" si="83"/>
        <v>#NUM!</v>
      </c>
      <c r="GZ105" s="59">
        <f ca="1">AVERAGE(OFFSET($GY$3,0,0,'Données projet'!$E$18+1,1))-AVERAGE(OFFSET($H$3,0,0,'Données projet'!$E$18+1,1))</f>
        <v>315.63369683775079</v>
      </c>
      <c r="HA105" s="59">
        <f t="shared" si="106"/>
        <v>306.69725573349979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49.302924613647413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49.302924613647413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3.8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13.933333333333332</v>
      </c>
      <c r="H106" s="67">
        <f t="shared" si="56"/>
        <v>200.93333333333331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6.9</v>
      </c>
      <c r="N106" s="13">
        <f>IF('Données projet'!$A$36&gt;35,N105+M106-V105,IF(A106&lt;'Données projet'!$A$36,$K$205^A106,IF(A106='Données projet'!$A$36,'Données projet'!$B$36,N105+M106-V105)))</f>
        <v>419.19999999999976</v>
      </c>
      <c r="O106" s="13">
        <f>N106*VLOOKUP('Données projet'!$B$9,Paramètres!$A$1:$I$89,3,0)*VLOOKUP('Données projet'!$B$9,Paramètres!$A$1:$I$89,5,0)</f>
        <v>359.67359999999985</v>
      </c>
      <c r="P106" s="13">
        <f t="shared" si="87"/>
        <v>83.551234300150099</v>
      </c>
      <c r="Q106" s="20">
        <f t="shared" si="107"/>
        <v>771.94991973942786</v>
      </c>
      <c r="R106" s="59">
        <f t="shared" si="55"/>
        <v>1053.7961841260476</v>
      </c>
      <c r="S106" s="59">
        <f ca="1">AVERAGE(OFFSET($R$3,0,0,'Données projet'!$E$9+1,1))-AVERAGE(OFFSET($H$3,0,0,'Données projet'!$E$9+1,1))</f>
        <v>490.57700931800127</v>
      </c>
      <c r="T106" s="59">
        <f t="shared" si="88"/>
        <v>271.29582207075191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43.94026035005588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43.94026035005588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4.4000000000000004</v>
      </c>
      <c r="AI106" s="13">
        <f>IF('Données projet'!$A$62&gt;35,AI105+AH106-AQ105,IF(A106&lt;'Données projet'!$A$62,$AF$205^A106,IF(A106='Données projet'!$A$62,'Données projet'!$B$62,AI105+AH106-AQ105)))</f>
        <v>274.19999999999982</v>
      </c>
      <c r="AJ106" s="13">
        <f>AI106*VLOOKUP('Données projet'!$B$10,Paramètres!$A$1:$I$89,3,0)*VLOOKUP('Données projet'!$B$10,Paramètres!$A$1:$I$89,5,0)</f>
        <v>230.98607999999984</v>
      </c>
      <c r="AK106" s="13">
        <f t="shared" si="89"/>
        <v>56.495841965100745</v>
      </c>
      <c r="AL106" s="20">
        <f t="shared" si="58"/>
        <v>500.69768075588348</v>
      </c>
      <c r="AM106" s="59">
        <f t="shared" si="59"/>
        <v>782.54394514250316</v>
      </c>
      <c r="AN106" s="59">
        <f ca="1">AVERAGE(OFFSET($AM$3,0,0,'Données projet'!$E$10+1,1))-AVERAGE(OFFSET($H$3,0,0,'Données projet'!$E$10+1,1))</f>
        <v>379.55022125193182</v>
      </c>
      <c r="AO106" s="59">
        <f t="shared" si="90"/>
        <v>247.37575363353935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32.349998258464638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32.349998258464638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5.2</v>
      </c>
      <c r="BD106" s="12">
        <f>IF('Données projet'!$A$88&gt;35,BD105+BC106-BL105,IF(A106&lt;'Données projet'!$A$88,$BA$205^A106,IF(A106='Données projet'!$A$88,'Données projet'!$B$88,BD105+BC106-BL105)))</f>
        <v>321.59999999999991</v>
      </c>
      <c r="BE106" s="13">
        <f>BD106*VLOOKUP('Données projet'!$B$11,Paramètres!$A$1:$I$89,3,0)*VLOOKUP('Données projet'!$B$11,Paramètres!$A$1:$I$89,5,0)</f>
        <v>290.98367999999994</v>
      </c>
      <c r="BF106" s="13">
        <f t="shared" si="91"/>
        <v>69.282952690245423</v>
      </c>
      <c r="BG106" s="20">
        <f t="shared" si="61"/>
        <v>627.46438526884401</v>
      </c>
      <c r="BH106" s="59">
        <f t="shared" si="62"/>
        <v>909.31064965546375</v>
      </c>
      <c r="BI106" s="59">
        <f ca="1">AVERAGE(OFFSET($BH$3,0,0,'Données projet'!$E$11+1,1))-AVERAGE(OFFSET($H$3,0,0,'Données projet'!$E$11+1,1))</f>
        <v>480.06550334851067</v>
      </c>
      <c r="BJ106" s="59">
        <f t="shared" si="92"/>
        <v>358.76123821338194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47.138972005143813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47.138972005143813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5.2</v>
      </c>
      <c r="BY106" s="12">
        <f>IF('Données projet'!$A$114&gt;35,BY105+BX106-CG105,IF(A106&lt;'Données projet'!$A$114,$BV$205^A106,IF(A106='Données projet'!$A$114,'Données projet'!$B$114,BY105+BX106-CG105)))</f>
        <v>321.59999999999991</v>
      </c>
      <c r="BZ106" s="13">
        <f>BY106*VLOOKUP('Données projet'!$B$12,Paramètres!$A$1:$I$89,3,0)*VLOOKUP('Données projet'!$B$12,Paramètres!$A$1:$I$89,5,0)</f>
        <v>326.10239999999993</v>
      </c>
      <c r="CA106" s="13">
        <f t="shared" si="93"/>
        <v>76.621677329562289</v>
      </c>
      <c r="CB106" s="20">
        <f t="shared" si="64"/>
        <v>701.41110134898747</v>
      </c>
      <c r="CC106" s="59">
        <f t="shared" si="65"/>
        <v>983.25736573560721</v>
      </c>
      <c r="CD106" s="59">
        <f ca="1">AVERAGE(OFFSET($CC$3,0,0,'Données projet'!$E$12+1,1))-AVERAGE(OFFSET($H$3,0,0,'Données projet'!$E$12+1,1))</f>
        <v>529.72171777327833</v>
      </c>
      <c r="CE106" s="59">
        <f t="shared" si="94"/>
        <v>394.94722433628397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52.828158281626692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52.828158281626692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3.2</v>
      </c>
      <c r="CT106" s="12">
        <f>IF('Données projet'!$A$140&gt;35,CT105+CS106-DB105,IF(A106&lt;'Données projet'!$A$140,$CQ$205^A106,IF(A106='Données projet'!$A$140,'Données projet'!$B$140,CT105+CS106-DB105)))</f>
        <v>211.59999999999994</v>
      </c>
      <c r="CU106" s="17">
        <f>CT106*VLOOKUP('Données projet'!$B$13,Paramètres!$A$1:$I$89,3,0)*VLOOKUP('Données projet'!$B$13,Paramètres!$A$1:$I$89,5,0)</f>
        <v>201.35855999999995</v>
      </c>
      <c r="CV106" s="13">
        <f t="shared" si="95"/>
        <v>50.04262035407568</v>
      </c>
      <c r="CW106" s="20">
        <f t="shared" si="67"/>
        <v>437.85705578334836</v>
      </c>
      <c r="CX106" s="59">
        <f t="shared" si="68"/>
        <v>719.70332016996804</v>
      </c>
      <c r="CY106" s="59">
        <f ca="1">AVERAGE(OFFSET($CX$3,0,0,'Données projet'!$E$13+1,1))-AVERAGE(OFFSET($H$3,0,0,'Données projet'!$E$13+1,1))</f>
        <v>319.49771739670462</v>
      </c>
      <c r="CZ106" s="59">
        <f t="shared" si="96"/>
        <v>166.76118462633733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22.649844521296412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22.649844521296412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371.53862119592281</v>
      </c>
      <c r="DU106" s="59">
        <f t="shared" si="98"/>
        <v>359.99672429242423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82.098257917399422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82.098257917399422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6.9</v>
      </c>
      <c r="EJ106" s="12">
        <f>IF('Données projet'!$A$192&gt;35,EJ105+EI106-ER105,IF(A106&lt;'Données projet'!$A$192,$EG$205^A106,IF(A106='Données projet'!$A$192,'Données projet'!$B$192,EJ105+EI106-ER105)))</f>
        <v>419.19999999999976</v>
      </c>
      <c r="EK106" s="17">
        <f>EJ106*VLOOKUP('Données projet'!$B$15,Paramètres!$A$1:$I$89,3,0)*VLOOKUP('Données projet'!$B$15,Paramètres!$A$1:$I$89,5,0)</f>
        <v>307.35743999999983</v>
      </c>
      <c r="EL106" s="13">
        <f t="shared" si="99"/>
        <v>72.716683800305773</v>
      </c>
      <c r="EM106" s="20">
        <f t="shared" si="73"/>
        <v>661.96243228553215</v>
      </c>
      <c r="EN106" s="59">
        <f t="shared" si="74"/>
        <v>943.80869667215188</v>
      </c>
      <c r="EO106" s="59">
        <f ca="1">AVERAGE(OFFSET($EN$3,0,0,'Données projet'!$E$15+1,1))-AVERAGE(OFFSET($H$3,0,0,'Données projet'!$E$15+1,1))</f>
        <v>429.05782194614073</v>
      </c>
      <c r="EP106" s="59">
        <f t="shared" si="100"/>
        <v>240.01805666428365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30.464242252988981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30.464242252988981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377.00852312761913</v>
      </c>
      <c r="FK106" s="59">
        <f t="shared" si="102"/>
        <v>337.17207781873378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96.0150229394674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96.0150229394674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2.8421709430404007E-14</v>
      </c>
      <c r="GA106" s="17">
        <f>FZ106*VLOOKUP('Données projet'!$B$17,Paramètres!$A$1:$I$89,3,0)*VLOOKUP('Données projet'!$B$17,Paramètres!$A$1:$I$89,5,0)</f>
        <v>2.4829205358400945E-14</v>
      </c>
      <c r="GB106" s="13">
        <f t="shared" si="103"/>
        <v>4.3867331143352915E-13</v>
      </c>
      <c r="GC106" s="20">
        <f t="shared" si="79"/>
        <v>8.0726688341261168E-13</v>
      </c>
      <c r="GD106" s="59">
        <f t="shared" si="80"/>
        <v>281.84626438662048</v>
      </c>
      <c r="GE106" s="59">
        <f ca="1">AVERAGE(OFFSET($GD$3,0,0,'Données projet'!$E$17+1,1))-AVERAGE(OFFSET($H$3,0,0,'Données projet'!$E$17+1,1))</f>
        <v>280.10635755644415</v>
      </c>
      <c r="GF106" s="59">
        <f t="shared" si="104"/>
        <v>271.43040689964266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50.828480993335802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50.828480993335802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>
        <f>GU106*VLOOKUP('Données projet'!$B$18,Paramètres!$A$1:$I$89,3,0)*VLOOKUP('Données projet'!$B$18,Paramètres!$A$1:$I$89,5,0)</f>
        <v>0</v>
      </c>
      <c r="GW106" s="13" t="e">
        <f t="shared" si="105"/>
        <v>#NUM!</v>
      </c>
      <c r="GX106" s="20" t="e">
        <f t="shared" si="82"/>
        <v>#NUM!</v>
      </c>
      <c r="GY106" s="59" t="e">
        <f t="shared" si="83"/>
        <v>#NUM!</v>
      </c>
      <c r="GZ106" s="59">
        <f ca="1">AVERAGE(OFFSET($GY$3,0,0,'Données projet'!$E$18+1,1))-AVERAGE(OFFSET($H$3,0,0,'Données projet'!$E$18+1,1))</f>
        <v>315.63369683775079</v>
      </c>
      <c r="HA106" s="59">
        <f t="shared" si="106"/>
        <v>306.69725573349979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48.336124333788455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48.336124333788455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3.8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13.933333333333332</v>
      </c>
      <c r="H107" s="67">
        <f t="shared" si="56"/>
        <v>200.93333333333331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6.9</v>
      </c>
      <c r="N107" s="13">
        <f>IF('Données projet'!$A$36&gt;35,N106+M107-V106,IF(A107&lt;'Données projet'!$A$36,$K$205^A107,IF(A107='Données projet'!$A$36,'Données projet'!$B$36,N106+M107-V106)))</f>
        <v>426.09999999999974</v>
      </c>
      <c r="O107" s="13">
        <f>N107*VLOOKUP('Données projet'!$B$9,Paramètres!$A$1:$I$89,3,0)*VLOOKUP('Données projet'!$B$9,Paramètres!$A$1:$I$89,5,0)</f>
        <v>365.59379999999982</v>
      </c>
      <c r="P107" s="13">
        <f t="shared" si="87"/>
        <v>84.765245472337341</v>
      </c>
      <c r="Q107" s="20">
        <f t="shared" si="107"/>
        <v>784.37533753098717</v>
      </c>
      <c r="R107" s="59">
        <f t="shared" si="55"/>
        <v>1066.4208768825933</v>
      </c>
      <c r="S107" s="59">
        <f ca="1">AVERAGE(OFFSET($R$3,0,0,'Données projet'!$E$9+1,1))-AVERAGE(OFFSET($H$3,0,0,'Données projet'!$E$9+1,1))</f>
        <v>490.57700931800127</v>
      </c>
      <c r="T107" s="59">
        <f t="shared" si="88"/>
        <v>271.29582207075191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43.078618645503724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43.078618645503724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4.4000000000000004</v>
      </c>
      <c r="AI107" s="13">
        <f>IF('Données projet'!$A$62&gt;35,AI106+AH107-AQ106,IF(A107&lt;'Données projet'!$A$62,$AF$205^A107,IF(A107='Données projet'!$A$62,'Données projet'!$B$62,AI106+AH107-AQ106)))</f>
        <v>278.5999999999998</v>
      </c>
      <c r="AJ107" s="13">
        <f>AI107*VLOOKUP('Données projet'!$B$10,Paramètres!$A$1:$I$89,3,0)*VLOOKUP('Données projet'!$B$10,Paramètres!$A$1:$I$89,5,0)</f>
        <v>234.69263999999987</v>
      </c>
      <c r="AK107" s="13">
        <f t="shared" si="89"/>
        <v>57.29614421540046</v>
      </c>
      <c r="AL107" s="20">
        <f t="shared" si="58"/>
        <v>508.54713250848886</v>
      </c>
      <c r="AM107" s="59">
        <f t="shared" si="59"/>
        <v>790.59267186009515</v>
      </c>
      <c r="AN107" s="59">
        <f ca="1">AVERAGE(OFFSET($AM$3,0,0,'Données projet'!$E$10+1,1))-AVERAGE(OFFSET($H$3,0,0,'Données projet'!$E$10+1,1))</f>
        <v>379.55022125193182</v>
      </c>
      <c r="AO107" s="59">
        <f t="shared" si="90"/>
        <v>247.37575363353935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31.715634524166756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31.715634524166756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5.2</v>
      </c>
      <c r="BD107" s="12">
        <f>IF('Données projet'!$A$88&gt;35,BD106+BC107-BL106,IF(A107&lt;'Données projet'!$A$88,$BA$205^A107,IF(A107='Données projet'!$A$88,'Données projet'!$B$88,BD106+BC107-BL106)))</f>
        <v>326.7999999999999</v>
      </c>
      <c r="BE107" s="13">
        <f>BD107*VLOOKUP('Données projet'!$B$11,Paramètres!$A$1:$I$89,3,0)*VLOOKUP('Données projet'!$B$11,Paramètres!$A$1:$I$89,5,0)</f>
        <v>295.68863999999991</v>
      </c>
      <c r="BF107" s="13">
        <f t="shared" si="91"/>
        <v>70.271876780519747</v>
      </c>
      <c r="BG107" s="20">
        <f t="shared" si="61"/>
        <v>637.3812333927383</v>
      </c>
      <c r="BH107" s="59">
        <f t="shared" si="62"/>
        <v>919.42677274434459</v>
      </c>
      <c r="BI107" s="59">
        <f ca="1">AVERAGE(OFFSET($BH$3,0,0,'Données projet'!$E$11+1,1))-AVERAGE(OFFSET($H$3,0,0,'Données projet'!$E$11+1,1))</f>
        <v>480.06550334851067</v>
      </c>
      <c r="BJ107" s="59">
        <f t="shared" si="92"/>
        <v>358.76123821338194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46.214605516056849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46.214605516056849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5.2</v>
      </c>
      <c r="BY107" s="12">
        <f>IF('Données projet'!$A$114&gt;35,BY106+BX107-CG106,IF(A107&lt;'Données projet'!$A$114,$BV$205^A107,IF(A107='Données projet'!$A$114,'Données projet'!$B$114,BY106+BX107-CG106)))</f>
        <v>326.7999999999999</v>
      </c>
      <c r="BZ107" s="13">
        <f>BY107*VLOOKUP('Données projet'!$B$12,Paramètres!$A$1:$I$89,3,0)*VLOOKUP('Données projet'!$B$12,Paramètres!$A$1:$I$89,5,0)</f>
        <v>331.37519999999989</v>
      </c>
      <c r="CA107" s="13">
        <f t="shared" si="93"/>
        <v>77.715352174616896</v>
      </c>
      <c r="CB107" s="20">
        <f t="shared" si="64"/>
        <v>712.49937837079085</v>
      </c>
      <c r="CC107" s="59">
        <f t="shared" si="65"/>
        <v>994.54491772239714</v>
      </c>
      <c r="CD107" s="59">
        <f ca="1">AVERAGE(OFFSET($CC$3,0,0,'Données projet'!$E$12+1,1))-AVERAGE(OFFSET($H$3,0,0,'Données projet'!$E$12+1,1))</f>
        <v>529.72171777327833</v>
      </c>
      <c r="CE107" s="59">
        <f t="shared" si="94"/>
        <v>394.94722433628397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51.79223031971889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51.79223031971889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3.2</v>
      </c>
      <c r="CT107" s="12">
        <f>IF('Données projet'!$A$140&gt;35,CT106+CS107-DB106,IF(A107&lt;'Données projet'!$A$140,$CQ$205^A107,IF(A107='Données projet'!$A$140,'Données projet'!$B$140,CT106+CS107-DB106)))</f>
        <v>214.79999999999993</v>
      </c>
      <c r="CU107" s="17">
        <f>CT107*VLOOKUP('Données projet'!$B$13,Paramètres!$A$1:$I$89,3,0)*VLOOKUP('Données projet'!$B$13,Paramètres!$A$1:$I$89,5,0)</f>
        <v>204.40367999999995</v>
      </c>
      <c r="CV107" s="13">
        <f t="shared" si="95"/>
        <v>50.710733146553501</v>
      </c>
      <c r="CW107" s="20">
        <f t="shared" si="67"/>
        <v>444.32426956358057</v>
      </c>
      <c r="CX107" s="59">
        <f t="shared" si="68"/>
        <v>726.36980891518692</v>
      </c>
      <c r="CY107" s="59">
        <f ca="1">AVERAGE(OFFSET($CX$3,0,0,'Données projet'!$E$13+1,1))-AVERAGE(OFFSET($H$3,0,0,'Données projet'!$E$13+1,1))</f>
        <v>319.49771739670462</v>
      </c>
      <c r="CZ107" s="59">
        <f t="shared" si="96"/>
        <v>166.76118462633733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22.205694885274827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22.205694885274827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371.53862119592281</v>
      </c>
      <c r="DU107" s="59">
        <f t="shared" si="98"/>
        <v>359.99672429242423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80.488361154632059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80.488361154632059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6.9</v>
      </c>
      <c r="EJ107" s="12">
        <f>IF('Données projet'!$A$192&gt;35,EJ106+EI107-ER106,IF(A107&lt;'Données projet'!$A$192,$EG$205^A107,IF(A107='Données projet'!$A$192,'Données projet'!$B$192,EJ106+EI107-ER106)))</f>
        <v>426.09999999999974</v>
      </c>
      <c r="EK107" s="17">
        <f>EJ107*VLOOKUP('Données projet'!$B$15,Paramètres!$A$1:$I$89,3,0)*VLOOKUP('Données projet'!$B$15,Paramètres!$A$1:$I$89,5,0)</f>
        <v>312.41651999999976</v>
      </c>
      <c r="EL107" s="13">
        <f t="shared" si="99"/>
        <v>73.773267431623935</v>
      </c>
      <c r="EM107" s="20">
        <f t="shared" si="73"/>
        <v>672.61387977674451</v>
      </c>
      <c r="EN107" s="59">
        <f t="shared" si="74"/>
        <v>954.65941912835081</v>
      </c>
      <c r="EO107" s="59">
        <f ca="1">AVERAGE(OFFSET($EN$3,0,0,'Données projet'!$E$15+1,1))-AVERAGE(OFFSET($H$3,0,0,'Données projet'!$E$15+1,1))</f>
        <v>429.05782194614073</v>
      </c>
      <c r="EP107" s="59">
        <f t="shared" si="100"/>
        <v>240.01805666428365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29.866857043760884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29.866857043760884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377.00852312761913</v>
      </c>
      <c r="FK107" s="59">
        <f t="shared" si="102"/>
        <v>337.17207781873378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94.132226903005787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94.132226903005787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2.8421709430404007E-14</v>
      </c>
      <c r="GA107" s="17">
        <f>FZ107*VLOOKUP('Données projet'!$B$17,Paramètres!$A$1:$I$89,3,0)*VLOOKUP('Données projet'!$B$17,Paramètres!$A$1:$I$89,5,0)</f>
        <v>2.4829205358400945E-14</v>
      </c>
      <c r="GB107" s="13">
        <f t="shared" si="103"/>
        <v>4.3867331143352915E-13</v>
      </c>
      <c r="GC107" s="20">
        <f t="shared" si="79"/>
        <v>8.0726688341261168E-13</v>
      </c>
      <c r="GD107" s="59">
        <f t="shared" si="80"/>
        <v>282.04553935160709</v>
      </c>
      <c r="GE107" s="59">
        <f ca="1">AVERAGE(OFFSET($GD$3,0,0,'Données projet'!$E$17+1,1))-AVERAGE(OFFSET($H$3,0,0,'Données projet'!$E$17+1,1))</f>
        <v>280.10635755644415</v>
      </c>
      <c r="GF107" s="59">
        <f t="shared" si="104"/>
        <v>271.43040689964266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49.83176548336867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49.83176548336867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>
        <f>GU107*VLOOKUP('Données projet'!$B$18,Paramètres!$A$1:$I$89,3,0)*VLOOKUP('Données projet'!$B$18,Paramètres!$A$1:$I$89,5,0)</f>
        <v>0</v>
      </c>
      <c r="GW107" s="13" t="e">
        <f t="shared" si="105"/>
        <v>#NUM!</v>
      </c>
      <c r="GX107" s="20" t="e">
        <f t="shared" si="82"/>
        <v>#NUM!</v>
      </c>
      <c r="GY107" s="59" t="e">
        <f t="shared" si="83"/>
        <v>#NUM!</v>
      </c>
      <c r="GZ107" s="59">
        <f ca="1">AVERAGE(OFFSET($GY$3,0,0,'Données projet'!$E$18+1,1))-AVERAGE(OFFSET($H$3,0,0,'Données projet'!$E$18+1,1))</f>
        <v>315.63369683775079</v>
      </c>
      <c r="HA107" s="59">
        <f t="shared" si="106"/>
        <v>306.69725573349979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47.388282417727588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47.388282417727588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3.8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13.933333333333332</v>
      </c>
      <c r="H108" s="67">
        <f t="shared" si="56"/>
        <v>200.93333333333331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66.974915638580697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433</v>
      </c>
      <c r="L108" s="12">
        <f>VLOOKUP(A108,'Données projet'!$A$35:$I$55,9,0)</f>
        <v>6.9</v>
      </c>
      <c r="M108" s="12">
        <f t="array" ref="M108">INDEX(L:L,MIN(IF(ISNUMBER(L108:L304),ROW(L108:L304),"")))</f>
        <v>6.9</v>
      </c>
      <c r="N108" s="13">
        <f>IF('Données projet'!$A$36&gt;35,N107+M108-V107,IF(A108&lt;'Données projet'!$A$36,$K$205^A108,IF(A108='Données projet'!$A$36,'Données projet'!$B$36,N107+M108-V107)))</f>
        <v>432.99999999999972</v>
      </c>
      <c r="O108" s="13">
        <f>N108*VLOOKUP('Données projet'!$B$9,Paramètres!$A$1:$I$89,3,0)*VLOOKUP('Données projet'!$B$9,Paramètres!$A$1:$I$89,5,0)</f>
        <v>371.51399999999978</v>
      </c>
      <c r="P108" s="13">
        <f t="shared" si="87"/>
        <v>85.976970392781013</v>
      </c>
      <c r="Q108" s="20">
        <f t="shared" si="107"/>
        <v>796.79677343409321</v>
      </c>
      <c r="R108" s="59">
        <f t="shared" si="55"/>
        <v>1079.0381307755558</v>
      </c>
      <c r="S108" s="59">
        <f ca="1">AVERAGE(OFFSET($R$3,0,0,'Données projet'!$E$9+1,1))-AVERAGE(OFFSET($H$3,0,0,'Données projet'!$E$9+1,1))</f>
        <v>490.57700931800127</v>
      </c>
      <c r="T108" s="59">
        <f t="shared" si="88"/>
        <v>271.29582207075191</v>
      </c>
      <c r="U108" s="15">
        <f>IF(ISNA(VLOOKUP(A108,'Données projet'!$A$35:$I$55,3,0)),0,VLOOKUP(A108,'Données projet'!$A$35:$I$55,3,0))</f>
        <v>17</v>
      </c>
      <c r="V108" s="15">
        <f>IF(ISNA(VLOOKUP(A108,'Données projet'!$A$35:$I$55,4,0)),0,VLOOKUP(A108,'Données projet'!$A$35:$I$55,4,0))</f>
        <v>47</v>
      </c>
      <c r="W108" s="16">
        <f>IF(ISNA(VLOOKUP(A108,'Données projet'!$A$35:$I$55,5,0)),0%,VLOOKUP(A108,'Données projet'!$A$35:$I$55,5,0)*VLOOKUP('Données projet'!$B$9,Paramètres!$A$1:$I$89,7,0))</f>
        <v>0.371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58.772755862020261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58.772755862020261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66.974915638580697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4.4000000000000004</v>
      </c>
      <c r="AI108" s="13">
        <f>IF('Données projet'!$A$62&gt;35,AI107+AH108-AQ107,IF(A108&lt;'Données projet'!$A$62,$AF$205^A108,IF(A108='Données projet'!$A$62,'Données projet'!$B$62,AI107+AH108-AQ107)))</f>
        <v>282.99999999999977</v>
      </c>
      <c r="AJ108" s="13">
        <f>AI108*VLOOKUP('Données projet'!$B$10,Paramètres!$A$1:$I$89,3,0)*VLOOKUP('Données projet'!$B$10,Paramètres!$A$1:$I$89,5,0)</f>
        <v>238.39919999999981</v>
      </c>
      <c r="AK108" s="13">
        <f t="shared" si="89"/>
        <v>58.094976529303359</v>
      </c>
      <c r="AL108" s="20">
        <f t="shared" si="58"/>
        <v>516.39402412186962</v>
      </c>
      <c r="AM108" s="59">
        <f t="shared" si="59"/>
        <v>798.63538146333212</v>
      </c>
      <c r="AN108" s="59">
        <f ca="1">AVERAGE(OFFSET($AM$3,0,0,'Données projet'!$E$10+1,1))-AVERAGE(OFFSET($H$3,0,0,'Données projet'!$E$10+1,1))</f>
        <v>379.55022125193182</v>
      </c>
      <c r="AO108" s="59">
        <f t="shared" si="90"/>
        <v>247.37575363353935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31.093710275774782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31.093710275774782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66.974915638580697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5.2</v>
      </c>
      <c r="BD108" s="12">
        <f>IF('Données projet'!$A$88&gt;35,BD107+BC108-BL107,IF(A108&lt;'Données projet'!$A$88,$BA$205^A108,IF(A108='Données projet'!$A$88,'Données projet'!$B$88,BD107+BC108-BL107)))</f>
        <v>331.99999999999989</v>
      </c>
      <c r="BE108" s="13">
        <f>BD108*VLOOKUP('Données projet'!$B$11,Paramètres!$A$1:$I$89,3,0)*VLOOKUP('Données projet'!$B$11,Paramètres!$A$1:$I$89,5,0)</f>
        <v>300.39359999999988</v>
      </c>
      <c r="BF108" s="13">
        <f t="shared" si="91"/>
        <v>71.258970856492667</v>
      </c>
      <c r="BG108" s="20">
        <f t="shared" si="61"/>
        <v>647.29489424172459</v>
      </c>
      <c r="BH108" s="59">
        <f t="shared" si="62"/>
        <v>929.5362515831871</v>
      </c>
      <c r="BI108" s="59">
        <f ca="1">AVERAGE(OFFSET($BH$3,0,0,'Données projet'!$E$11+1,1))-AVERAGE(OFFSET($H$3,0,0,'Données projet'!$E$11+1,1))</f>
        <v>480.06550334851067</v>
      </c>
      <c r="BJ108" s="59">
        <f t="shared" si="92"/>
        <v>358.76123821338194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45.308365290012993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45.308365290012993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66.974915638580697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5.2</v>
      </c>
      <c r="BY108" s="12">
        <f>IF('Données projet'!$A$114&gt;35,BY107+BX108-CG107,IF(A108&lt;'Données projet'!$A$114,$BV$205^A108,IF(A108='Données projet'!$A$114,'Données projet'!$B$114,BY107+BX108-CG107)))</f>
        <v>331.99999999999989</v>
      </c>
      <c r="BZ108" s="13">
        <f>BY108*VLOOKUP('Données projet'!$B$12,Paramètres!$A$1:$I$89,3,0)*VLOOKUP('Données projet'!$B$12,Paramètres!$A$1:$I$89,5,0)</f>
        <v>336.64799999999991</v>
      </c>
      <c r="CA108" s="13">
        <f t="shared" si="93"/>
        <v>78.807003163010307</v>
      </c>
      <c r="CB108" s="20">
        <f t="shared" si="64"/>
        <v>723.58413050890942</v>
      </c>
      <c r="CC108" s="59">
        <f t="shared" si="65"/>
        <v>1005.8254878503719</v>
      </c>
      <c r="CD108" s="59">
        <f ca="1">AVERAGE(OFFSET($CC$3,0,0,'Données projet'!$E$12+1,1))-AVERAGE(OFFSET($H$3,0,0,'Données projet'!$E$12+1,1))</f>
        <v>529.72171777327833</v>
      </c>
      <c r="CE108" s="59">
        <f t="shared" si="94"/>
        <v>394.94722433628397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50.776616273290429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50.776616273290429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66.974915638580697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218</v>
      </c>
      <c r="CR108" s="12">
        <f>VLOOKUP(A108,'Données projet'!$A$139:$I$159,9,0)</f>
        <v>3.2</v>
      </c>
      <c r="CS108" s="12">
        <f t="array" ref="CS108">INDEX(CR:CR,MIN(IF(ISNUMBER(CR108:CR304),ROW(CR108:CR304),"")))</f>
        <v>3.2</v>
      </c>
      <c r="CT108" s="12">
        <f>IF('Données projet'!$A$140&gt;35,CT107+CS108-DB107,IF(A108&lt;'Données projet'!$A$140,$CQ$205^A108,IF(A108='Données projet'!$A$140,'Données projet'!$B$140,CT107+CS108-DB107)))</f>
        <v>217.99999999999991</v>
      </c>
      <c r="CU108" s="17">
        <f>CT108*VLOOKUP('Données projet'!$B$13,Paramètres!$A$1:$I$89,3,0)*VLOOKUP('Données projet'!$B$13,Paramètres!$A$1:$I$89,5,0)</f>
        <v>207.44879999999989</v>
      </c>
      <c r="CV108" s="13">
        <f t="shared" si="95"/>
        <v>51.377688337856306</v>
      </c>
      <c r="CW108" s="20">
        <f t="shared" si="67"/>
        <v>450.78946718843281</v>
      </c>
      <c r="CX108" s="59">
        <f t="shared" si="68"/>
        <v>733.03082452989543</v>
      </c>
      <c r="CY108" s="59">
        <f ca="1">AVERAGE(OFFSET($CX$3,0,0,'Données projet'!$E$13+1,1))-AVERAGE(OFFSET($H$3,0,0,'Données projet'!$E$13+1,1))</f>
        <v>319.49771739670462</v>
      </c>
      <c r="CZ108" s="59">
        <f t="shared" si="96"/>
        <v>166.76118462633733</v>
      </c>
      <c r="DA108" s="15">
        <f>IF(ISNA(VLOOKUP(A108,'Données projet'!$A$139:$I$159,3,0)),0,VLOOKUP(A108,'Données projet'!$A$139:$I$159,3,0))</f>
        <v>17</v>
      </c>
      <c r="DB108" s="15">
        <f>IF(ISNA(VLOOKUP(A108,'Données projet'!$A$139:$I$159,4,0)),0,VLOOKUP(A108,'Données projet'!$A$139:$I$159,4,0))</f>
        <v>14</v>
      </c>
      <c r="DC108" s="16">
        <f>IF(ISNA(VLOOKUP(A108,'Données projet'!$A$139:$I$159,5,0)),0%,VLOOKUP(A108,'Données projet'!$A$139:$I$159,5,0)*VLOOKUP('Données projet'!$B$13,Paramètres!$A$1:$I$89,7,0))</f>
        <v>0.30099999999999999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26.203237846582319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26.203237846582319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66.974915638580697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371.53862119592281</v>
      </c>
      <c r="DU108" s="59">
        <f t="shared" si="98"/>
        <v>359.99672429242423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78.910033485442497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78.910033485442497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66.974915638580697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>
        <f>VLOOKUP(A108,'Données projet'!$A$191:$I$211,2,0)</f>
        <v>433</v>
      </c>
      <c r="EH108" s="12">
        <f>VLOOKUP(A108,'Données projet'!$A$191:$I$211,9,0)</f>
        <v>6.9</v>
      </c>
      <c r="EI108" s="12">
        <f t="array" ref="EI108">INDEX(EH:EH,MIN(IF(ISNUMBER(EH108:EH304),ROW(EH108:EH304),"")))</f>
        <v>6.9</v>
      </c>
      <c r="EJ108" s="12">
        <f>IF('Données projet'!$A$192&gt;35,EJ107+EI108-ER107,IF(A108&lt;'Données projet'!$A$192,$EG$205^A108,IF(A108='Données projet'!$A$192,'Données projet'!$B$192,EJ107+EI108-ER107)))</f>
        <v>432.99999999999972</v>
      </c>
      <c r="EK108" s="17">
        <f>EJ108*VLOOKUP('Données projet'!$B$15,Paramètres!$A$1:$I$89,3,0)*VLOOKUP('Données projet'!$B$15,Paramètres!$A$1:$I$89,5,0)</f>
        <v>317.47559999999976</v>
      </c>
      <c r="EL108" s="13">
        <f t="shared" si="99"/>
        <v>74.827861282102816</v>
      </c>
      <c r="EM108" s="20">
        <f t="shared" si="73"/>
        <v>683.26186173299538</v>
      </c>
      <c r="EN108" s="59">
        <f t="shared" si="74"/>
        <v>965.503219074458</v>
      </c>
      <c r="EO108" s="59">
        <f ca="1">AVERAGE(OFFSET($EN$3,0,0,'Données projet'!$E$15+1,1))-AVERAGE(OFFSET($H$3,0,0,'Données projet'!$E$15+1,1))</f>
        <v>429.05782194614073</v>
      </c>
      <c r="EP108" s="59">
        <f t="shared" si="100"/>
        <v>240.01805666428365</v>
      </c>
      <c r="EQ108" s="15">
        <f>IF(ISNA(VLOOKUP(A108,'Données projet'!$A$191:$I$211,3,0)),0,VLOOKUP(A108,'Données projet'!$A$191:$I$211,3,0))</f>
        <v>17</v>
      </c>
      <c r="ER108" s="15">
        <f>IF(ISNA(VLOOKUP(A108,'Données projet'!$A$191:$I$211,4,0)),0,VLOOKUP(A108,'Données projet'!$A$191:$I$211,4,0))</f>
        <v>47</v>
      </c>
      <c r="ES108" s="16">
        <f>IF(ISNA(VLOOKUP(A108,'Données projet'!$A$191:$I$211,5,0)),0%,VLOOKUP(A108,'Données projet'!$A$191:$I$211,5,0)*VLOOKUP('Données projet'!$B$15,Paramètres!$A$1:$I$89,7,0))</f>
        <v>0.30099999999999999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40.74776658564079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40.74776658564079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66.974915638580697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377.00852312761913</v>
      </c>
      <c r="FK108" s="59">
        <f t="shared" si="102"/>
        <v>337.17207781873378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92.28635134842699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92.28635134842699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66.974915638580697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2.8421709430404007E-14</v>
      </c>
      <c r="GA108" s="17">
        <f>FZ108*VLOOKUP('Données projet'!$B$17,Paramètres!$A$1:$I$89,3,0)*VLOOKUP('Données projet'!$B$17,Paramètres!$A$1:$I$89,5,0)</f>
        <v>2.4829205358400945E-14</v>
      </c>
      <c r="GB108" s="13">
        <f t="shared" si="103"/>
        <v>4.3867331143352915E-13</v>
      </c>
      <c r="GC108" s="20">
        <f t="shared" si="79"/>
        <v>8.0726688341261168E-13</v>
      </c>
      <c r="GD108" s="59">
        <f t="shared" si="80"/>
        <v>282.24135734146336</v>
      </c>
      <c r="GE108" s="59">
        <f ca="1">AVERAGE(OFFSET($GD$3,0,0,'Données projet'!$E$17+1,1))-AVERAGE(OFFSET($H$3,0,0,'Données projet'!$E$17+1,1))</f>
        <v>280.10635755644415</v>
      </c>
      <c r="GF108" s="59">
        <f t="shared" si="104"/>
        <v>271.43040689964266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48.854594956615557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48.854594956615557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66.974915638580697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>
        <f>GU108*VLOOKUP('Données projet'!$B$18,Paramètres!$A$1:$I$89,3,0)*VLOOKUP('Données projet'!$B$18,Paramètres!$A$1:$I$89,5,0)</f>
        <v>0</v>
      </c>
      <c r="GW108" s="13" t="e">
        <f t="shared" si="105"/>
        <v>#NUM!</v>
      </c>
      <c r="GX108" s="20" t="e">
        <f t="shared" si="82"/>
        <v>#NUM!</v>
      </c>
      <c r="GY108" s="59" t="e">
        <f t="shared" si="83"/>
        <v>#NUM!</v>
      </c>
      <c r="GZ108" s="59">
        <f ca="1">AVERAGE(OFFSET($GY$3,0,0,'Données projet'!$E$18+1,1))-AVERAGE(OFFSET($H$3,0,0,'Données projet'!$E$18+1,1))</f>
        <v>315.63369683775079</v>
      </c>
      <c r="HA108" s="59">
        <f t="shared" si="106"/>
        <v>306.69725573349979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46.459027103514195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46.459027103514195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3.8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13.933333333333332</v>
      </c>
      <c r="H109" s="67">
        <f t="shared" si="56"/>
        <v>200.93333333333331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6.4</v>
      </c>
      <c r="N109" s="13">
        <f>IF('Données projet'!$A$36&gt;35,N108+M109-V108,IF(A109&lt;'Données projet'!$A$36,$K$205^A109,IF(A109='Données projet'!$A$36,'Données projet'!$B$36,N108+M109-V108)))</f>
        <v>392.39999999999969</v>
      </c>
      <c r="O109" s="13">
        <f>N109*VLOOKUP('Données projet'!$B$9,Paramètres!$A$1:$I$89,3,0)*VLOOKUP('Données projet'!$B$9,Paramètres!$A$1:$I$89,5,0)</f>
        <v>336.67919999999975</v>
      </c>
      <c r="P109" s="13">
        <f t="shared" si="87"/>
        <v>78.813456684086333</v>
      </c>
      <c r="Q109" s="20">
        <f t="shared" si="107"/>
        <v>723.64971039144984</v>
      </c>
      <c r="R109" s="59">
        <f t="shared" si="55"/>
        <v>1006.083488718428</v>
      </c>
      <c r="S109" s="59">
        <f ca="1">AVERAGE(OFFSET($R$3,0,0,'Données projet'!$E$9+1,1))-AVERAGE(OFFSET($H$3,0,0,'Données projet'!$E$9+1,1))</f>
        <v>490.57700931800127</v>
      </c>
      <c r="T109" s="59">
        <f t="shared" si="88"/>
        <v>271.29582207075191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57.62025796740744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57.62025796740744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4.4000000000000004</v>
      </c>
      <c r="AI109" s="13">
        <f>IF('Données projet'!$A$62&gt;35,AI108+AH109-AQ108,IF(A109&lt;'Données projet'!$A$62,$AF$205^A109,IF(A109='Données projet'!$A$62,'Données projet'!$B$62,AI108+AH109-AQ108)))</f>
        <v>287.39999999999975</v>
      </c>
      <c r="AJ109" s="13">
        <f>AI109*VLOOKUP('Données projet'!$B$10,Paramètres!$A$1:$I$89,3,0)*VLOOKUP('Données projet'!$B$10,Paramètres!$A$1:$I$89,5,0)</f>
        <v>242.10575999999983</v>
      </c>
      <c r="AK109" s="13">
        <f t="shared" si="89"/>
        <v>58.89236440016068</v>
      </c>
      <c r="AL109" s="20">
        <f t="shared" si="58"/>
        <v>524.23839999694621</v>
      </c>
      <c r="AM109" s="59">
        <f t="shared" si="59"/>
        <v>806.6721783239243</v>
      </c>
      <c r="AN109" s="59">
        <f ca="1">AVERAGE(OFFSET($AM$3,0,0,'Données projet'!$E$10+1,1))-AVERAGE(OFFSET($H$3,0,0,'Données projet'!$E$10+1,1))</f>
        <v>379.55022125193182</v>
      </c>
      <c r="AO109" s="59">
        <f t="shared" si="90"/>
        <v>247.37575363353935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30.483981582557441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30.483981582557441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5.2</v>
      </c>
      <c r="BD109" s="12">
        <f>IF('Données projet'!$A$88&gt;35,BD108+BC109-BL108,IF(A109&lt;'Données projet'!$A$88,$BA$205^A109,IF(A109='Données projet'!$A$88,'Données projet'!$B$88,BD108+BC109-BL108)))</f>
        <v>337.19999999999987</v>
      </c>
      <c r="BE109" s="13">
        <f>BD109*VLOOKUP('Données projet'!$B$11,Paramètres!$A$1:$I$89,3,0)*VLOOKUP('Données projet'!$B$11,Paramètres!$A$1:$I$89,5,0)</f>
        <v>305.09855999999985</v>
      </c>
      <c r="BF109" s="13">
        <f t="shared" si="91"/>
        <v>72.244266890878791</v>
      </c>
      <c r="BG109" s="20">
        <f t="shared" si="61"/>
        <v>657.20542350161361</v>
      </c>
      <c r="BH109" s="59">
        <f t="shared" si="62"/>
        <v>939.63920182859169</v>
      </c>
      <c r="BI109" s="59">
        <f ca="1">AVERAGE(OFFSET($BH$3,0,0,'Données projet'!$E$11+1,1))-AVERAGE(OFFSET($H$3,0,0,'Données projet'!$E$11+1,1))</f>
        <v>480.06550334851067</v>
      </c>
      <c r="BJ109" s="59">
        <f t="shared" si="92"/>
        <v>358.76123821338194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44.4198958820499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44.4198958820499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5.2</v>
      </c>
      <c r="BY109" s="12">
        <f>IF('Données projet'!$A$114&gt;35,BY108+BX109-CG108,IF(A109&lt;'Données projet'!$A$114,$BV$205^A109,IF(A109='Données projet'!$A$114,'Données projet'!$B$114,BY108+BX109-CG108)))</f>
        <v>337.19999999999987</v>
      </c>
      <c r="BZ109" s="13">
        <f>BY109*VLOOKUP('Données projet'!$B$12,Paramètres!$A$1:$I$89,3,0)*VLOOKUP('Données projet'!$B$12,Paramètres!$A$1:$I$89,5,0)</f>
        <v>341.92079999999987</v>
      </c>
      <c r="CA109" s="13">
        <f t="shared" si="93"/>
        <v>79.896665654133599</v>
      </c>
      <c r="CB109" s="20">
        <f t="shared" si="64"/>
        <v>734.66541934761574</v>
      </c>
      <c r="CC109" s="59">
        <f t="shared" si="65"/>
        <v>1017.0991976745938</v>
      </c>
      <c r="CD109" s="59">
        <f ca="1">AVERAGE(OFFSET($CC$3,0,0,'Données projet'!$E$12+1,1))-AVERAGE(OFFSET($H$3,0,0,'Données projet'!$E$12+1,1))</f>
        <v>529.72171777327833</v>
      </c>
      <c r="CE109" s="59">
        <f t="shared" si="94"/>
        <v>394.94722433628397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49.780917798849032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49.780917798849032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3</v>
      </c>
      <c r="CT109" s="12">
        <f>IF('Données projet'!$A$140&gt;35,CT108+CS109-DB108,IF(A109&lt;'Données projet'!$A$140,$CQ$205^A109,IF(A109='Données projet'!$A$140,'Données projet'!$B$140,CT108+CS109-DB108)))</f>
        <v>206.99999999999991</v>
      </c>
      <c r="CU109" s="17">
        <f>CT109*VLOOKUP('Données projet'!$B$13,Paramètres!$A$1:$I$89,3,0)*VLOOKUP('Données projet'!$B$13,Paramètres!$A$1:$I$89,5,0)</f>
        <v>196.98119999999992</v>
      </c>
      <c r="CV109" s="13">
        <f t="shared" si="95"/>
        <v>49.080140741894134</v>
      </c>
      <c r="CW109" s="20">
        <f t="shared" si="67"/>
        <v>428.5568351254654</v>
      </c>
      <c r="CX109" s="59">
        <f t="shared" si="68"/>
        <v>710.99061345244354</v>
      </c>
      <c r="CY109" s="59">
        <f ca="1">AVERAGE(OFFSET($CX$3,0,0,'Données projet'!$E$13+1,1))-AVERAGE(OFFSET($H$3,0,0,'Données projet'!$E$13+1,1))</f>
        <v>319.49771739670462</v>
      </c>
      <c r="CZ109" s="59">
        <f t="shared" si="96"/>
        <v>166.76118462633733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25.689408334807794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25.689408334807794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371.53862119592281</v>
      </c>
      <c r="DU109" s="59">
        <f t="shared" si="98"/>
        <v>359.99672429242423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77.362655859160924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77.362655859160924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6.4</v>
      </c>
      <c r="EJ109" s="12">
        <f>IF('Données projet'!$A$192&gt;35,EJ108+EI109-ER108,IF(A109&lt;'Données projet'!$A$192,$EG$205^A109,IF(A109='Données projet'!$A$192,'Données projet'!$B$192,EJ108+EI109-ER108)))</f>
        <v>392.39999999999969</v>
      </c>
      <c r="EK109" s="17">
        <f>EJ109*VLOOKUP('Données projet'!$B$15,Paramètres!$A$1:$I$89,3,0)*VLOOKUP('Données projet'!$B$15,Paramètres!$A$1:$I$89,5,0)</f>
        <v>287.70767999999981</v>
      </c>
      <c r="EL109" s="13">
        <f t="shared" si="99"/>
        <v>68.593280002513453</v>
      </c>
      <c r="EM109" s="20">
        <f t="shared" si="73"/>
        <v>620.5575053377105</v>
      </c>
      <c r="EN109" s="59">
        <f t="shared" si="74"/>
        <v>902.99128366468858</v>
      </c>
      <c r="EO109" s="59">
        <f ca="1">AVERAGE(OFFSET($EN$3,0,0,'Données projet'!$E$15+1,1))-AVERAGE(OFFSET($H$3,0,0,'Données projet'!$E$15+1,1))</f>
        <v>429.05782194614073</v>
      </c>
      <c r="EP109" s="59">
        <f t="shared" si="100"/>
        <v>240.01805666428365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39.94872773657989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39.94872773657989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377.00852312761913</v>
      </c>
      <c r="FK109" s="59">
        <f t="shared" si="102"/>
        <v>337.17207781873378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90.476672287600564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90.476672287600564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2.8421709430404007E-14</v>
      </c>
      <c r="GA109" s="17">
        <f>FZ109*VLOOKUP('Données projet'!$B$17,Paramètres!$A$1:$I$89,3,0)*VLOOKUP('Données projet'!$B$17,Paramètres!$A$1:$I$89,5,0)</f>
        <v>2.4829205358400945E-14</v>
      </c>
      <c r="GB109" s="13">
        <f t="shared" si="103"/>
        <v>4.3867331143352915E-13</v>
      </c>
      <c r="GC109" s="20">
        <f t="shared" si="79"/>
        <v>8.0726688341261168E-13</v>
      </c>
      <c r="GD109" s="59">
        <f t="shared" si="80"/>
        <v>282.43377832697894</v>
      </c>
      <c r="GE109" s="59">
        <f ca="1">AVERAGE(OFFSET($GD$3,0,0,'Données projet'!$E$17+1,1))-AVERAGE(OFFSET($H$3,0,0,'Données projet'!$E$17+1,1))</f>
        <v>280.10635755644415</v>
      </c>
      <c r="GF109" s="59">
        <f t="shared" si="104"/>
        <v>271.43040689964266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47.896586147876903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47.896586147876903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>
        <f>GU109*VLOOKUP('Données projet'!$B$18,Paramètres!$A$1:$I$89,3,0)*VLOOKUP('Données projet'!$B$18,Paramètres!$A$1:$I$89,5,0)</f>
        <v>0</v>
      </c>
      <c r="GW109" s="13" t="e">
        <f t="shared" si="105"/>
        <v>#NUM!</v>
      </c>
      <c r="GX109" s="20" t="e">
        <f t="shared" si="82"/>
        <v>#NUM!</v>
      </c>
      <c r="GY109" s="59" t="e">
        <f t="shared" si="83"/>
        <v>#NUM!</v>
      </c>
      <c r="GZ109" s="59">
        <f ca="1">AVERAGE(OFFSET($GY$3,0,0,'Données projet'!$E$18+1,1))-AVERAGE(OFFSET($H$3,0,0,'Données projet'!$E$18+1,1))</f>
        <v>315.63369683775079</v>
      </c>
      <c r="HA109" s="59">
        <f t="shared" si="106"/>
        <v>306.69725573349979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45.547993919222748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45.547993919222748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3.8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13.933333333333332</v>
      </c>
      <c r="H110" s="67">
        <f t="shared" si="56"/>
        <v>200.93333333333331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6.4</v>
      </c>
      <c r="N110" s="13">
        <f>IF('Données projet'!$A$36&gt;35,N109+M110-V109,IF(A110&lt;'Données projet'!$A$36,$K$205^A110,IF(A110='Données projet'!$A$36,'Données projet'!$B$36,N109+M110-V109)))</f>
        <v>398.79999999999967</v>
      </c>
      <c r="O110" s="13">
        <f>N110*VLOOKUP('Données projet'!$B$9,Paramètres!$A$1:$I$89,3,0)*VLOOKUP('Données projet'!$B$9,Paramètres!$A$1:$I$89,5,0)</f>
        <v>342.17039999999974</v>
      </c>
      <c r="P110" s="13">
        <f t="shared" si="87"/>
        <v>79.948198600746636</v>
      </c>
      <c r="Q110" s="20">
        <f t="shared" si="107"/>
        <v>735.18989256296663</v>
      </c>
      <c r="R110" s="59">
        <f t="shared" si="55"/>
        <v>1017.8127538015506</v>
      </c>
      <c r="S110" s="59">
        <f ca="1">AVERAGE(OFFSET($R$3,0,0,'Données projet'!$E$9+1,1))-AVERAGE(OFFSET($H$3,0,0,'Données projet'!$E$9+1,1))</f>
        <v>490.57700931800127</v>
      </c>
      <c r="T110" s="59">
        <f t="shared" si="88"/>
        <v>271.29582207075191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56.49035985355367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56.49035985355367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4.4000000000000004</v>
      </c>
      <c r="AI110" s="13">
        <f>IF('Données projet'!$A$62&gt;35,AI109+AH110-AQ109,IF(A110&lt;'Données projet'!$A$62,$AF$205^A110,IF(A110='Données projet'!$A$62,'Données projet'!$B$62,AI109+AH110-AQ109)))</f>
        <v>291.79999999999973</v>
      </c>
      <c r="AJ110" s="13">
        <f>AI110*VLOOKUP('Données projet'!$B$10,Paramètres!$A$1:$I$89,3,0)*VLOOKUP('Données projet'!$B$10,Paramètres!$A$1:$I$89,5,0)</f>
        <v>245.8123199999998</v>
      </c>
      <c r="AK110" s="13">
        <f t="shared" si="89"/>
        <v>59.68833249594293</v>
      </c>
      <c r="AL110" s="20">
        <f t="shared" si="58"/>
        <v>532.08030309710023</v>
      </c>
      <c r="AM110" s="59">
        <f t="shared" si="59"/>
        <v>814.70316433568428</v>
      </c>
      <c r="AN110" s="59">
        <f ca="1">AVERAGE(OFFSET($AM$3,0,0,'Données projet'!$E$10+1,1))-AVERAGE(OFFSET($H$3,0,0,'Données projet'!$E$10+1,1))</f>
        <v>379.55022125193182</v>
      </c>
      <c r="AO110" s="59">
        <f t="shared" si="90"/>
        <v>247.37575363353935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29.886209297116309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29.886209297116309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5.2</v>
      </c>
      <c r="BD110" s="12">
        <f>IF('Données projet'!$A$88&gt;35,BD109+BC110-BL109,IF(A110&lt;'Données projet'!$A$88,$BA$205^A110,IF(A110='Données projet'!$A$88,'Données projet'!$B$88,BD109+BC110-BL109)))</f>
        <v>342.39999999999986</v>
      </c>
      <c r="BE110" s="13">
        <f>BD110*VLOOKUP('Données projet'!$B$11,Paramètres!$A$1:$I$89,3,0)*VLOOKUP('Données projet'!$B$11,Paramètres!$A$1:$I$89,5,0)</f>
        <v>309.80351999999988</v>
      </c>
      <c r="BF110" s="13">
        <f t="shared" si="91"/>
        <v>73.227795813703764</v>
      </c>
      <c r="BG110" s="20">
        <f t="shared" si="61"/>
        <v>667.11287504220047</v>
      </c>
      <c r="BH110" s="59">
        <f t="shared" si="62"/>
        <v>949.73573628078452</v>
      </c>
      <c r="BI110" s="59">
        <f ca="1">AVERAGE(OFFSET($BH$3,0,0,'Données projet'!$E$11+1,1))-AVERAGE(OFFSET($H$3,0,0,'Données projet'!$E$11+1,1))</f>
        <v>480.06550334851067</v>
      </c>
      <c r="BJ110" s="59">
        <f t="shared" si="92"/>
        <v>358.76123821338194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43.54884881726413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43.54884881726413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5.2</v>
      </c>
      <c r="BY110" s="12">
        <f>IF('Données projet'!$A$114&gt;35,BY109+BX110-CG109,IF(A110&lt;'Données projet'!$A$114,$BV$205^A110,IF(A110='Données projet'!$A$114,'Données projet'!$B$114,BY109+BX110-CG109)))</f>
        <v>342.39999999999986</v>
      </c>
      <c r="BZ110" s="13">
        <f>BY110*VLOOKUP('Données projet'!$B$12,Paramètres!$A$1:$I$89,3,0)*VLOOKUP('Données projet'!$B$12,Paramètres!$A$1:$I$89,5,0)</f>
        <v>347.19359999999989</v>
      </c>
      <c r="CA110" s="13">
        <f t="shared" si="93"/>
        <v>80.984373854243287</v>
      </c>
      <c r="CB110" s="20">
        <f t="shared" si="64"/>
        <v>745.74330446280692</v>
      </c>
      <c r="CC110" s="59">
        <f t="shared" si="65"/>
        <v>1028.3661657013909</v>
      </c>
      <c r="CD110" s="59">
        <f ca="1">AVERAGE(OFFSET($CC$3,0,0,'Données projet'!$E$12+1,1))-AVERAGE(OFFSET($H$3,0,0,'Données projet'!$E$12+1,1))</f>
        <v>529.72171777327833</v>
      </c>
      <c r="CE110" s="59">
        <f t="shared" si="94"/>
        <v>394.94722433628397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48.804744364175328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48.804744364175328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3</v>
      </c>
      <c r="CT110" s="12">
        <f>IF('Données projet'!$A$140&gt;35,CT109+CS110-DB109,IF(A110&lt;'Données projet'!$A$140,$CQ$205^A110,IF(A110='Données projet'!$A$140,'Données projet'!$B$140,CT109+CS110-DB109)))</f>
        <v>209.99999999999991</v>
      </c>
      <c r="CU110" s="17">
        <f>CT110*VLOOKUP('Données projet'!$B$13,Paramètres!$A$1:$I$89,3,0)*VLOOKUP('Données projet'!$B$13,Paramètres!$A$1:$I$89,5,0)</f>
        <v>199.8359999999999</v>
      </c>
      <c r="CV110" s="13">
        <f t="shared" si="95"/>
        <v>49.708123768564562</v>
      </c>
      <c r="CW110" s="20">
        <f t="shared" si="67"/>
        <v>434.62268223024984</v>
      </c>
      <c r="CX110" s="59">
        <f t="shared" si="68"/>
        <v>717.24554346883383</v>
      </c>
      <c r="CY110" s="59">
        <f ca="1">AVERAGE(OFFSET($CX$3,0,0,'Données projet'!$E$13+1,1))-AVERAGE(OFFSET($H$3,0,0,'Données projet'!$E$13+1,1))</f>
        <v>319.49771739670462</v>
      </c>
      <c r="CZ110" s="59">
        <f t="shared" si="96"/>
        <v>166.76118462633733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25.185654706354114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25.185654706354114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371.53862119592281</v>
      </c>
      <c r="DU110" s="59">
        <f t="shared" si="98"/>
        <v>359.99672429242423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75.845621364323563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75.845621364323563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6.4</v>
      </c>
      <c r="EJ110" s="12">
        <f>IF('Données projet'!$A$192&gt;35,EJ109+EI110-ER109,IF(A110&lt;'Données projet'!$A$192,$EG$205^A110,IF(A110='Données projet'!$A$192,'Données projet'!$B$192,EJ109+EI110-ER109)))</f>
        <v>398.79999999999967</v>
      </c>
      <c r="EK110" s="17">
        <f>EJ110*VLOOKUP('Données projet'!$B$15,Paramètres!$A$1:$I$89,3,0)*VLOOKUP('Données projet'!$B$15,Paramètres!$A$1:$I$89,5,0)</f>
        <v>292.40015999999974</v>
      </c>
      <c r="EL110" s="13">
        <f t="shared" si="99"/>
        <v>69.580873660942345</v>
      </c>
      <c r="EM110" s="20">
        <f t="shared" si="73"/>
        <v>630.45030029280758</v>
      </c>
      <c r="EN110" s="59">
        <f t="shared" si="74"/>
        <v>913.07316153139163</v>
      </c>
      <c r="EO110" s="59">
        <f ca="1">AVERAGE(OFFSET($EN$3,0,0,'Données projet'!$E$15+1,1))-AVERAGE(OFFSET($H$3,0,0,'Données projet'!$E$15+1,1))</f>
        <v>429.05782194614073</v>
      </c>
      <c r="EP110" s="59">
        <f t="shared" si="100"/>
        <v>240.01805666428365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39.165357551983504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39.165357551983504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377.00852312761913</v>
      </c>
      <c r="FK110" s="59">
        <f t="shared" si="102"/>
        <v>337.17207781873378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88.702479929361715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88.702479929361715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2.8421709430404007E-14</v>
      </c>
      <c r="GA110" s="17">
        <f>FZ110*VLOOKUP('Données projet'!$B$17,Paramètres!$A$1:$I$89,3,0)*VLOOKUP('Données projet'!$B$17,Paramètres!$A$1:$I$89,5,0)</f>
        <v>2.4829205358400945E-14</v>
      </c>
      <c r="GB110" s="13">
        <f t="shared" si="103"/>
        <v>4.3867331143352915E-13</v>
      </c>
      <c r="GC110" s="20">
        <f t="shared" si="79"/>
        <v>8.0726688341261168E-13</v>
      </c>
      <c r="GD110" s="59">
        <f t="shared" si="80"/>
        <v>282.62286123858479</v>
      </c>
      <c r="GE110" s="59">
        <f ca="1">AVERAGE(OFFSET($GD$3,0,0,'Données projet'!$E$17+1,1))-AVERAGE(OFFSET($H$3,0,0,'Données projet'!$E$17+1,1))</f>
        <v>280.10635755644415</v>
      </c>
      <c r="GF110" s="59">
        <f t="shared" si="104"/>
        <v>271.43040689964266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46.95736330754994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46.95736330754994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>
        <f>GU110*VLOOKUP('Données projet'!$B$18,Paramètres!$A$1:$I$89,3,0)*VLOOKUP('Données projet'!$B$18,Paramètres!$A$1:$I$89,5,0)</f>
        <v>0</v>
      </c>
      <c r="GW110" s="13" t="e">
        <f t="shared" si="105"/>
        <v>#NUM!</v>
      </c>
      <c r="GX110" s="20" t="e">
        <f t="shared" si="82"/>
        <v>#NUM!</v>
      </c>
      <c r="GY110" s="59" t="e">
        <f t="shared" si="83"/>
        <v>#NUM!</v>
      </c>
      <c r="GZ110" s="59">
        <f ca="1">AVERAGE(OFFSET($GY$3,0,0,'Données projet'!$E$18+1,1))-AVERAGE(OFFSET($H$3,0,0,'Données projet'!$E$18+1,1))</f>
        <v>315.63369683775079</v>
      </c>
      <c r="HA110" s="59">
        <f t="shared" si="106"/>
        <v>306.69725573349979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44.654825539999884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44.654825539999884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3.8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13.933333333333332</v>
      </c>
      <c r="H111" s="67">
        <f t="shared" si="56"/>
        <v>200.93333333333331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6.4</v>
      </c>
      <c r="N111" s="13">
        <f>IF('Données projet'!$A$36&gt;35,N110+M111-V110,IF(A111&lt;'Données projet'!$A$36,$K$205^A111,IF(A111='Données projet'!$A$36,'Données projet'!$B$36,N110+M111-V110)))</f>
        <v>405.19999999999965</v>
      </c>
      <c r="O111" s="13">
        <f>N111*VLOOKUP('Données projet'!$B$9,Paramètres!$A$1:$I$89,3,0)*VLOOKUP('Données projet'!$B$9,Paramètres!$A$1:$I$89,5,0)</f>
        <v>347.66159999999974</v>
      </c>
      <c r="P111" s="13">
        <f t="shared" si="87"/>
        <v>81.080822697416394</v>
      </c>
      <c r="Q111" s="20">
        <f t="shared" si="107"/>
        <v>746.72638619799966</v>
      </c>
      <c r="R111" s="59">
        <f t="shared" si="55"/>
        <v>1029.5350501823991</v>
      </c>
      <c r="S111" s="59">
        <f ca="1">AVERAGE(OFFSET($R$3,0,0,'Données projet'!$E$9+1,1))-AVERAGE(OFFSET($H$3,0,0,'Données projet'!$E$9+1,1))</f>
        <v>490.57700931800127</v>
      </c>
      <c r="T111" s="59">
        <f t="shared" si="88"/>
        <v>271.29582207075191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55.382618352542771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55.382618352542771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4.4000000000000004</v>
      </c>
      <c r="AI111" s="13">
        <f>IF('Données projet'!$A$62&gt;35,AI110+AH111-AQ110,IF(A111&lt;'Données projet'!$A$62,$AF$205^A111,IF(A111='Données projet'!$A$62,'Données projet'!$B$62,AI110+AH111-AQ110)))</f>
        <v>296.1999999999997</v>
      </c>
      <c r="AJ111" s="13">
        <f>AI111*VLOOKUP('Données projet'!$B$10,Paramètres!$A$1:$I$89,3,0)*VLOOKUP('Données projet'!$B$10,Paramètres!$A$1:$I$89,5,0)</f>
        <v>249.51887999999974</v>
      </c>
      <c r="AK111" s="13">
        <f t="shared" si="89"/>
        <v>60.482904697997853</v>
      </c>
      <c r="AL111" s="20">
        <f t="shared" si="58"/>
        <v>539.91977501567908</v>
      </c>
      <c r="AM111" s="59">
        <f t="shared" si="59"/>
        <v>822.72843900007865</v>
      </c>
      <c r="AN111" s="59">
        <f ca="1">AVERAGE(OFFSET($AM$3,0,0,'Données projet'!$E$10+1,1))-AVERAGE(OFFSET($H$3,0,0,'Données projet'!$E$10+1,1))</f>
        <v>379.55022125193182</v>
      </c>
      <c r="AO111" s="59">
        <f t="shared" si="90"/>
        <v>247.37575363353935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29.300158961587588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29.300158961587588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5.2</v>
      </c>
      <c r="BD111" s="12">
        <f>IF('Données projet'!$A$88&gt;35,BD110+BC111-BL110,IF(A111&lt;'Données projet'!$A$88,$BA$205^A111,IF(A111='Données projet'!$A$88,'Données projet'!$B$88,BD110+BC111-BL110)))</f>
        <v>347.59999999999985</v>
      </c>
      <c r="BE111" s="13">
        <f>BD111*VLOOKUP('Données projet'!$B$11,Paramètres!$A$1:$I$89,3,0)*VLOOKUP('Données projet'!$B$11,Paramètres!$A$1:$I$89,5,0)</f>
        <v>314.50847999999985</v>
      </c>
      <c r="BF111" s="13">
        <f t="shared" si="91"/>
        <v>74.20958756161744</v>
      </c>
      <c r="BG111" s="20">
        <f t="shared" si="61"/>
        <v>677.01730100315024</v>
      </c>
      <c r="BH111" s="59">
        <f t="shared" si="62"/>
        <v>959.8259649875497</v>
      </c>
      <c r="BI111" s="59">
        <f ca="1">AVERAGE(OFFSET($BH$3,0,0,'Données projet'!$E$11+1,1))-AVERAGE(OFFSET($H$3,0,0,'Données projet'!$E$11+1,1))</f>
        <v>480.06550334851067</v>
      </c>
      <c r="BJ111" s="59">
        <f t="shared" si="92"/>
        <v>358.76123821338194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42.694882454132561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42.694882454132561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5.2</v>
      </c>
      <c r="BY111" s="12">
        <f>IF('Données projet'!$A$114&gt;35,BY110+BX111-CG110,IF(A111&lt;'Données projet'!$A$114,$BV$205^A111,IF(A111='Données projet'!$A$114,'Données projet'!$B$114,BY110+BX111-CG110)))</f>
        <v>347.59999999999985</v>
      </c>
      <c r="BZ111" s="13">
        <f>BY111*VLOOKUP('Données projet'!$B$12,Paramètres!$A$1:$I$89,3,0)*VLOOKUP('Données projet'!$B$12,Paramètres!$A$1:$I$89,5,0)</f>
        <v>352.46639999999985</v>
      </c>
      <c r="CA111" s="13">
        <f t="shared" si="93"/>
        <v>82.070160870997498</v>
      </c>
      <c r="CB111" s="20">
        <f t="shared" si="64"/>
        <v>756.81784351698707</v>
      </c>
      <c r="CC111" s="59">
        <f t="shared" si="65"/>
        <v>1039.6265075013866</v>
      </c>
      <c r="CD111" s="59">
        <f ca="1">AVERAGE(OFFSET($CC$3,0,0,'Données projet'!$E$12+1,1))-AVERAGE(OFFSET($H$3,0,0,'Données projet'!$E$12+1,1))</f>
        <v>529.72171777327833</v>
      </c>
      <c r="CE111" s="59">
        <f t="shared" si="94"/>
        <v>394.94722433628397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47.847713095148571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47.847713095148571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3</v>
      </c>
      <c r="CT111" s="12">
        <f>IF('Données projet'!$A$140&gt;35,CT110+CS111-DB110,IF(A111&lt;'Données projet'!$A$140,$CQ$205^A111,IF(A111='Données projet'!$A$140,'Données projet'!$B$140,CT110+CS111-DB110)))</f>
        <v>212.99999999999991</v>
      </c>
      <c r="CU111" s="17">
        <f>CT111*VLOOKUP('Données projet'!$B$13,Paramètres!$A$1:$I$89,3,0)*VLOOKUP('Données projet'!$B$13,Paramètres!$A$1:$I$89,5,0)</f>
        <v>202.69079999999994</v>
      </c>
      <c r="CV111" s="13">
        <f t="shared" si="95"/>
        <v>50.335063379382063</v>
      </c>
      <c r="CW111" s="20">
        <f t="shared" si="67"/>
        <v>440.68671205242362</v>
      </c>
      <c r="CX111" s="59">
        <f t="shared" si="68"/>
        <v>723.49537603682313</v>
      </c>
      <c r="CY111" s="59">
        <f ca="1">AVERAGE(OFFSET($CX$3,0,0,'Données projet'!$E$13+1,1))-AVERAGE(OFFSET($H$3,0,0,'Données projet'!$E$13+1,1))</f>
        <v>319.49771739670462</v>
      </c>
      <c r="CZ111" s="59">
        <f t="shared" si="96"/>
        <v>166.76118462633733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24.691779379295035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24.691779379295035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371.53862119592281</v>
      </c>
      <c r="DU111" s="59">
        <f t="shared" si="98"/>
        <v>359.99672429242423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74.358334990630283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74.358334990630283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6.4</v>
      </c>
      <c r="EJ111" s="12">
        <f>IF('Données projet'!$A$192&gt;35,EJ110+EI111-ER110,IF(A111&lt;'Données projet'!$A$192,$EG$205^A111,IF(A111='Données projet'!$A$192,'Données projet'!$B$192,EJ110+EI111-ER110)))</f>
        <v>405.19999999999965</v>
      </c>
      <c r="EK111" s="17">
        <f>EJ111*VLOOKUP('Données projet'!$B$15,Paramètres!$A$1:$I$89,3,0)*VLOOKUP('Données projet'!$B$15,Paramètres!$A$1:$I$89,5,0)</f>
        <v>297.09263999999973</v>
      </c>
      <c r="EL111" s="13">
        <f t="shared" si="99"/>
        <v>70.566624128808186</v>
      </c>
      <c r="EM111" s="20">
        <f t="shared" si="73"/>
        <v>640.33988502434045</v>
      </c>
      <c r="EN111" s="59">
        <f t="shared" si="74"/>
        <v>923.14854900874002</v>
      </c>
      <c r="EO111" s="59">
        <f ca="1">AVERAGE(OFFSET($EN$3,0,0,'Données projet'!$E$15+1,1))-AVERAGE(OFFSET($H$3,0,0,'Données projet'!$E$15+1,1))</f>
        <v>429.05782194614073</v>
      </c>
      <c r="EP111" s="59">
        <f t="shared" si="100"/>
        <v>240.01805666428365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38.397348778898419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38.397348778898419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377.00852312761913</v>
      </c>
      <c r="FK111" s="59">
        <f t="shared" si="102"/>
        <v>337.17207781873378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86.963078401117443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86.963078401117443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2.8421709430404007E-14</v>
      </c>
      <c r="GA111" s="17">
        <f>FZ111*VLOOKUP('Données projet'!$B$17,Paramètres!$A$1:$I$89,3,0)*VLOOKUP('Données projet'!$B$17,Paramètres!$A$1:$I$89,5,0)</f>
        <v>2.4829205358400945E-14</v>
      </c>
      <c r="GB111" s="13">
        <f t="shared" si="103"/>
        <v>4.3867331143352915E-13</v>
      </c>
      <c r="GC111" s="20">
        <f t="shared" si="79"/>
        <v>8.0726688341261168E-13</v>
      </c>
      <c r="GD111" s="59">
        <f t="shared" si="80"/>
        <v>282.80866398440031</v>
      </c>
      <c r="GE111" s="59">
        <f ca="1">AVERAGE(OFFSET($GD$3,0,0,'Données projet'!$E$17+1,1))-AVERAGE(OFFSET($H$3,0,0,'Données projet'!$E$17+1,1))</f>
        <v>280.10635755644415</v>
      </c>
      <c r="GF111" s="59">
        <f t="shared" si="104"/>
        <v>271.43040689964266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46.036558054252424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46.036558054252424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>
        <f>GU111*VLOOKUP('Données projet'!$B$18,Paramètres!$A$1:$I$89,3,0)*VLOOKUP('Données projet'!$B$18,Paramètres!$A$1:$I$89,5,0)</f>
        <v>0</v>
      </c>
      <c r="GW111" s="13" t="e">
        <f t="shared" si="105"/>
        <v>#NUM!</v>
      </c>
      <c r="GX111" s="20" t="e">
        <f t="shared" si="82"/>
        <v>#NUM!</v>
      </c>
      <c r="GY111" s="59" t="e">
        <f t="shared" si="83"/>
        <v>#NUM!</v>
      </c>
      <c r="GZ111" s="59">
        <f ca="1">AVERAGE(OFFSET($GY$3,0,0,'Données projet'!$E$18+1,1))-AVERAGE(OFFSET($H$3,0,0,'Données projet'!$E$18+1,1))</f>
        <v>315.63369683775079</v>
      </c>
      <c r="HA111" s="59">
        <f t="shared" si="106"/>
        <v>306.69725573349979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43.779171647914659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43.779171647914659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3.8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13.933333333333332</v>
      </c>
      <c r="H112" s="67">
        <f t="shared" si="56"/>
        <v>200.93333333333331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6.4</v>
      </c>
      <c r="N112" s="13">
        <f>IF('Données projet'!$A$36&gt;35,N111+M112-V111,IF(A112&lt;'Données projet'!$A$36,$K$205^A112,IF(A112='Données projet'!$A$36,'Données projet'!$B$36,N111+M112-V111)))</f>
        <v>411.59999999999962</v>
      </c>
      <c r="O112" s="13">
        <f>N112*VLOOKUP('Données projet'!$B$9,Paramètres!$A$1:$I$89,3,0)*VLOOKUP('Données projet'!$B$9,Paramètres!$A$1:$I$89,5,0)</f>
        <v>353.15279999999973</v>
      </c>
      <c r="P112" s="13">
        <f t="shared" si="87"/>
        <v>82.211366286790565</v>
      </c>
      <c r="Q112" s="20">
        <f t="shared" si="107"/>
        <v>758.25925628282641</v>
      </c>
      <c r="R112" s="59">
        <f t="shared" si="55"/>
        <v>1041.2504997507942</v>
      </c>
      <c r="S112" s="59">
        <f ca="1">AVERAGE(OFFSET($R$3,0,0,'Données projet'!$E$9+1,1))-AVERAGE(OFFSET($H$3,0,0,'Données projet'!$E$9+1,1))</f>
        <v>490.57700931800127</v>
      </c>
      <c r="T112" s="59">
        <f t="shared" si="88"/>
        <v>271.29582207075191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54.296598986711096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54.296598986711096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4.4000000000000004</v>
      </c>
      <c r="AI112" s="13">
        <f>IF('Données projet'!$A$62&gt;35,AI111+AH112-AQ111,IF(A112&lt;'Données projet'!$A$62,$AF$205^A112,IF(A112='Données projet'!$A$62,'Données projet'!$B$62,AI111+AH112-AQ111)))</f>
        <v>300.59999999999968</v>
      </c>
      <c r="AJ112" s="13">
        <f>AI112*VLOOKUP('Données projet'!$B$10,Paramètres!$A$1:$I$89,3,0)*VLOOKUP('Données projet'!$B$10,Paramètres!$A$1:$I$89,5,0)</f>
        <v>253.22543999999976</v>
      </c>
      <c r="AK112" s="13">
        <f t="shared" si="89"/>
        <v>61.276104137439418</v>
      </c>
      <c r="AL112" s="20">
        <f t="shared" si="58"/>
        <v>547.75685603937325</v>
      </c>
      <c r="AM112" s="59">
        <f t="shared" si="59"/>
        <v>830.74809950734107</v>
      </c>
      <c r="AN112" s="59">
        <f ca="1">AVERAGE(OFFSET($AM$3,0,0,'Données projet'!$E$10+1,1))-AVERAGE(OFFSET($H$3,0,0,'Données projet'!$E$10+1,1))</f>
        <v>379.55022125193182</v>
      </c>
      <c r="AO112" s="59">
        <f t="shared" si="90"/>
        <v>247.37575363353935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28.725600715683175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28.725600715683175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5.2</v>
      </c>
      <c r="BD112" s="12">
        <f>IF('Données projet'!$A$88&gt;35,BD111+BC112-BL111,IF(A112&lt;'Données projet'!$A$88,$BA$205^A112,IF(A112='Données projet'!$A$88,'Données projet'!$B$88,BD111+BC112-BL111)))</f>
        <v>352.79999999999984</v>
      </c>
      <c r="BE112" s="13">
        <f>BD112*VLOOKUP('Données projet'!$B$11,Paramètres!$A$1:$I$89,3,0)*VLOOKUP('Données projet'!$B$11,Paramètres!$A$1:$I$89,5,0)</f>
        <v>319.21343999999982</v>
      </c>
      <c r="BF112" s="13">
        <f t="shared" si="91"/>
        <v>75.189671124171639</v>
      </c>
      <c r="BG112" s="20">
        <f t="shared" si="61"/>
        <v>686.91875187459857</v>
      </c>
      <c r="BH112" s="59">
        <f t="shared" si="62"/>
        <v>969.90999534256639</v>
      </c>
      <c r="BI112" s="59">
        <f ca="1">AVERAGE(OFFSET($BH$3,0,0,'Données projet'!$E$11+1,1))-AVERAGE(OFFSET($H$3,0,0,'Données projet'!$E$11+1,1))</f>
        <v>480.06550334851067</v>
      </c>
      <c r="BJ112" s="59">
        <f t="shared" si="92"/>
        <v>358.76123821338194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41.857661850513949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41.857661850513949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5.2</v>
      </c>
      <c r="BY112" s="12">
        <f>IF('Données projet'!$A$114&gt;35,BY111+BX112-CG111,IF(A112&lt;'Données projet'!$A$114,$BV$205^A112,IF(A112='Données projet'!$A$114,'Données projet'!$B$114,BY111+BX112-CG111)))</f>
        <v>352.79999999999984</v>
      </c>
      <c r="BZ112" s="13">
        <f>BY112*VLOOKUP('Données projet'!$B$12,Paramètres!$A$1:$I$89,3,0)*VLOOKUP('Données projet'!$B$12,Paramètres!$A$1:$I$89,5,0)</f>
        <v>357.73919999999987</v>
      </c>
      <c r="CA112" s="13">
        <f t="shared" si="93"/>
        <v>83.154058764636403</v>
      </c>
      <c r="CB112" s="20">
        <f t="shared" si="64"/>
        <v>767.8890923484081</v>
      </c>
      <c r="CC112" s="59">
        <f t="shared" si="65"/>
        <v>1050.8803358163759</v>
      </c>
      <c r="CD112" s="59">
        <f ca="1">AVERAGE(OFFSET($CC$3,0,0,'Données projet'!$E$12+1,1))-AVERAGE(OFFSET($H$3,0,0,'Données projet'!$E$12+1,1))</f>
        <v>529.72171777327833</v>
      </c>
      <c r="CE112" s="59">
        <f t="shared" si="94"/>
        <v>394.94722433628397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46.90944862557599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46.90944862557599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3</v>
      </c>
      <c r="CT112" s="12">
        <f>IF('Données projet'!$A$140&gt;35,CT111+CS112-DB111,IF(A112&lt;'Données projet'!$A$140,$CQ$205^A112,IF(A112='Données projet'!$A$140,'Données projet'!$B$140,CT111+CS112-DB111)))</f>
        <v>215.99999999999991</v>
      </c>
      <c r="CU112" s="17">
        <f>CT112*VLOOKUP('Données projet'!$B$13,Paramètres!$A$1:$I$89,3,0)*VLOOKUP('Données projet'!$B$13,Paramètres!$A$1:$I$89,5,0)</f>
        <v>205.54559999999989</v>
      </c>
      <c r="CV112" s="13">
        <f t="shared" si="95"/>
        <v>50.960975968608096</v>
      </c>
      <c r="CW112" s="20">
        <f t="shared" si="67"/>
        <v>446.74895314532552</v>
      </c>
      <c r="CX112" s="59">
        <f t="shared" si="68"/>
        <v>729.74019661329339</v>
      </c>
      <c r="CY112" s="59">
        <f ca="1">AVERAGE(OFFSET($CX$3,0,0,'Données projet'!$E$13+1,1))-AVERAGE(OFFSET($H$3,0,0,'Données projet'!$E$13+1,1))</f>
        <v>319.49771739670462</v>
      </c>
      <c r="CZ112" s="59">
        <f t="shared" si="96"/>
        <v>166.76118462633733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24.20758864616538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24.20758864616538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371.53862119592281</v>
      </c>
      <c r="DU112" s="59">
        <f t="shared" si="98"/>
        <v>359.99672429242423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72.90021339557002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72.90021339557002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6.4</v>
      </c>
      <c r="EJ112" s="12">
        <f>IF('Données projet'!$A$192&gt;35,EJ111+EI112-ER111,IF(A112&lt;'Données projet'!$A$192,$EG$205^A112,IF(A112='Données projet'!$A$192,'Données projet'!$B$192,EJ111+EI112-ER111)))</f>
        <v>411.59999999999962</v>
      </c>
      <c r="EK112" s="17">
        <f>EJ112*VLOOKUP('Données projet'!$B$15,Paramètres!$A$1:$I$89,3,0)*VLOOKUP('Données projet'!$B$15,Paramètres!$A$1:$I$89,5,0)</f>
        <v>301.78511999999972</v>
      </c>
      <c r="EL112" s="13">
        <f t="shared" si="99"/>
        <v>71.55056388026243</v>
      </c>
      <c r="EM112" s="20">
        <f t="shared" si="73"/>
        <v>650.22631609145651</v>
      </c>
      <c r="EN112" s="59">
        <f t="shared" si="74"/>
        <v>933.21755955942433</v>
      </c>
      <c r="EO112" s="59">
        <f ca="1">AVERAGE(OFFSET($EN$3,0,0,'Données projet'!$E$15+1,1))-AVERAGE(OFFSET($H$3,0,0,'Données projet'!$E$15+1,1))</f>
        <v>429.05782194614073</v>
      </c>
      <c r="EP112" s="59">
        <f t="shared" si="100"/>
        <v>240.01805666428365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37.644400189414434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37.644400189414434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377.00852312761913</v>
      </c>
      <c r="FK112" s="59">
        <f t="shared" si="102"/>
        <v>337.17207781873378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85.257785475911874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85.257785475911874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2.8421709430404007E-14</v>
      </c>
      <c r="GA112" s="17">
        <f>FZ112*VLOOKUP('Données projet'!$B$17,Paramètres!$A$1:$I$89,3,0)*VLOOKUP('Données projet'!$B$17,Paramètres!$A$1:$I$89,5,0)</f>
        <v>2.4829205358400945E-14</v>
      </c>
      <c r="GB112" s="13">
        <f t="shared" si="103"/>
        <v>4.3867331143352915E-13</v>
      </c>
      <c r="GC112" s="20">
        <f t="shared" si="79"/>
        <v>8.0726688341261168E-13</v>
      </c>
      <c r="GD112" s="59">
        <f t="shared" si="80"/>
        <v>282.99124346796862</v>
      </c>
      <c r="GE112" s="59">
        <f ca="1">AVERAGE(OFFSET($GD$3,0,0,'Données projet'!$E$17+1,1))-AVERAGE(OFFSET($H$3,0,0,'Données projet'!$E$17+1,1))</f>
        <v>280.10635755644415</v>
      </c>
      <c r="GF112" s="59">
        <f t="shared" si="104"/>
        <v>271.43040689964266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45.133809230336325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45.133809230336325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>
        <f>GU112*VLOOKUP('Données projet'!$B$18,Paramètres!$A$1:$I$89,3,0)*VLOOKUP('Données projet'!$B$18,Paramètres!$A$1:$I$89,5,0)</f>
        <v>0</v>
      </c>
      <c r="GW112" s="13" t="e">
        <f t="shared" si="105"/>
        <v>#NUM!</v>
      </c>
      <c r="GX112" s="20" t="e">
        <f t="shared" si="82"/>
        <v>#NUM!</v>
      </c>
      <c r="GY112" s="59" t="e">
        <f t="shared" si="83"/>
        <v>#NUM!</v>
      </c>
      <c r="GZ112" s="59">
        <f ca="1">AVERAGE(OFFSET($GY$3,0,0,'Données projet'!$E$18+1,1))-AVERAGE(OFFSET($H$3,0,0,'Données projet'!$E$18+1,1))</f>
        <v>315.63369683775079</v>
      </c>
      <c r="HA112" s="59">
        <f t="shared" si="106"/>
        <v>306.69725573349979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42.920688794557087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42.920688794557087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3.8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13.933333333333332</v>
      </c>
      <c r="H113" s="67">
        <f t="shared" si="56"/>
        <v>200.93333333333331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418</v>
      </c>
      <c r="L113" s="12">
        <f>VLOOKUP(A113,'Données projet'!$A$35:$I$55,9,0)</f>
        <v>6.4</v>
      </c>
      <c r="M113" s="12">
        <f t="array" ref="M113">INDEX(L:L,MIN(IF(ISNUMBER(L113:L309),ROW(L113:L309),"")))</f>
        <v>6.4</v>
      </c>
      <c r="N113" s="13">
        <f>IF('Données projet'!$A$36&gt;35,N112+M113-V112,IF(A113&lt;'Données projet'!$A$36,$K$205^A113,IF(A113='Données projet'!$A$36,'Données projet'!$B$36,N112+M113-V112)))</f>
        <v>417.9999999999996</v>
      </c>
      <c r="O113" s="13">
        <f>N113*VLOOKUP('Données projet'!$B$9,Paramètres!$A$1:$I$89,3,0)*VLOOKUP('Données projet'!$B$9,Paramètres!$A$1:$I$89,5,0)</f>
        <v>358.64399999999972</v>
      </c>
      <c r="P113" s="13">
        <f t="shared" si="87"/>
        <v>83.339865454638698</v>
      </c>
      <c r="Q113" s="20">
        <f t="shared" si="107"/>
        <v>769.7885656668285</v>
      </c>
      <c r="R113" s="59">
        <f t="shared" si="55"/>
        <v>1052.9592212725113</v>
      </c>
      <c r="S113" s="59">
        <f ca="1">AVERAGE(OFFSET($R$3,0,0,'Données projet'!$E$9+1,1))-AVERAGE(OFFSET($H$3,0,0,'Données projet'!$E$9+1,1))</f>
        <v>490.57700931800127</v>
      </c>
      <c r="T113" s="59">
        <f t="shared" si="88"/>
        <v>271.29582207075191</v>
      </c>
      <c r="U113" s="15">
        <f>IF(ISNA(VLOOKUP(A113,'Données projet'!$A$35:$I$55,3,0)),0,VLOOKUP(A113,'Données projet'!$A$35:$I$55,3,0))</f>
        <v>18</v>
      </c>
      <c r="V113" s="15">
        <f>IF(ISNA(VLOOKUP(A113,'Données projet'!$A$35:$I$55,4,0)),0,VLOOKUP(A113,'Données projet'!$A$35:$I$55,4,0))</f>
        <v>22</v>
      </c>
      <c r="W113" s="16">
        <f>IF(ISNA(VLOOKUP(A113,'Données projet'!$A$35:$I$55,5,0)),0%,VLOOKUP(A113,'Données projet'!$A$35:$I$55,5,0)*VLOOKUP('Données projet'!$B$9,Paramètres!$A$1:$I$89,7,0))</f>
        <v>0.371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60.973480444224712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60.973480444224712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305</v>
      </c>
      <c r="AG113" s="12">
        <f>VLOOKUP(A113,'Données projet'!$A$61:$I$81,9,0)</f>
        <v>4.4000000000000004</v>
      </c>
      <c r="AH113" s="12">
        <f t="array" ref="AH113">INDEX(AG:AG,MIN(IF(ISNUMBER(AG113:AG309),ROW(AG113:AG309),"")))</f>
        <v>4.4000000000000004</v>
      </c>
      <c r="AI113" s="13">
        <f>IF('Données projet'!$A$62&gt;35,AI112+AH113-AQ112,IF(A113&lt;'Données projet'!$A$62,$AF$205^A113,IF(A113='Données projet'!$A$62,'Données projet'!$B$62,AI112+AH113-AQ112)))</f>
        <v>304.99999999999966</v>
      </c>
      <c r="AJ113" s="13">
        <f>AI113*VLOOKUP('Données projet'!$B$10,Paramètres!$A$1:$I$89,3,0)*VLOOKUP('Données projet'!$B$10,Paramètres!$A$1:$I$89,5,0)</f>
        <v>256.93199999999973</v>
      </c>
      <c r="AK113" s="13">
        <f t="shared" si="89"/>
        <v>62.0679532293465</v>
      </c>
      <c r="AL113" s="20">
        <f t="shared" si="58"/>
        <v>555.59158520777805</v>
      </c>
      <c r="AM113" s="59">
        <f t="shared" si="59"/>
        <v>838.76224081346095</v>
      </c>
      <c r="AN113" s="59">
        <f ca="1">AVERAGE(OFFSET($AM$3,0,0,'Données projet'!$E$10+1,1))-AVERAGE(OFFSET($H$3,0,0,'Données projet'!$E$10+1,1))</f>
        <v>379.55022125193182</v>
      </c>
      <c r="AO113" s="59">
        <f t="shared" si="90"/>
        <v>247.37575363353935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40.655935697927184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40.655935697927184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358</v>
      </c>
      <c r="BB113" s="12">
        <f>VLOOKUP(A113,'Données projet'!$A$87:$I$107,9,0)</f>
        <v>5.2</v>
      </c>
      <c r="BC113" s="12">
        <f t="array" ref="BC113">INDEX(BB:BB,MIN(IF(ISNUMBER(BB113:BB309),ROW(BB113:BB309),"")))</f>
        <v>5.2</v>
      </c>
      <c r="BD113" s="12">
        <f>IF('Données projet'!$A$88&gt;35,BD112+BC113-BL112,IF(A113&lt;'Données projet'!$A$88,$BA$205^A113,IF(A113='Données projet'!$A$88,'Données projet'!$B$88,BD112+BC113-BL112)))</f>
        <v>357.99999999999983</v>
      </c>
      <c r="BE113" s="13">
        <f>BD113*VLOOKUP('Données projet'!$B$11,Paramètres!$A$1:$I$89,3,0)*VLOOKUP('Données projet'!$B$11,Paramètres!$A$1:$I$89,5,0)</f>
        <v>323.91839999999979</v>
      </c>
      <c r="BF113" s="13">
        <f t="shared" si="91"/>
        <v>76.168074587293034</v>
      </c>
      <c r="BG113" s="20">
        <f t="shared" si="61"/>
        <v>696.81727657286831</v>
      </c>
      <c r="BH113" s="59">
        <f t="shared" si="62"/>
        <v>979.98793217855109</v>
      </c>
      <c r="BI113" s="59">
        <f ca="1">AVERAGE(OFFSET($BH$3,0,0,'Données projet'!$E$11+1,1))-AVERAGE(OFFSET($H$3,0,0,'Données projet'!$E$11+1,1))</f>
        <v>480.06550334851067</v>
      </c>
      <c r="BJ113" s="59">
        <f t="shared" si="92"/>
        <v>358.76123821338194</v>
      </c>
      <c r="BK113" s="15">
        <f>IF(ISNA(VLOOKUP(A113,'Données projet'!$A$87:$I$107,3,0)),0,VLOOKUP(A113,'Données projet'!$A$87:$I$107,3,0))</f>
        <v>19</v>
      </c>
      <c r="BL113" s="15">
        <f>IF(ISNA(VLOOKUP(A113,'Données projet'!$A$87:$I$107,4,0)),0,VLOOKUP(A113,'Données projet'!$A$87:$I$107,4,0))</f>
        <v>51</v>
      </c>
      <c r="BM113" s="16">
        <f>IF(ISNA(VLOOKUP(A113,'Données projet'!$A$87:$I$107,5,0)),0%,VLOOKUP(A113,'Données projet'!$A$87:$I$107,5,0)*VLOOKUP('Données projet'!$B$11,Paramètres!$A$1:$I$89,7,0))</f>
        <v>0.34400000000000003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58.584886724176549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58.584886724176549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358</v>
      </c>
      <c r="BW113" s="12">
        <f>VLOOKUP(A113,'Données projet'!$A$113:$I$133,9,0)</f>
        <v>5.2</v>
      </c>
      <c r="BX113" s="12">
        <f t="array" ref="BX113">INDEX(BW:BW,MIN(IF(ISNUMBER(BW113:BW309),ROW(BW113:BW309),"")))</f>
        <v>5.2</v>
      </c>
      <c r="BY113" s="12">
        <f>IF('Données projet'!$A$114&gt;35,BY112+BX113-CG112,IF(A113&lt;'Données projet'!$A$114,$BV$205^A113,IF(A113='Données projet'!$A$114,'Données projet'!$B$114,BY112+BX113-CG112)))</f>
        <v>357.99999999999983</v>
      </c>
      <c r="BZ113" s="13">
        <f>BY113*VLOOKUP('Données projet'!$B$12,Paramètres!$A$1:$I$89,3,0)*VLOOKUP('Données projet'!$B$12,Paramètres!$A$1:$I$89,5,0)</f>
        <v>363.01199999999989</v>
      </c>
      <c r="CA113" s="13">
        <f t="shared" si="93"/>
        <v>84.236098596059009</v>
      </c>
      <c r="CB113" s="20">
        <f t="shared" si="64"/>
        <v>778.95710505480247</v>
      </c>
      <c r="CC113" s="59">
        <f t="shared" si="65"/>
        <v>1062.1277606604854</v>
      </c>
      <c r="CD113" s="59">
        <f ca="1">AVERAGE(OFFSET($CC$3,0,0,'Données projet'!$E$12+1,1))-AVERAGE(OFFSET($H$3,0,0,'Données projet'!$E$12+1,1))</f>
        <v>529.72171777327833</v>
      </c>
      <c r="CE113" s="59">
        <f t="shared" si="94"/>
        <v>394.94722433628397</v>
      </c>
      <c r="CF113" s="15">
        <f>IF(ISNA(VLOOKUP(A113,'Données projet'!$A$113:$I$133,3,0)),0,VLOOKUP(A113,'Données projet'!$A$113:$I$133,3,0))</f>
        <v>19</v>
      </c>
      <c r="CG113" s="15">
        <f>IF(ISNA(VLOOKUP(A113,'Données projet'!$A$113:$I$133,4,0)),0,VLOOKUP(A113,'Données projet'!$A$113:$I$133,4,0))</f>
        <v>51</v>
      </c>
      <c r="CH113" s="16">
        <f>IF(ISNA(VLOOKUP(A113,'Données projet'!$A$113:$I$133,5,0)),0%,VLOOKUP(A113,'Données projet'!$A$113:$I$133,5,0)*VLOOKUP('Données projet'!$B$12,Paramètres!$A$1:$I$89,7,0))</f>
        <v>0.34400000000000003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65.655476501232357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65.655476501232357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219</v>
      </c>
      <c r="CR113" s="12">
        <f>VLOOKUP(A113,'Données projet'!$A$139:$I$159,9,0)</f>
        <v>3</v>
      </c>
      <c r="CS113" s="12">
        <f t="array" ref="CS113">INDEX(CR:CR,MIN(IF(ISNUMBER(CR113:CR309),ROW(CR113:CR309),"")))</f>
        <v>3</v>
      </c>
      <c r="CT113" s="12">
        <f>IF('Données projet'!$A$140&gt;35,CT112+CS113-DB112,IF(A113&lt;'Données projet'!$A$140,$CQ$205^A113,IF(A113='Données projet'!$A$140,'Données projet'!$B$140,CT112+CS113-DB112)))</f>
        <v>218.99999999999991</v>
      </c>
      <c r="CU113" s="17">
        <f>CT113*VLOOKUP('Données projet'!$B$13,Paramètres!$A$1:$I$89,3,0)*VLOOKUP('Données projet'!$B$13,Paramètres!$A$1:$I$89,5,0)</f>
        <v>208.40039999999993</v>
      </c>
      <c r="CV113" s="13">
        <f t="shared" si="95"/>
        <v>51.585877448947201</v>
      </c>
      <c r="CW113" s="20">
        <f t="shared" si="67"/>
        <v>452.80943322358286</v>
      </c>
      <c r="CX113" s="59">
        <f t="shared" si="68"/>
        <v>735.9800888292657</v>
      </c>
      <c r="CY113" s="59">
        <f ca="1">AVERAGE(OFFSET($CX$3,0,0,'Données projet'!$E$13+1,1))-AVERAGE(OFFSET($H$3,0,0,'Données projet'!$E$13+1,1))</f>
        <v>319.49771739670462</v>
      </c>
      <c r="CZ113" s="59">
        <f t="shared" si="96"/>
        <v>166.76118462633733</v>
      </c>
      <c r="DA113" s="15">
        <f>IF(ISNA(VLOOKUP(A113,'Données projet'!$A$139:$I$159,3,0)),0,VLOOKUP(A113,'Données projet'!$A$139:$I$159,3,0))</f>
        <v>18</v>
      </c>
      <c r="DB113" s="15">
        <f>IF(ISNA(VLOOKUP(A113,'Données projet'!$A$139:$I$159,4,0)),0,VLOOKUP(A113,'Données projet'!$A$139:$I$159,4,0))</f>
        <v>13</v>
      </c>
      <c r="DC113" s="16">
        <f>IF(ISNA(VLOOKUP(A113,'Données projet'!$A$139:$I$159,5,0)),0%,VLOOKUP(A113,'Données projet'!$A$139:$I$159,5,0)*VLOOKUP('Données projet'!$B$13,Paramètres!$A$1:$I$89,7,0))</f>
        <v>0.30099999999999999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27.849234042294206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27.849234042294206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371.53862119592281</v>
      </c>
      <c r="DU113" s="59">
        <f t="shared" si="98"/>
        <v>359.99672429242423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71.470684675622536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71.470684675622536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418</v>
      </c>
      <c r="EH113" s="12">
        <f>VLOOKUP(A113,'Données projet'!$A$191:$I$211,9,0)</f>
        <v>6.4</v>
      </c>
      <c r="EI113" s="12">
        <f t="array" ref="EI113">INDEX(EH:EH,MIN(IF(ISNUMBER(EH113:EH309),ROW(EH113:EH309),"")))</f>
        <v>6.4</v>
      </c>
      <c r="EJ113" s="12">
        <f>IF('Données projet'!$A$192&gt;35,EJ112+EI113-ER112,IF(A113&lt;'Données projet'!$A$192,$EG$205^A113,IF(A113='Données projet'!$A$192,'Données projet'!$B$192,EJ112+EI113-ER112)))</f>
        <v>417.9999999999996</v>
      </c>
      <c r="EK113" s="17">
        <f>EJ113*VLOOKUP('Données projet'!$B$15,Paramètres!$A$1:$I$89,3,0)*VLOOKUP('Données projet'!$B$15,Paramètres!$A$1:$I$89,5,0)</f>
        <v>306.47759999999971</v>
      </c>
      <c r="EL113" s="13">
        <f t="shared" si="99"/>
        <v>72.532724321633353</v>
      </c>
      <c r="EM113" s="20">
        <f t="shared" si="73"/>
        <v>660.10964819351091</v>
      </c>
      <c r="EN113" s="59">
        <f t="shared" si="74"/>
        <v>943.28030379919369</v>
      </c>
      <c r="EO113" s="59">
        <f ca="1">AVERAGE(OFFSET($EN$3,0,0,'Données projet'!$E$15+1,1))-AVERAGE(OFFSET($H$3,0,0,'Données projet'!$E$15+1,1))</f>
        <v>429.05782194614073</v>
      </c>
      <c r="EP113" s="59">
        <f t="shared" si="100"/>
        <v>240.01805666428365</v>
      </c>
      <c r="EQ113" s="15">
        <f>IF(ISNA(VLOOKUP(A113,'Données projet'!$A$191:$I$211,3,0)),0,VLOOKUP(A113,'Données projet'!$A$191:$I$211,3,0))</f>
        <v>18</v>
      </c>
      <c r="ER113" s="15">
        <f>IF(ISNA(VLOOKUP(A113,'Données projet'!$A$191:$I$211,4,0)),0,VLOOKUP(A113,'Données projet'!$A$191:$I$211,4,0))</f>
        <v>22</v>
      </c>
      <c r="ES113" s="16">
        <f>IF(ISNA(VLOOKUP(A113,'Données projet'!$A$191:$I$211,5,0)),0%,VLOOKUP(A113,'Données projet'!$A$191:$I$211,5,0)*VLOOKUP('Données projet'!$B$15,Paramètres!$A$1:$I$89,7,0))</f>
        <v>0.30099999999999999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42.273551964932444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42.273551964932444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377.00852312761913</v>
      </c>
      <c r="FK113" s="59">
        <f t="shared" si="102"/>
        <v>337.17207781873378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83.585932304843595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83.585932304843595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2.8421709430404007E-14</v>
      </c>
      <c r="GA113" s="17">
        <f>FZ113*VLOOKUP('Données projet'!$B$17,Paramètres!$A$1:$I$89,3,0)*VLOOKUP('Données projet'!$B$17,Paramètres!$A$1:$I$89,5,0)</f>
        <v>2.4829205358400945E-14</v>
      </c>
      <c r="GB113" s="13">
        <f t="shared" si="103"/>
        <v>4.3867331143352915E-13</v>
      </c>
      <c r="GC113" s="20">
        <f t="shared" si="79"/>
        <v>8.0726688341261168E-13</v>
      </c>
      <c r="GD113" s="59">
        <f t="shared" si="80"/>
        <v>283.17065560568363</v>
      </c>
      <c r="GE113" s="59">
        <f ca="1">AVERAGE(OFFSET($GD$3,0,0,'Données projet'!$E$17+1,1))-AVERAGE(OFFSET($H$3,0,0,'Données projet'!$E$17+1,1))</f>
        <v>280.10635755644415</v>
      </c>
      <c r="GF113" s="59">
        <f t="shared" si="104"/>
        <v>271.43040689964266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44.248762760234804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44.248762760234804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>
        <f>GU113*VLOOKUP('Données projet'!$B$18,Paramètres!$A$1:$I$89,3,0)*VLOOKUP('Données projet'!$B$18,Paramètres!$A$1:$I$89,5,0)</f>
        <v>0</v>
      </c>
      <c r="GW113" s="13" t="e">
        <f t="shared" si="105"/>
        <v>#NUM!</v>
      </c>
      <c r="GX113" s="20" t="e">
        <f t="shared" si="82"/>
        <v>#NUM!</v>
      </c>
      <c r="GY113" s="59" t="e">
        <f t="shared" si="83"/>
        <v>#NUM!</v>
      </c>
      <c r="GZ113" s="59">
        <f ca="1">AVERAGE(OFFSET($GY$3,0,0,'Données projet'!$E$18+1,1))-AVERAGE(OFFSET($H$3,0,0,'Données projet'!$E$18+1,1))</f>
        <v>315.63369683775079</v>
      </c>
      <c r="HA113" s="59">
        <f t="shared" si="106"/>
        <v>306.69725573349979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42.07904026633102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42.07904026633102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3.8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13.933333333333332</v>
      </c>
      <c r="H114" s="67">
        <f t="shared" si="56"/>
        <v>200.93333333333331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</v>
      </c>
      <c r="N114" s="13">
        <f>IF('Données projet'!$A$36&gt;35,N113+M114-V113,IF(A114&lt;'Données projet'!$A$36,$K$205^A114,IF(A114='Données projet'!$A$36,'Données projet'!$B$36,N113+M114-V113)))</f>
        <v>401.9999999999996</v>
      </c>
      <c r="O114" s="13">
        <f>N114*VLOOKUP('Données projet'!$B$9,Paramètres!$A$1:$I$89,3,0)*VLOOKUP('Données projet'!$B$9,Paramètres!$A$1:$I$89,5,0)</f>
        <v>344.91599999999971</v>
      </c>
      <c r="P114" s="13">
        <f t="shared" si="87"/>
        <v>80.51477301506921</v>
      </c>
      <c r="Q114" s="20">
        <f t="shared" si="107"/>
        <v>740.95859633457815</v>
      </c>
      <c r="R114" s="59">
        <f t="shared" si="55"/>
        <v>1024.3055516784921</v>
      </c>
      <c r="S114" s="59">
        <f ca="1">AVERAGE(OFFSET($R$3,0,0,'Données projet'!$E$9+1,1))-AVERAGE(OFFSET($H$3,0,0,'Données projet'!$E$9+1,1))</f>
        <v>490.57700931800127</v>
      </c>
      <c r="T114" s="59">
        <f t="shared" si="88"/>
        <v>271.29582207075191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59.777827682864313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59.777827682864313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3.8</v>
      </c>
      <c r="AI114" s="13">
        <f>IF('Données projet'!$A$62&gt;35,AI113+AH114-AQ113,IF(A114&lt;'Données projet'!$A$62,$AF$205^A114,IF(A114='Données projet'!$A$62,'Données projet'!$B$62,AI113+AH114-AQ113)))</f>
        <v>269.79999999999967</v>
      </c>
      <c r="AJ114" s="13">
        <f>AI114*VLOOKUP('Données projet'!$B$10,Paramètres!$A$1:$I$89,3,0)*VLOOKUP('Données projet'!$B$10,Paramètres!$A$1:$I$89,5,0)</f>
        <v>227.27951999999976</v>
      </c>
      <c r="AK114" s="13">
        <f t="shared" si="89"/>
        <v>55.694043418351256</v>
      </c>
      <c r="AL114" s="20">
        <f t="shared" si="58"/>
        <v>492.84562295362804</v>
      </c>
      <c r="AM114" s="59">
        <f t="shared" si="59"/>
        <v>776.19257829754201</v>
      </c>
      <c r="AN114" s="59">
        <f ca="1">AVERAGE(OFFSET($AM$3,0,0,'Données projet'!$E$10+1,1))-AVERAGE(OFFSET($H$3,0,0,'Données projet'!$E$10+1,1))</f>
        <v>379.55022125193182</v>
      </c>
      <c r="AO114" s="59">
        <f t="shared" si="90"/>
        <v>247.37575363353935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39.85869759656304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39.85869759656304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4.8</v>
      </c>
      <c r="BD114" s="12">
        <f>IF('Données projet'!$A$88&gt;35,BD113+BC114-BL113,IF(A114&lt;'Données projet'!$A$88,$BA$205^A114,IF(A114='Données projet'!$A$88,'Données projet'!$B$88,BD113+BC114-BL113)))</f>
        <v>311.79999999999984</v>
      </c>
      <c r="BE114" s="13">
        <f>BD114*VLOOKUP('Données projet'!$B$11,Paramètres!$A$1:$I$89,3,0)*VLOOKUP('Données projet'!$B$11,Paramètres!$A$1:$I$89,5,0)</f>
        <v>282.11663999999985</v>
      </c>
      <c r="BF114" s="13">
        <f t="shared" si="91"/>
        <v>67.414119514142243</v>
      </c>
      <c r="BG114" s="20">
        <f t="shared" si="61"/>
        <v>608.76607282046416</v>
      </c>
      <c r="BH114" s="59">
        <f t="shared" si="62"/>
        <v>892.11302816437808</v>
      </c>
      <c r="BI114" s="59">
        <f ca="1">AVERAGE(OFFSET($BH$3,0,0,'Données projet'!$E$11+1,1))-AVERAGE(OFFSET($H$3,0,0,'Données projet'!$E$11+1,1))</f>
        <v>480.06550334851067</v>
      </c>
      <c r="BJ114" s="59">
        <f t="shared" si="92"/>
        <v>358.76123821338194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57.436072828767983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57.436072828767983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4.8</v>
      </c>
      <c r="BY114" s="12">
        <f>IF('Données projet'!$A$114&gt;35,BY113+BX114-CG113,IF(A114&lt;'Données projet'!$A$114,$BV$205^A114,IF(A114='Données projet'!$A$114,'Données projet'!$B$114,BY113+BX114-CG113)))</f>
        <v>311.79999999999984</v>
      </c>
      <c r="BZ114" s="13">
        <f>BY114*VLOOKUP('Données projet'!$B$12,Paramètres!$A$1:$I$89,3,0)*VLOOKUP('Données projet'!$B$12,Paramètres!$A$1:$I$89,5,0)</f>
        <v>316.16519999999986</v>
      </c>
      <c r="CA114" s="13">
        <f t="shared" si="93"/>
        <v>74.554889944758472</v>
      </c>
      <c r="CB114" s="20">
        <f t="shared" si="64"/>
        <v>680.50415665378739</v>
      </c>
      <c r="CC114" s="59">
        <f t="shared" si="65"/>
        <v>963.85111199770131</v>
      </c>
      <c r="CD114" s="59">
        <f ca="1">AVERAGE(OFFSET($CC$3,0,0,'Données projet'!$E$12+1,1))-AVERAGE(OFFSET($H$3,0,0,'Données projet'!$E$12+1,1))</f>
        <v>529.72171777327833</v>
      </c>
      <c r="CE114" s="59">
        <f t="shared" si="94"/>
        <v>394.94722433628397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64.36801265292965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64.36801265292965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2.6</v>
      </c>
      <c r="CT114" s="12">
        <f>IF('Données projet'!$A$140&gt;35,CT113+CS114-DB113,IF(A114&lt;'Données projet'!$A$140,$CQ$205^A114,IF(A114='Données projet'!$A$140,'Données projet'!$B$140,CT113+CS114-DB113)))</f>
        <v>208.59999999999991</v>
      </c>
      <c r="CU114" s="17">
        <f>CT114*VLOOKUP('Données projet'!$B$13,Paramètres!$A$1:$I$89,3,0)*VLOOKUP('Données projet'!$B$13,Paramètres!$A$1:$I$89,5,0)</f>
        <v>198.50375999999991</v>
      </c>
      <c r="CV114" s="13">
        <f t="shared" si="95"/>
        <v>49.415195886134661</v>
      </c>
      <c r="CW114" s="20">
        <f t="shared" si="67"/>
        <v>431.79218150168435</v>
      </c>
      <c r="CX114" s="59">
        <f t="shared" si="68"/>
        <v>715.13913684559827</v>
      </c>
      <c r="CY114" s="59">
        <f ca="1">AVERAGE(OFFSET($CX$3,0,0,'Données projet'!$E$13+1,1))-AVERAGE(OFFSET($H$3,0,0,'Données projet'!$E$13+1,1))</f>
        <v>319.49771739670462</v>
      </c>
      <c r="CZ114" s="59">
        <f t="shared" si="96"/>
        <v>166.76118462633733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27.303127549080319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27.303127549080319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371.53862119592281</v>
      </c>
      <c r="DU114" s="59">
        <f t="shared" si="98"/>
        <v>359.99672429242423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70.069188141946796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70.069188141946796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6</v>
      </c>
      <c r="EJ114" s="12">
        <f>IF('Données projet'!$A$192&gt;35,EJ113+EI114-ER113,IF(A114&lt;'Données projet'!$A$192,$EG$205^A114,IF(A114='Données projet'!$A$192,'Données projet'!$B$192,EJ113+EI114-ER113)))</f>
        <v>401.9999999999996</v>
      </c>
      <c r="EK114" s="17">
        <f>EJ114*VLOOKUP('Données projet'!$B$15,Paramètres!$A$1:$I$89,3,0)*VLOOKUP('Données projet'!$B$15,Paramètres!$A$1:$I$89,5,0)</f>
        <v>294.74639999999971</v>
      </c>
      <c r="EL114" s="13">
        <f t="shared" si="99"/>
        <v>70.073977238414741</v>
      </c>
      <c r="EM114" s="20">
        <f t="shared" si="73"/>
        <v>635.39549035690516</v>
      </c>
      <c r="EN114" s="59">
        <f t="shared" si="74"/>
        <v>918.74244570081908</v>
      </c>
      <c r="EO114" s="59">
        <f ca="1">AVERAGE(OFFSET($EN$3,0,0,'Données projet'!$E$15+1,1))-AVERAGE(OFFSET($H$3,0,0,'Données projet'!$E$15+1,1))</f>
        <v>429.05782194614073</v>
      </c>
      <c r="EP114" s="59">
        <f t="shared" si="100"/>
        <v>240.01805666428365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41.444593395220828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41.444593395220828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377.00852312761913</v>
      </c>
      <c r="FK114" s="59">
        <f t="shared" si="102"/>
        <v>337.17207781873378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81.946863154730224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81.946863154730224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2.8421709430404007E-14</v>
      </c>
      <c r="GA114" s="17">
        <f>FZ114*VLOOKUP('Données projet'!$B$17,Paramètres!$A$1:$I$89,3,0)*VLOOKUP('Données projet'!$B$17,Paramètres!$A$1:$I$89,5,0)</f>
        <v>2.4829205358400945E-14</v>
      </c>
      <c r="GB114" s="13">
        <f t="shared" si="103"/>
        <v>4.3867331143352915E-13</v>
      </c>
      <c r="GC114" s="20">
        <f t="shared" si="79"/>
        <v>8.0726688341261168E-13</v>
      </c>
      <c r="GD114" s="59">
        <f t="shared" si="80"/>
        <v>283.34695534391471</v>
      </c>
      <c r="GE114" s="59">
        <f ca="1">AVERAGE(OFFSET($GD$3,0,0,'Données projet'!$E$17+1,1))-AVERAGE(OFFSET($H$3,0,0,'Données projet'!$E$17+1,1))</f>
        <v>280.10635755644415</v>
      </c>
      <c r="GF114" s="59">
        <f t="shared" si="104"/>
        <v>271.43040689964266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43.381071511586931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43.381071511586931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>
        <f>GU114*VLOOKUP('Données projet'!$B$18,Paramètres!$A$1:$I$89,3,0)*VLOOKUP('Données projet'!$B$18,Paramètres!$A$1:$I$89,5,0)</f>
        <v>0</v>
      </c>
      <c r="GW114" s="13" t="e">
        <f t="shared" si="105"/>
        <v>#NUM!</v>
      </c>
      <c r="GX114" s="20" t="e">
        <f t="shared" si="82"/>
        <v>#NUM!</v>
      </c>
      <c r="GY114" s="59" t="e">
        <f t="shared" si="83"/>
        <v>#NUM!</v>
      </c>
      <c r="GZ114" s="59">
        <f ca="1">AVERAGE(OFFSET($GY$3,0,0,'Données projet'!$E$18+1,1))-AVERAGE(OFFSET($H$3,0,0,'Données projet'!$E$18+1,1))</f>
        <v>315.63369683775079</v>
      </c>
      <c r="HA114" s="59">
        <f t="shared" si="106"/>
        <v>306.69725573349979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41.253895952388554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41.253895952388554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3.8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13.933333333333332</v>
      </c>
      <c r="H115" s="67">
        <f t="shared" si="56"/>
        <v>200.93333333333331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</v>
      </c>
      <c r="N115" s="13">
        <f>IF('Données projet'!$A$36&gt;35,N114+M115-V114,IF(A115&lt;'Données projet'!$A$36,$K$205^A115,IF(A115='Données projet'!$A$36,'Données projet'!$B$36,N114+M115-V114)))</f>
        <v>407.9999999999996</v>
      </c>
      <c r="O115" s="13">
        <f>N115*VLOOKUP('Données projet'!$B$9,Paramètres!$A$1:$I$89,3,0)*VLOOKUP('Données projet'!$B$9,Paramètres!$A$1:$I$89,5,0)</f>
        <v>350.06399999999974</v>
      </c>
      <c r="P115" s="13">
        <f t="shared" si="87"/>
        <v>81.575689362490451</v>
      </c>
      <c r="Q115" s="20">
        <f t="shared" si="107"/>
        <v>751.77245897300372</v>
      </c>
      <c r="R115" s="59">
        <f t="shared" si="55"/>
        <v>1035.2926556488376</v>
      </c>
      <c r="S115" s="59">
        <f ca="1">AVERAGE(OFFSET($R$3,0,0,'Données projet'!$E$9+1,1))-AVERAGE(OFFSET($H$3,0,0,'Données projet'!$E$9+1,1))</f>
        <v>490.57700931800127</v>
      </c>
      <c r="T115" s="59">
        <f t="shared" si="88"/>
        <v>271.29582207075191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58.605620942878019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58.605620942878019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3.8</v>
      </c>
      <c r="AI115" s="13">
        <f>IF('Données projet'!$A$62&gt;35,AI114+AH115-AQ114,IF(A115&lt;'Données projet'!$A$62,$AF$205^A115,IF(A115='Données projet'!$A$62,'Données projet'!$B$62,AI114+AH115-AQ114)))</f>
        <v>273.59999999999968</v>
      </c>
      <c r="AJ115" s="13">
        <f>AI115*VLOOKUP('Données projet'!$B$10,Paramètres!$A$1:$I$89,3,0)*VLOOKUP('Données projet'!$B$10,Paramètres!$A$1:$I$89,5,0)</f>
        <v>230.48063999999974</v>
      </c>
      <c r="AK115" s="13">
        <f t="shared" si="89"/>
        <v>56.386594506599742</v>
      </c>
      <c r="AL115" s="20">
        <f t="shared" si="58"/>
        <v>499.62710009899405</v>
      </c>
      <c r="AM115" s="59">
        <f t="shared" si="59"/>
        <v>783.14729677482796</v>
      </c>
      <c r="AN115" s="59">
        <f ca="1">AVERAGE(OFFSET($AM$3,0,0,'Données projet'!$E$10+1,1))-AVERAGE(OFFSET($H$3,0,0,'Données projet'!$E$10+1,1))</f>
        <v>379.55022125193182</v>
      </c>
      <c r="AO115" s="59">
        <f t="shared" si="90"/>
        <v>247.37575363353935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39.077092848099419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39.077092848099419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4.8</v>
      </c>
      <c r="BD115" s="12">
        <f>IF('Données projet'!$A$88&gt;35,BD114+BC115-BL114,IF(A115&lt;'Données projet'!$A$88,$BA$205^A115,IF(A115='Données projet'!$A$88,'Données projet'!$B$88,BD114+BC115-BL114)))</f>
        <v>316.59999999999985</v>
      </c>
      <c r="BE115" s="13">
        <f>BD115*VLOOKUP('Données projet'!$B$11,Paramètres!$A$1:$I$89,3,0)*VLOOKUP('Données projet'!$B$11,Paramètres!$A$1:$I$89,5,0)</f>
        <v>286.45967999999988</v>
      </c>
      <c r="BF115" s="13">
        <f t="shared" si="91"/>
        <v>68.330307577101138</v>
      </c>
      <c r="BG115" s="20">
        <f t="shared" si="61"/>
        <v>617.92589503011754</v>
      </c>
      <c r="BH115" s="59">
        <f t="shared" si="62"/>
        <v>901.4460917059514</v>
      </c>
      <c r="BI115" s="59">
        <f ca="1">AVERAGE(OFFSET($BH$3,0,0,'Données projet'!$E$11+1,1))-AVERAGE(OFFSET($H$3,0,0,'Données projet'!$E$11+1,1))</f>
        <v>480.06550334851067</v>
      </c>
      <c r="BJ115" s="59">
        <f t="shared" si="92"/>
        <v>358.76123821338194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56.309786473141095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56.309786473141095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4.8</v>
      </c>
      <c r="BY115" s="12">
        <f>IF('Données projet'!$A$114&gt;35,BY114+BX115-CG114,IF(A115&lt;'Données projet'!$A$114,$BV$205^A115,IF(A115='Données projet'!$A$114,'Données projet'!$B$114,BY114+BX115-CG114)))</f>
        <v>316.59999999999985</v>
      </c>
      <c r="BZ115" s="13">
        <f>BY115*VLOOKUP('Données projet'!$B$12,Paramètres!$A$1:$I$89,3,0)*VLOOKUP('Données projet'!$B$12,Paramètres!$A$1:$I$89,5,0)</f>
        <v>321.03239999999988</v>
      </c>
      <c r="CA115" s="13">
        <f t="shared" si="93"/>
        <v>75.568124274523356</v>
      </c>
      <c r="CB115" s="20">
        <f t="shared" si="64"/>
        <v>690.74591311146139</v>
      </c>
      <c r="CC115" s="59">
        <f t="shared" si="65"/>
        <v>974.26610978729525</v>
      </c>
      <c r="CD115" s="59">
        <f ca="1">AVERAGE(OFFSET($CC$3,0,0,'Données projet'!$E$12+1,1))-AVERAGE(OFFSET($H$3,0,0,'Données projet'!$E$12+1,1))</f>
        <v>529.72171777327833</v>
      </c>
      <c r="CE115" s="59">
        <f t="shared" si="94"/>
        <v>394.94722433628397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63.105795185416753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63.105795185416753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2.6</v>
      </c>
      <c r="CT115" s="12">
        <f>IF('Données projet'!$A$140&gt;35,CT114+CS115-DB114,IF(A115&lt;'Données projet'!$A$140,$CQ$205^A115,IF(A115='Données projet'!$A$140,'Données projet'!$B$140,CT114+CS115-DB114)))</f>
        <v>211.1999999999999</v>
      </c>
      <c r="CU115" s="17">
        <f>CT115*VLOOKUP('Données projet'!$B$13,Paramètres!$A$1:$I$89,3,0)*VLOOKUP('Données projet'!$B$13,Paramètres!$A$1:$I$89,5,0)</f>
        <v>200.9779199999999</v>
      </c>
      <c r="CV115" s="13">
        <f t="shared" si="95"/>
        <v>49.959023893680744</v>
      </c>
      <c r="CW115" s="20">
        <f t="shared" si="67"/>
        <v>437.04851061482714</v>
      </c>
      <c r="CX115" s="59">
        <f t="shared" si="68"/>
        <v>720.568707290661</v>
      </c>
      <c r="CY115" s="59">
        <f ca="1">AVERAGE(OFFSET($CX$3,0,0,'Données projet'!$E$13+1,1))-AVERAGE(OFFSET($H$3,0,0,'Données projet'!$E$13+1,1))</f>
        <v>319.49771739670462</v>
      </c>
      <c r="CZ115" s="59">
        <f t="shared" si="96"/>
        <v>166.76118462633733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26.767729871106287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26.767729871106287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371.53862119592281</v>
      </c>
      <c r="DU115" s="59">
        <f t="shared" si="98"/>
        <v>359.99672429242423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68.695174100467966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68.695174100467966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6</v>
      </c>
      <c r="EJ115" s="12">
        <f>IF('Données projet'!$A$192&gt;35,EJ114+EI115-ER114,IF(A115&lt;'Données projet'!$A$192,$EG$205^A115,IF(A115='Données projet'!$A$192,'Données projet'!$B$192,EJ114+EI115-ER114)))</f>
        <v>407.9999999999996</v>
      </c>
      <c r="EK115" s="17">
        <f>EJ115*VLOOKUP('Données projet'!$B$15,Paramètres!$A$1:$I$89,3,0)*VLOOKUP('Données projet'!$B$15,Paramètres!$A$1:$I$89,5,0)</f>
        <v>299.14559999999966</v>
      </c>
      <c r="EL115" s="13">
        <f t="shared" si="99"/>
        <v>70.997318697343573</v>
      </c>
      <c r="EM115" s="20">
        <f t="shared" si="73"/>
        <v>644.66558339787275</v>
      </c>
      <c r="EN115" s="59">
        <f t="shared" si="74"/>
        <v>928.18578007370661</v>
      </c>
      <c r="EO115" s="59">
        <f ca="1">AVERAGE(OFFSET($EN$3,0,0,'Données projet'!$E$15+1,1))-AVERAGE(OFFSET($H$3,0,0,'Données projet'!$E$15+1,1))</f>
        <v>429.05782194614073</v>
      </c>
      <c r="EP115" s="59">
        <f t="shared" si="100"/>
        <v>240.01805666428365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40.631890197446452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40.631890197446452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377.00852312761913</v>
      </c>
      <c r="FK115" s="59">
        <f t="shared" si="102"/>
        <v>337.17207781873378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80.339935150917114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80.339935150917114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2.8421709430404007E-14</v>
      </c>
      <c r="GA115" s="17">
        <f>FZ115*VLOOKUP('Données projet'!$B$17,Paramètres!$A$1:$I$89,3,0)*VLOOKUP('Données projet'!$B$17,Paramètres!$A$1:$I$89,5,0)</f>
        <v>2.4829205358400945E-14</v>
      </c>
      <c r="GB115" s="13">
        <f t="shared" si="103"/>
        <v>4.3867331143352915E-13</v>
      </c>
      <c r="GC115" s="20">
        <f t="shared" si="79"/>
        <v>8.0726688341261168E-13</v>
      </c>
      <c r="GD115" s="59">
        <f t="shared" si="80"/>
        <v>283.52019667583465</v>
      </c>
      <c r="GE115" s="59">
        <f ca="1">AVERAGE(OFFSET($GD$3,0,0,'Données projet'!$E$17+1,1))-AVERAGE(OFFSET($H$3,0,0,'Données projet'!$E$17+1,1))</f>
        <v>280.10635755644415</v>
      </c>
      <c r="GF115" s="59">
        <f t="shared" si="104"/>
        <v>271.43040689964266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42.530395159085643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42.530395159085643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>
        <f>GU115*VLOOKUP('Données projet'!$B$18,Paramètres!$A$1:$I$89,3,0)*VLOOKUP('Données projet'!$B$18,Paramètres!$A$1:$I$89,5,0)</f>
        <v>0</v>
      </c>
      <c r="GW115" s="13" t="e">
        <f t="shared" si="105"/>
        <v>#NUM!</v>
      </c>
      <c r="GX115" s="20" t="e">
        <f t="shared" si="82"/>
        <v>#NUM!</v>
      </c>
      <c r="GY115" s="59" t="e">
        <f t="shared" si="83"/>
        <v>#NUM!</v>
      </c>
      <c r="GZ115" s="59">
        <f ca="1">AVERAGE(OFFSET($GY$3,0,0,'Données projet'!$E$18+1,1))-AVERAGE(OFFSET($H$3,0,0,'Données projet'!$E$18+1,1))</f>
        <v>315.63369683775079</v>
      </c>
      <c r="HA115" s="59">
        <f t="shared" si="106"/>
        <v>306.69725573349979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40.444932215154168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40.444932215154168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3.8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13.933333333333332</v>
      </c>
      <c r="H116" s="67">
        <f t="shared" si="56"/>
        <v>200.93333333333331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</v>
      </c>
      <c r="N116" s="13">
        <f>IF('Données projet'!$A$36&gt;35,N115+M116-V115,IF(A116&lt;'Données projet'!$A$36,$K$205^A116,IF(A116='Données projet'!$A$36,'Données projet'!$B$36,N115+M116-V115)))</f>
        <v>413.9999999999996</v>
      </c>
      <c r="O116" s="13">
        <f>N116*VLOOKUP('Données projet'!$B$9,Paramètres!$A$1:$I$89,3,0)*VLOOKUP('Données projet'!$B$9,Paramètres!$A$1:$I$89,5,0)</f>
        <v>355.2119999999997</v>
      </c>
      <c r="P116" s="13">
        <f t="shared" si="87"/>
        <v>82.63479115502733</v>
      </c>
      <c r="Q116" s="20">
        <f t="shared" si="107"/>
        <v>762.5831612616721</v>
      </c>
      <c r="R116" s="59">
        <f t="shared" si="55"/>
        <v>1046.2735939196268</v>
      </c>
      <c r="S116" s="59">
        <f ca="1">AVERAGE(OFFSET($R$3,0,0,'Données projet'!$E$9+1,1))-AVERAGE(OFFSET($H$3,0,0,'Données projet'!$E$9+1,1))</f>
        <v>490.57700931800127</v>
      </c>
      <c r="T116" s="59">
        <f t="shared" si="88"/>
        <v>271.29582207075191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57.456400462087345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57.456400462087345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3.8</v>
      </c>
      <c r="AI116" s="13">
        <f>IF('Données projet'!$A$62&gt;35,AI115+AH116-AQ115,IF(A116&lt;'Données projet'!$A$62,$AF$205^A116,IF(A116='Données projet'!$A$62,'Données projet'!$B$62,AI115+AH116-AQ115)))</f>
        <v>277.39999999999969</v>
      </c>
      <c r="AJ116" s="13">
        <f>AI116*VLOOKUP('Données projet'!$B$10,Paramètres!$A$1:$I$89,3,0)*VLOOKUP('Données projet'!$B$10,Paramètres!$A$1:$I$89,5,0)</f>
        <v>233.68175999999977</v>
      </c>
      <c r="AK116" s="13">
        <f t="shared" si="89"/>
        <v>57.078026837098285</v>
      </c>
      <c r="AL116" s="20">
        <f t="shared" si="58"/>
        <v>506.40662874127901</v>
      </c>
      <c r="AM116" s="59">
        <f t="shared" si="59"/>
        <v>790.09706139923355</v>
      </c>
      <c r="AN116" s="59">
        <f ca="1">AVERAGE(OFFSET($AM$3,0,0,'Données projet'!$E$10+1,1))-AVERAGE(OFFSET($H$3,0,0,'Données projet'!$E$10+1,1))</f>
        <v>379.55022125193182</v>
      </c>
      <c r="AO116" s="59">
        <f t="shared" si="90"/>
        <v>247.37575363353935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38.310814892021348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38.310814892021348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4.8</v>
      </c>
      <c r="BD116" s="12">
        <f>IF('Données projet'!$A$88&gt;35,BD115+BC116-BL115,IF(A116&lt;'Données projet'!$A$88,$BA$205^A116,IF(A116='Données projet'!$A$88,'Données projet'!$B$88,BD115+BC116-BL115)))</f>
        <v>321.39999999999986</v>
      </c>
      <c r="BE116" s="13">
        <f>BD116*VLOOKUP('Données projet'!$B$11,Paramètres!$A$1:$I$89,3,0)*VLOOKUP('Données projet'!$B$11,Paramètres!$A$1:$I$89,5,0)</f>
        <v>290.80271999999991</v>
      </c>
      <c r="BF116" s="13">
        <f t="shared" si="91"/>
        <v>69.244880157128961</v>
      </c>
      <c r="BG116" s="20">
        <f t="shared" si="61"/>
        <v>627.08290360699937</v>
      </c>
      <c r="BH116" s="59">
        <f t="shared" si="62"/>
        <v>910.77333626495397</v>
      </c>
      <c r="BI116" s="59">
        <f ca="1">AVERAGE(OFFSET($BH$3,0,0,'Données projet'!$E$11+1,1))-AVERAGE(OFFSET($H$3,0,0,'Données projet'!$E$11+1,1))</f>
        <v>480.06550334851067</v>
      </c>
      <c r="BJ116" s="59">
        <f t="shared" si="92"/>
        <v>358.76123821338194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55.205585905981202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55.205585905981202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4.8</v>
      </c>
      <c r="BY116" s="12">
        <f>IF('Données projet'!$A$114&gt;35,BY115+BX116-CG115,IF(A116&lt;'Données projet'!$A$114,$BV$205^A116,IF(A116='Données projet'!$A$114,'Données projet'!$B$114,BY115+BX116-CG115)))</f>
        <v>321.39999999999986</v>
      </c>
      <c r="BZ116" s="13">
        <f>BY116*VLOOKUP('Données projet'!$B$12,Paramètres!$A$1:$I$89,3,0)*VLOOKUP('Données projet'!$B$12,Paramètres!$A$1:$I$89,5,0)</f>
        <v>325.89959999999985</v>
      </c>
      <c r="CA116" s="13">
        <f t="shared" si="93"/>
        <v>76.579572003009432</v>
      </c>
      <c r="CB116" s="20">
        <f t="shared" si="64"/>
        <v>700.9845579052411</v>
      </c>
      <c r="CC116" s="59">
        <f t="shared" si="65"/>
        <v>984.67499056319571</v>
      </c>
      <c r="CD116" s="59">
        <f ca="1">AVERAGE(OFFSET($CC$3,0,0,'Données projet'!$E$12+1,1))-AVERAGE(OFFSET($H$3,0,0,'Données projet'!$E$12+1,1))</f>
        <v>529.72171777327833</v>
      </c>
      <c r="CE116" s="59">
        <f t="shared" si="94"/>
        <v>394.94722433628397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61.86832903256515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61.86832903256515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2.6</v>
      </c>
      <c r="CT116" s="12">
        <f>IF('Données projet'!$A$140&gt;35,CT115+CS116-DB115,IF(A116&lt;'Données projet'!$A$140,$CQ$205^A116,IF(A116='Données projet'!$A$140,'Données projet'!$B$140,CT115+CS116-DB115)))</f>
        <v>213.7999999999999</v>
      </c>
      <c r="CU116" s="17">
        <f>CT116*VLOOKUP('Données projet'!$B$13,Paramètres!$A$1:$I$89,3,0)*VLOOKUP('Données projet'!$B$13,Paramètres!$A$1:$I$89,5,0)</f>
        <v>203.45207999999988</v>
      </c>
      <c r="CV116" s="13">
        <f t="shared" si="95"/>
        <v>50.502073157681352</v>
      </c>
      <c r="CW116" s="20">
        <f t="shared" si="67"/>
        <v>442.30348341629474</v>
      </c>
      <c r="CX116" s="59">
        <f t="shared" si="68"/>
        <v>725.99391607424934</v>
      </c>
      <c r="CY116" s="59">
        <f ca="1">AVERAGE(OFFSET($CX$3,0,0,'Données projet'!$E$13+1,1))-AVERAGE(OFFSET($H$3,0,0,'Données projet'!$E$13+1,1))</f>
        <v>319.49771739670462</v>
      </c>
      <c r="CZ116" s="59">
        <f t="shared" si="96"/>
        <v>166.76118462633733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26.242831015036987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26.242831015036987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371.53862119592281</v>
      </c>
      <c r="DU116" s="59">
        <f t="shared" si="98"/>
        <v>359.99672429242423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67.348103636276718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67.348103636276718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6</v>
      </c>
      <c r="EJ116" s="12">
        <f>IF('Données projet'!$A$192&gt;35,EJ115+EI116-ER115,IF(A116&lt;'Données projet'!$A$192,$EG$205^A116,IF(A116='Données projet'!$A$192,'Données projet'!$B$192,EJ115+EI116-ER115)))</f>
        <v>413.9999999999996</v>
      </c>
      <c r="EK116" s="17">
        <f>EJ116*VLOOKUP('Données projet'!$B$15,Paramètres!$A$1:$I$89,3,0)*VLOOKUP('Données projet'!$B$15,Paramètres!$A$1:$I$89,5,0)</f>
        <v>303.54479999999973</v>
      </c>
      <c r="EL116" s="13">
        <f t="shared" si="99"/>
        <v>71.919080904752448</v>
      </c>
      <c r="EM116" s="20">
        <f t="shared" si="73"/>
        <v>653.93292590910994</v>
      </c>
      <c r="EN116" s="59">
        <f t="shared" si="74"/>
        <v>937.62335856706454</v>
      </c>
      <c r="EO116" s="59">
        <f ca="1">AVERAGE(OFFSET($EN$3,0,0,'Données projet'!$E$15+1,1))-AVERAGE(OFFSET($H$3,0,0,'Données projet'!$E$15+1,1))</f>
        <v>429.05782194614073</v>
      </c>
      <c r="EP116" s="59">
        <f t="shared" si="100"/>
        <v>240.01805666428365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39.83512361368043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39.83512361368043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377.00852312761913</v>
      </c>
      <c r="FK116" s="59">
        <f t="shared" si="102"/>
        <v>337.17207781873378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78.764518025129476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78.764518025129476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2.8421709430404007E-14</v>
      </c>
      <c r="GA116" s="17">
        <f>FZ116*VLOOKUP('Données projet'!$B$17,Paramètres!$A$1:$I$89,3,0)*VLOOKUP('Données projet'!$B$17,Paramètres!$A$1:$I$89,5,0)</f>
        <v>2.4829205358400945E-14</v>
      </c>
      <c r="GB116" s="13">
        <f t="shared" si="103"/>
        <v>4.3867331143352915E-13</v>
      </c>
      <c r="GC116" s="20">
        <f t="shared" si="79"/>
        <v>8.0726688341261168E-13</v>
      </c>
      <c r="GD116" s="59">
        <f t="shared" si="80"/>
        <v>283.6904326579554</v>
      </c>
      <c r="GE116" s="59">
        <f ca="1">AVERAGE(OFFSET($GD$3,0,0,'Données projet'!$E$17+1,1))-AVERAGE(OFFSET($H$3,0,0,'Données projet'!$E$17+1,1))</f>
        <v>280.10635755644415</v>
      </c>
      <c r="GF116" s="59">
        <f t="shared" si="104"/>
        <v>271.43040689964266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41.696400050995564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41.696400050995564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>
        <f>GU116*VLOOKUP('Données projet'!$B$18,Paramètres!$A$1:$I$89,3,0)*VLOOKUP('Données projet'!$B$18,Paramètres!$A$1:$I$89,5,0)</f>
        <v>0</v>
      </c>
      <c r="GW116" s="13" t="e">
        <f t="shared" si="105"/>
        <v>#NUM!</v>
      </c>
      <c r="GX116" s="20" t="e">
        <f t="shared" si="82"/>
        <v>#NUM!</v>
      </c>
      <c r="GY116" s="59" t="e">
        <f t="shared" si="83"/>
        <v>#NUM!</v>
      </c>
      <c r="GZ116" s="59">
        <f ca="1">AVERAGE(OFFSET($GY$3,0,0,'Données projet'!$E$18+1,1))-AVERAGE(OFFSET($H$3,0,0,'Données projet'!$E$18+1,1))</f>
        <v>315.63369683775079</v>
      </c>
      <c r="HA116" s="59">
        <f t="shared" si="106"/>
        <v>306.69725573349979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39.65183176338779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39.65183176338779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3.8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13.933333333333332</v>
      </c>
      <c r="H117" s="67">
        <f t="shared" si="56"/>
        <v>200.93333333333331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</v>
      </c>
      <c r="N117" s="13">
        <f>IF('Données projet'!$A$36&gt;35,N116+M117-V116,IF(A117&lt;'Données projet'!$A$36,$K$205^A117,IF(A117='Données projet'!$A$36,'Données projet'!$B$36,N116+M117-V116)))</f>
        <v>419.9999999999996</v>
      </c>
      <c r="O117" s="13">
        <f>N117*VLOOKUP('Données projet'!$B$9,Paramètres!$A$1:$I$89,3,0)*VLOOKUP('Données projet'!$B$9,Paramètres!$A$1:$I$89,5,0)</f>
        <v>360.35999999999973</v>
      </c>
      <c r="P117" s="13">
        <f t="shared" si="87"/>
        <v>83.692107728969532</v>
      </c>
      <c r="Q117" s="20">
        <f t="shared" si="107"/>
        <v>773.39075429462139</v>
      </c>
      <c r="R117" s="59">
        <f t="shared" si="55"/>
        <v>1057.2484697209975</v>
      </c>
      <c r="S117" s="59">
        <f ca="1">AVERAGE(OFFSET($R$3,0,0,'Données projet'!$E$9+1,1))-AVERAGE(OFFSET($H$3,0,0,'Données projet'!$E$9+1,1))</f>
        <v>490.57700931800127</v>
      </c>
      <c r="T117" s="59">
        <f t="shared" si="88"/>
        <v>271.29582207075191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56.329715493969694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56.329715493969694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3.8</v>
      </c>
      <c r="AI117" s="13">
        <f>IF('Données projet'!$A$62&gt;35,AI116+AH117-AQ116,IF(A117&lt;'Données projet'!$A$62,$AF$205^A117,IF(A117='Données projet'!$A$62,'Données projet'!$B$62,AI116+AH117-AQ116)))</f>
        <v>281.1999999999997</v>
      </c>
      <c r="AJ117" s="13">
        <f>AI117*VLOOKUP('Données projet'!$B$10,Paramètres!$A$1:$I$89,3,0)*VLOOKUP('Données projet'!$B$10,Paramètres!$A$1:$I$89,5,0)</f>
        <v>236.88287999999977</v>
      </c>
      <c r="AK117" s="13">
        <f t="shared" si="89"/>
        <v>57.768357506620475</v>
      </c>
      <c r="AL117" s="20">
        <f t="shared" si="58"/>
        <v>513.18423865736361</v>
      </c>
      <c r="AM117" s="59">
        <f t="shared" si="59"/>
        <v>797.04195408373971</v>
      </c>
      <c r="AN117" s="59">
        <f ca="1">AVERAGE(OFFSET($AM$3,0,0,'Données projet'!$E$10+1,1))-AVERAGE(OFFSET($H$3,0,0,'Données projet'!$E$10+1,1))</f>
        <v>379.55022125193182</v>
      </c>
      <c r="AO117" s="59">
        <f t="shared" si="90"/>
        <v>247.37575363353935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37.559563179278562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37.559563179278562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4.8</v>
      </c>
      <c r="BD117" s="12">
        <f>IF('Données projet'!$A$88&gt;35,BD116+BC117-BL116,IF(A117&lt;'Données projet'!$A$88,$BA$205^A117,IF(A117='Données projet'!$A$88,'Données projet'!$B$88,BD116+BC117-BL116)))</f>
        <v>326.19999999999987</v>
      </c>
      <c r="BE117" s="13">
        <f>BD117*VLOOKUP('Données projet'!$B$11,Paramètres!$A$1:$I$89,3,0)*VLOOKUP('Données projet'!$B$11,Paramètres!$A$1:$I$89,5,0)</f>
        <v>295.14575999999988</v>
      </c>
      <c r="BF117" s="13">
        <f t="shared" si="91"/>
        <v>70.157864167878188</v>
      </c>
      <c r="BG117" s="20">
        <f t="shared" si="61"/>
        <v>636.237145425721</v>
      </c>
      <c r="BH117" s="59">
        <f t="shared" si="62"/>
        <v>920.0948608520971</v>
      </c>
      <c r="BI117" s="59">
        <f ca="1">AVERAGE(OFFSET($BH$3,0,0,'Données projet'!$E$11+1,1))-AVERAGE(OFFSET($H$3,0,0,'Données projet'!$E$11+1,1))</f>
        <v>480.06550334851067</v>
      </c>
      <c r="BJ117" s="59">
        <f t="shared" si="92"/>
        <v>358.76123821338194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54.123038038447469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54.123038038447469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4.8</v>
      </c>
      <c r="BY117" s="12">
        <f>IF('Données projet'!$A$114&gt;35,BY116+BX117-CG116,IF(A117&lt;'Données projet'!$A$114,$BV$205^A117,IF(A117='Données projet'!$A$114,'Données projet'!$B$114,BY116+BX117-CG116)))</f>
        <v>326.19999999999987</v>
      </c>
      <c r="BZ117" s="13">
        <f>BY117*VLOOKUP('Données projet'!$B$12,Paramètres!$A$1:$I$89,3,0)*VLOOKUP('Données projet'!$B$12,Paramètres!$A$1:$I$89,5,0)</f>
        <v>330.76679999999988</v>
      </c>
      <c r="CA117" s="13">
        <f t="shared" si="93"/>
        <v>77.589262894669801</v>
      </c>
      <c r="CB117" s="20">
        <f t="shared" si="64"/>
        <v>711.22014287488298</v>
      </c>
      <c r="CC117" s="59">
        <f t="shared" si="65"/>
        <v>995.07785830125908</v>
      </c>
      <c r="CD117" s="59">
        <f ca="1">AVERAGE(OFFSET($CC$3,0,0,'Données projet'!$E$12+1,1))-AVERAGE(OFFSET($H$3,0,0,'Données projet'!$E$12+1,1))</f>
        <v>529.72171777327833</v>
      </c>
      <c r="CE117" s="59">
        <f t="shared" si="94"/>
        <v>394.94722433628397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60.655128836191139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60.655128836191139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2.6</v>
      </c>
      <c r="CT117" s="12">
        <f>IF('Données projet'!$A$140&gt;35,CT116+CS117-DB116,IF(A117&lt;'Données projet'!$A$140,$CQ$205^A117,IF(A117='Données projet'!$A$140,'Données projet'!$B$140,CT116+CS117-DB116)))</f>
        <v>216.39999999999989</v>
      </c>
      <c r="CU117" s="17">
        <f>CT117*VLOOKUP('Données projet'!$B$13,Paramètres!$A$1:$I$89,3,0)*VLOOKUP('Données projet'!$B$13,Paramètres!$A$1:$I$89,5,0)</f>
        <v>205.92623999999989</v>
      </c>
      <c r="CV117" s="13">
        <f t="shared" si="95"/>
        <v>51.044354243735398</v>
      </c>
      <c r="CW117" s="20">
        <f t="shared" si="67"/>
        <v>447.55711830783889</v>
      </c>
      <c r="CX117" s="59">
        <f t="shared" si="68"/>
        <v>731.41483373421511</v>
      </c>
      <c r="CY117" s="59">
        <f ca="1">AVERAGE(OFFSET($CX$3,0,0,'Données projet'!$E$13+1,1))-AVERAGE(OFFSET($H$3,0,0,'Données projet'!$E$13+1,1))</f>
        <v>319.49771739670462</v>
      </c>
      <c r="CZ117" s="59">
        <f t="shared" si="96"/>
        <v>166.76118462633733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25.728225105378517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25.728225105378517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371.53862119592281</v>
      </c>
      <c r="DU117" s="59">
        <f t="shared" si="98"/>
        <v>359.99672429242423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66.027448402256411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66.027448402256411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6</v>
      </c>
      <c r="EJ117" s="12">
        <f>IF('Données projet'!$A$192&gt;35,EJ116+EI117-ER116,IF(A117&lt;'Données projet'!$A$192,$EG$205^A117,IF(A117='Données projet'!$A$192,'Données projet'!$B$192,EJ116+EI117-ER116)))</f>
        <v>419.9999999999996</v>
      </c>
      <c r="EK117" s="17">
        <f>EJ117*VLOOKUP('Données projet'!$B$15,Paramètres!$A$1:$I$89,3,0)*VLOOKUP('Données projet'!$B$15,Paramètres!$A$1:$I$89,5,0)</f>
        <v>307.94399999999973</v>
      </c>
      <c r="EL117" s="13">
        <f t="shared" si="99"/>
        <v>72.839289392732127</v>
      </c>
      <c r="EM117" s="20">
        <f t="shared" si="73"/>
        <v>663.19756235900797</v>
      </c>
      <c r="EN117" s="59">
        <f t="shared" si="74"/>
        <v>947.05527778538408</v>
      </c>
      <c r="EO117" s="59">
        <f ca="1">AVERAGE(OFFSET($EN$3,0,0,'Données projet'!$E$15+1,1))-AVERAGE(OFFSET($H$3,0,0,'Données projet'!$E$15+1,1))</f>
        <v>429.05782194614073</v>
      </c>
      <c r="EP117" s="59">
        <f t="shared" si="100"/>
        <v>240.01805666428365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39.053981136642427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39.053981136642427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377.00852312761913</v>
      </c>
      <c r="FK117" s="59">
        <f t="shared" si="102"/>
        <v>337.17207781873378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77.219993868268972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77.219993868268972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2.8421709430404007E-14</v>
      </c>
      <c r="GA117" s="17">
        <f>FZ117*VLOOKUP('Données projet'!$B$17,Paramètres!$A$1:$I$89,3,0)*VLOOKUP('Données projet'!$B$17,Paramètres!$A$1:$I$89,5,0)</f>
        <v>2.4829205358400945E-14</v>
      </c>
      <c r="GB117" s="13">
        <f t="shared" si="103"/>
        <v>4.3867331143352915E-13</v>
      </c>
      <c r="GC117" s="20">
        <f t="shared" si="79"/>
        <v>8.0726688341261168E-13</v>
      </c>
      <c r="GD117" s="59">
        <f t="shared" si="80"/>
        <v>283.85771542637696</v>
      </c>
      <c r="GE117" s="59">
        <f ca="1">AVERAGE(OFFSET($GD$3,0,0,'Données projet'!$E$17+1,1))-AVERAGE(OFFSET($H$3,0,0,'Données projet'!$E$17+1,1))</f>
        <v>280.10635755644415</v>
      </c>
      <c r="GF117" s="59">
        <f t="shared" si="104"/>
        <v>271.43040689964266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40.87875907828834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40.87875907828834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>
        <f>GU117*VLOOKUP('Données projet'!$B$18,Paramètres!$A$1:$I$89,3,0)*VLOOKUP('Données projet'!$B$18,Paramètres!$A$1:$I$89,5,0)</f>
        <v>0</v>
      </c>
      <c r="GW117" s="13" t="e">
        <f t="shared" si="105"/>
        <v>#NUM!</v>
      </c>
      <c r="GX117" s="20" t="e">
        <f t="shared" si="82"/>
        <v>#NUM!</v>
      </c>
      <c r="GY117" s="59" t="e">
        <f t="shared" si="83"/>
        <v>#NUM!</v>
      </c>
      <c r="GZ117" s="59">
        <f ca="1">AVERAGE(OFFSET($GY$3,0,0,'Données projet'!$E$18+1,1))-AVERAGE(OFFSET($H$3,0,0,'Données projet'!$E$18+1,1))</f>
        <v>315.63369683775079</v>
      </c>
      <c r="HA117" s="59">
        <f t="shared" si="106"/>
        <v>306.69725573349979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38.874283527737035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38.874283527737035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3.8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13.933333333333332</v>
      </c>
      <c r="H118" s="67">
        <f t="shared" si="56"/>
        <v>200.93333333333331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426</v>
      </c>
      <c r="L118" s="12">
        <f>VLOOKUP(A118,'Données projet'!$A$35:$I$55,9,0)</f>
        <v>6</v>
      </c>
      <c r="M118" s="12">
        <f t="array" ref="M118">INDEX(L:L,MIN(IF(ISNUMBER(L118:L314),ROW(L118:L314),"")))</f>
        <v>6</v>
      </c>
      <c r="N118" s="13">
        <f>IF('Données projet'!$A$36&gt;35,N117+M118-V117,IF(A118&lt;'Données projet'!$A$36,$K$205^A118,IF(A118='Données projet'!$A$36,'Données projet'!$B$36,N117+M118-V117)))</f>
        <v>425.9999999999996</v>
      </c>
      <c r="O118" s="13">
        <f>N118*VLOOKUP('Données projet'!$B$9,Paramètres!$A$1:$I$89,3,0)*VLOOKUP('Données projet'!$B$9,Paramètres!$A$1:$I$89,5,0)</f>
        <v>365.5079999999997</v>
      </c>
      <c r="P118" s="13">
        <f t="shared" si="87"/>
        <v>84.747667534292034</v>
      </c>
      <c r="Q118" s="20">
        <f t="shared" si="107"/>
        <v>784.19528762222478</v>
      </c>
      <c r="R118" s="59">
        <f t="shared" si="55"/>
        <v>1068.2173838349786</v>
      </c>
      <c r="S118" s="59">
        <f ca="1">AVERAGE(OFFSET($R$3,0,0,'Données projet'!$E$9+1,1))-AVERAGE(OFFSET($H$3,0,0,'Données projet'!$E$9+1,1))</f>
        <v>490.57700931800127</v>
      </c>
      <c r="T118" s="59">
        <f t="shared" si="88"/>
        <v>271.29582207075191</v>
      </c>
      <c r="U118" s="15">
        <f>IF(ISNA(VLOOKUP(A118,'Données projet'!$A$35:$I$55,3,0)),0,VLOOKUP(A118,'Données projet'!$A$35:$I$55,3,0))</f>
        <v>19</v>
      </c>
      <c r="V118" s="15">
        <f>IF(ISNA(VLOOKUP(A118,'Données projet'!$A$35:$I$55,4,0)),0,VLOOKUP(A118,'Données projet'!$A$35:$I$55,4,0))</f>
        <v>22</v>
      </c>
      <c r="W118" s="16">
        <f>IF(ISNA(VLOOKUP(A118,'Données projet'!$A$35:$I$55,5,0)),0%,VLOOKUP(A118,'Données projet'!$A$35:$I$55,5,0)*VLOOKUP('Données projet'!$B$9,Paramètres!$A$1:$I$89,7,0))</f>
        <v>0.371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62.966728776854588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62.966728776854588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285</v>
      </c>
      <c r="AG118" s="12">
        <f>VLOOKUP(A118,'Données projet'!$A$61:$I$81,9,0)</f>
        <v>3.8</v>
      </c>
      <c r="AH118" s="12">
        <f t="array" ref="AH118">INDEX(AG:AG,MIN(IF(ISNUMBER(AG118:AG314),ROW(AG118:AG314),"")))</f>
        <v>3.8</v>
      </c>
      <c r="AI118" s="13">
        <f>IF('Données projet'!$A$62&gt;35,AI117+AH118-AQ117,IF(A118&lt;'Données projet'!$A$62,$AF$205^A118,IF(A118='Données projet'!$A$62,'Données projet'!$B$62,AI117+AH118-AQ117)))</f>
        <v>284.99999999999972</v>
      </c>
      <c r="AJ118" s="13">
        <f>AI118*VLOOKUP('Données projet'!$B$10,Paramètres!$A$1:$I$89,3,0)*VLOOKUP('Données projet'!$B$10,Paramètres!$A$1:$I$89,5,0)</f>
        <v>240.0839999999998</v>
      </c>
      <c r="AK118" s="13">
        <f t="shared" si="89"/>
        <v>58.457603123312154</v>
      </c>
      <c r="AL118" s="20">
        <f t="shared" si="58"/>
        <v>519.95995877310168</v>
      </c>
      <c r="AM118" s="59">
        <f t="shared" si="59"/>
        <v>803.98205498585548</v>
      </c>
      <c r="AN118" s="59">
        <f ca="1">AVERAGE(OFFSET($AM$3,0,0,'Données projet'!$E$10+1,1))-AVERAGE(OFFSET($H$3,0,0,'Données projet'!$E$10+1,1))</f>
        <v>379.55022125193182</v>
      </c>
      <c r="AO118" s="59">
        <f t="shared" si="90"/>
        <v>247.37575363353935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18</v>
      </c>
      <c r="AR118" s="16">
        <f>IF(ISNA(VLOOKUP(A118,'Données projet'!$A$61:$I$81,5,0)),0%,VLOOKUP(A118,'Données projet'!$A$61:$I$81,5,0)*VLOOKUP('Données projet'!$B$10,Paramètres!$A$1:$I$89,7,0))</f>
        <v>0.34400000000000003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42.589332204277675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42.589332204277675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331</v>
      </c>
      <c r="BB118" s="12">
        <f>VLOOKUP(A118,'Données projet'!$A$87:$I$107,9,0)</f>
        <v>4.8</v>
      </c>
      <c r="BC118" s="12">
        <f t="array" ref="BC118">INDEX(BB:BB,MIN(IF(ISNUMBER(BB118:BB314),ROW(BB118:BB314),"")))</f>
        <v>4.8</v>
      </c>
      <c r="BD118" s="12">
        <f>IF('Données projet'!$A$88&gt;35,BD117+BC118-BL117,IF(A118&lt;'Données projet'!$A$88,$BA$205^A118,IF(A118='Données projet'!$A$88,'Données projet'!$B$88,BD117+BC118-BL117)))</f>
        <v>330.99999999999989</v>
      </c>
      <c r="BE118" s="13">
        <f>BD118*VLOOKUP('Données projet'!$B$11,Paramètres!$A$1:$I$89,3,0)*VLOOKUP('Données projet'!$B$11,Paramètres!$A$1:$I$89,5,0)</f>
        <v>299.48879999999991</v>
      </c>
      <c r="BF118" s="13">
        <f t="shared" si="91"/>
        <v>71.069285685467293</v>
      </c>
      <c r="BG118" s="20">
        <f t="shared" si="61"/>
        <v>645.38866590218868</v>
      </c>
      <c r="BH118" s="59">
        <f t="shared" si="62"/>
        <v>929.4107621149426</v>
      </c>
      <c r="BI118" s="59">
        <f ca="1">AVERAGE(OFFSET($BH$3,0,0,'Données projet'!$E$11+1,1))-AVERAGE(OFFSET($H$3,0,0,'Données projet'!$E$11+1,1))</f>
        <v>480.06550334851067</v>
      </c>
      <c r="BJ118" s="59">
        <f t="shared" si="92"/>
        <v>358.76123821338194</v>
      </c>
      <c r="BK118" s="15">
        <f>IF(ISNA(VLOOKUP(A118,'Données projet'!$A$87:$I$107,3,0)),0,VLOOKUP(A118,'Données projet'!$A$87:$I$107,3,0))</f>
        <v>20</v>
      </c>
      <c r="BL118" s="15">
        <f>IF(ISNA(VLOOKUP(A118,'Données projet'!$A$87:$I$107,4,0)),0,VLOOKUP(A118,'Données projet'!$A$87:$I$107,4,0))</f>
        <v>24</v>
      </c>
      <c r="BM118" s="16">
        <f>IF(ISNA(VLOOKUP(A118,'Données projet'!$A$87:$I$107,5,0)),0%,VLOOKUP(A118,'Données projet'!$A$87:$I$107,5,0)*VLOOKUP('Données projet'!$B$11,Paramètres!$A$1:$I$89,7,0))</f>
        <v>0.34400000000000003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61.31961384696514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61.31961384696514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>
        <f>VLOOKUP(A118,'Données projet'!$A$113:$I$133,2,0)</f>
        <v>331</v>
      </c>
      <c r="BW118" s="12">
        <f>VLOOKUP(A118,'Données projet'!$A$113:$I$133,9,0)</f>
        <v>4.8</v>
      </c>
      <c r="BX118" s="12">
        <f t="array" ref="BX118">INDEX(BW:BW,MIN(IF(ISNUMBER(BW118:BW314),ROW(BW118:BW314),"")))</f>
        <v>4.8</v>
      </c>
      <c r="BY118" s="12">
        <f>IF('Données projet'!$A$114&gt;35,BY117+BX118-CG117,IF(A118&lt;'Données projet'!$A$114,$BV$205^A118,IF(A118='Données projet'!$A$114,'Données projet'!$B$114,BY117+BX118-CG117)))</f>
        <v>330.99999999999989</v>
      </c>
      <c r="BZ118" s="13">
        <f>BY118*VLOOKUP('Données projet'!$B$12,Paramètres!$A$1:$I$89,3,0)*VLOOKUP('Données projet'!$B$12,Paramètres!$A$1:$I$89,5,0)</f>
        <v>335.6339999999999</v>
      </c>
      <c r="CA118" s="13">
        <f t="shared" si="93"/>
        <v>78.597225787708638</v>
      </c>
      <c r="CB118" s="20">
        <f t="shared" si="64"/>
        <v>721.45271824692566</v>
      </c>
      <c r="CC118" s="59">
        <f t="shared" si="65"/>
        <v>1005.4748144596795</v>
      </c>
      <c r="CD118" s="59">
        <f ca="1">AVERAGE(OFFSET($CC$3,0,0,'Données projet'!$E$12+1,1))-AVERAGE(OFFSET($H$3,0,0,'Données projet'!$E$12+1,1))</f>
        <v>529.72171777327833</v>
      </c>
      <c r="CE118" s="59">
        <f t="shared" si="94"/>
        <v>394.94722433628397</v>
      </c>
      <c r="CF118" s="15">
        <f>IF(ISNA(VLOOKUP(A118,'Données projet'!$A$113:$I$133,3,0)),0,VLOOKUP(A118,'Données projet'!$A$113:$I$133,3,0))</f>
        <v>20</v>
      </c>
      <c r="CG118" s="15">
        <f>IF(ISNA(VLOOKUP(A118,'Données projet'!$A$113:$I$133,4,0)),0,VLOOKUP(A118,'Données projet'!$A$113:$I$133,4,0))</f>
        <v>24</v>
      </c>
      <c r="CH118" s="16">
        <f>IF(ISNA(VLOOKUP(A118,'Données projet'!$A$113:$I$133,5,0)),0%,VLOOKUP(A118,'Données projet'!$A$113:$I$133,5,0)*VLOOKUP('Données projet'!$B$12,Paramètres!$A$1:$I$89,7,0))</f>
        <v>0.34400000000000003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68.720256897460942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68.720256897460942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>
        <f>VLOOKUP(A118,'Données projet'!$A$139:$I$159,2,0)</f>
        <v>219</v>
      </c>
      <c r="CR118" s="12">
        <f>VLOOKUP(A118,'Données projet'!$A$139:$I$159,9,0)</f>
        <v>2.6</v>
      </c>
      <c r="CS118" s="12">
        <f t="array" ref="CS118">INDEX(CR:CR,MIN(IF(ISNUMBER(CR118:CR314),ROW(CR118:CR314),"")))</f>
        <v>2.6</v>
      </c>
      <c r="CT118" s="12">
        <f>IF('Données projet'!$A$140&gt;35,CT117+CS118-DB117,IF(A118&lt;'Données projet'!$A$140,$CQ$205^A118,IF(A118='Données projet'!$A$140,'Données projet'!$B$140,CT117+CS118-DB117)))</f>
        <v>218.99999999999989</v>
      </c>
      <c r="CU118" s="17">
        <f>CT118*VLOOKUP('Données projet'!$B$13,Paramètres!$A$1:$I$89,3,0)*VLOOKUP('Données projet'!$B$13,Paramètres!$A$1:$I$89,5,0)</f>
        <v>208.40039999999988</v>
      </c>
      <c r="CV118" s="13">
        <f t="shared" si="95"/>
        <v>51.585877448947201</v>
      </c>
      <c r="CW118" s="20">
        <f t="shared" si="67"/>
        <v>452.8094332235828</v>
      </c>
      <c r="CX118" s="59">
        <f t="shared" si="68"/>
        <v>736.83152943633672</v>
      </c>
      <c r="CY118" s="59">
        <f ca="1">AVERAGE(OFFSET($CX$3,0,0,'Données projet'!$E$13+1,1))-AVERAGE(OFFSET($H$3,0,0,'Données projet'!$E$13+1,1))</f>
        <v>319.49771739670462</v>
      </c>
      <c r="CZ118" s="59">
        <f t="shared" si="96"/>
        <v>166.76118462633733</v>
      </c>
      <c r="DA118" s="15">
        <f>IF(ISNA(VLOOKUP(A118,'Données projet'!$A$139:$I$159,3,0)),0,VLOOKUP(A118,'Données projet'!$A$139:$I$159,3,0))</f>
        <v>19</v>
      </c>
      <c r="DB118" s="15">
        <f>IF(ISNA(VLOOKUP(A118,'Données projet'!$A$139:$I$159,4,0)),0,VLOOKUP(A118,'Données projet'!$A$139:$I$159,4,0))</f>
        <v>13</v>
      </c>
      <c r="DC118" s="16">
        <f>IF(ISNA(VLOOKUP(A118,'Données projet'!$A$139:$I$159,5,0)),0%,VLOOKUP(A118,'Données projet'!$A$139:$I$159,5,0)*VLOOKUP('Données projet'!$B$13,Paramètres!$A$1:$I$89,7,0))</f>
        <v>0.30099999999999999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29.340051748038828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29.340051748038828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371.53862119592281</v>
      </c>
      <c r="DU118" s="59">
        <f t="shared" si="98"/>
        <v>359.99672429242423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64.732690411855089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64.732690411855089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>
        <f>VLOOKUP(A118,'Données projet'!$A$191:$I$211,2,0)</f>
        <v>426</v>
      </c>
      <c r="EH118" s="12">
        <f>VLOOKUP(A118,'Données projet'!$A$191:$I$211,9,0)</f>
        <v>6</v>
      </c>
      <c r="EI118" s="12">
        <f t="array" ref="EI118">INDEX(EH:EH,MIN(IF(ISNUMBER(EH118:EH314),ROW(EH118:EH314),"")))</f>
        <v>6</v>
      </c>
      <c r="EJ118" s="12">
        <f>IF('Données projet'!$A$192&gt;35,EJ117+EI118-ER117,IF(A118&lt;'Données projet'!$A$192,$EG$205^A118,IF(A118='Données projet'!$A$192,'Données projet'!$B$192,EJ117+EI118-ER117)))</f>
        <v>425.9999999999996</v>
      </c>
      <c r="EK118" s="17">
        <f>EJ118*VLOOKUP('Données projet'!$B$15,Paramètres!$A$1:$I$89,3,0)*VLOOKUP('Données projet'!$B$15,Paramètres!$A$1:$I$89,5,0)</f>
        <v>312.34319999999968</v>
      </c>
      <c r="EL118" s="13">
        <f t="shared" si="99"/>
        <v>73.75796892199206</v>
      </c>
      <c r="EM118" s="20">
        <f t="shared" si="73"/>
        <v>672.4595358724689</v>
      </c>
      <c r="EN118" s="59">
        <f t="shared" si="74"/>
        <v>956.48163208522283</v>
      </c>
      <c r="EO118" s="59">
        <f ca="1">AVERAGE(OFFSET($EN$3,0,0,'Données projet'!$E$15+1,1))-AVERAGE(OFFSET($H$3,0,0,'Données projet'!$E$15+1,1))</f>
        <v>429.05782194614073</v>
      </c>
      <c r="EP118" s="59">
        <f t="shared" si="100"/>
        <v>240.01805666428365</v>
      </c>
      <c r="EQ118" s="15">
        <f>IF(ISNA(VLOOKUP(A118,'Données projet'!$A$191:$I$211,3,0)),0,VLOOKUP(A118,'Données projet'!$A$191:$I$211,3,0))</f>
        <v>19</v>
      </c>
      <c r="ER118" s="15">
        <f>IF(ISNA(VLOOKUP(A118,'Données projet'!$A$191:$I$211,4,0)),0,VLOOKUP(A118,'Données projet'!$A$191:$I$211,4,0))</f>
        <v>22</v>
      </c>
      <c r="ES118" s="16">
        <f>IF(ISNA(VLOOKUP(A118,'Données projet'!$A$191:$I$211,5,0)),0%,VLOOKUP(A118,'Données projet'!$A$191:$I$211,5,0)*VLOOKUP('Données projet'!$B$15,Paramètres!$A$1:$I$89,7,0))</f>
        <v>0.30099999999999999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43.655491889544784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43.655491889544784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377.00852312761913</v>
      </c>
      <c r="FK118" s="59">
        <f t="shared" si="102"/>
        <v>337.17207781873378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75.705756888057778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75.705756888057778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2.8421709430404007E-14</v>
      </c>
      <c r="GA118" s="17">
        <f>FZ118*VLOOKUP('Données projet'!$B$17,Paramètres!$A$1:$I$89,3,0)*VLOOKUP('Données projet'!$B$17,Paramètres!$A$1:$I$89,5,0)</f>
        <v>2.4829205358400945E-14</v>
      </c>
      <c r="GB118" s="13">
        <f t="shared" si="103"/>
        <v>4.3867331143352915E-13</v>
      </c>
      <c r="GC118" s="20">
        <f t="shared" si="79"/>
        <v>8.0726688341261168E-13</v>
      </c>
      <c r="GD118" s="59">
        <f t="shared" si="80"/>
        <v>284.02209621275466</v>
      </c>
      <c r="GE118" s="59">
        <f ca="1">AVERAGE(OFFSET($GD$3,0,0,'Données projet'!$E$17+1,1))-AVERAGE(OFFSET($H$3,0,0,'Données projet'!$E$17+1,1))</f>
        <v>280.10635755644415</v>
      </c>
      <c r="GF118" s="59">
        <f t="shared" si="104"/>
        <v>271.43040689964266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40.077151546344155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40.077151546344155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>
        <f>GU118*VLOOKUP('Données projet'!$B$18,Paramètres!$A$1:$I$89,3,0)*VLOOKUP('Données projet'!$B$18,Paramètres!$A$1:$I$89,5,0)</f>
        <v>0</v>
      </c>
      <c r="GW118" s="13" t="e">
        <f t="shared" si="105"/>
        <v>#NUM!</v>
      </c>
      <c r="GX118" s="20" t="e">
        <f t="shared" si="82"/>
        <v>#NUM!</v>
      </c>
      <c r="GY118" s="59" t="e">
        <f t="shared" si="83"/>
        <v>#NUM!</v>
      </c>
      <c r="GZ118" s="59">
        <f ca="1">AVERAGE(OFFSET($GY$3,0,0,'Données projet'!$E$18+1,1))-AVERAGE(OFFSET($H$3,0,0,'Données projet'!$E$18+1,1))</f>
        <v>315.63369683775079</v>
      </c>
      <c r="HA118" s="59">
        <f t="shared" si="106"/>
        <v>306.69725573349979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38.111982538729798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38.111982538729798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3.8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13.933333333333332</v>
      </c>
      <c r="H119" s="67">
        <f t="shared" si="56"/>
        <v>200.93333333333331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5.6</v>
      </c>
      <c r="N119" s="13">
        <f>IF('Données projet'!$A$36&gt;35,N118+M119-V118,IF(A119&lt;'Données projet'!$A$36,$K$205^A119,IF(A119='Données projet'!$A$36,'Données projet'!$B$36,N118+M119-V118)))</f>
        <v>409.59999999999962</v>
      </c>
      <c r="O119" s="13">
        <f>N119*VLOOKUP('Données projet'!$B$9,Paramètres!$A$1:$I$89,3,0)*VLOOKUP('Données projet'!$B$9,Paramètres!$A$1:$I$89,5,0)</f>
        <v>351.43679999999972</v>
      </c>
      <c r="P119" s="13">
        <f t="shared" si="87"/>
        <v>81.85829270294299</v>
      </c>
      <c r="Q119" s="20">
        <f t="shared" si="107"/>
        <v>754.65561979095855</v>
      </c>
      <c r="R119" s="59">
        <f t="shared" si="55"/>
        <v>1038.8392451509469</v>
      </c>
      <c r="S119" s="59">
        <f ca="1">AVERAGE(OFFSET($R$3,0,0,'Données projet'!$E$9+1,1))-AVERAGE(OFFSET($H$3,0,0,'Données projet'!$E$9+1,1))</f>
        <v>490.57700931800127</v>
      </c>
      <c r="T119" s="59">
        <f t="shared" si="88"/>
        <v>271.29582207075191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61.731989631452755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61.731989631452755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3.6</v>
      </c>
      <c r="AI119" s="13">
        <f>IF('Données projet'!$A$62&gt;35,AI118+AH119-AQ118,IF(A119&lt;'Données projet'!$A$62,$AF$205^A119,IF(A119='Données projet'!$A$62,'Données projet'!$B$62,AI118+AH119-AQ118)))</f>
        <v>270.59999999999974</v>
      </c>
      <c r="AJ119" s="13">
        <f>AI119*VLOOKUP('Données projet'!$B$10,Paramètres!$A$1:$I$89,3,0)*VLOOKUP('Données projet'!$B$10,Paramètres!$A$1:$I$89,5,0)</f>
        <v>227.95343999999983</v>
      </c>
      <c r="AK119" s="13">
        <f t="shared" si="89"/>
        <v>55.839937483946855</v>
      </c>
      <c r="AL119" s="20">
        <f t="shared" si="58"/>
        <v>494.27346578454041</v>
      </c>
      <c r="AM119" s="59">
        <f t="shared" si="59"/>
        <v>778.4570911445287</v>
      </c>
      <c r="AN119" s="59">
        <f ca="1">AVERAGE(OFFSET($AM$3,0,0,'Données projet'!$E$10+1,1))-AVERAGE(OFFSET($H$3,0,0,'Données projet'!$E$10+1,1))</f>
        <v>379.55022125193182</v>
      </c>
      <c r="AO119" s="59">
        <f t="shared" si="90"/>
        <v>247.37575363353935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41.754181376679426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41.754181376679426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4.2</v>
      </c>
      <c r="BD119" s="12">
        <f>IF('Données projet'!$A$88&gt;35,BD118+BC119-BL118,IF(A119&lt;'Données projet'!$A$88,$BA$205^A119,IF(A119='Données projet'!$A$88,'Données projet'!$B$88,BD118+BC119-BL118)))</f>
        <v>311.19999999999987</v>
      </c>
      <c r="BE119" s="13">
        <f>BD119*VLOOKUP('Données projet'!$B$11,Paramètres!$A$1:$I$89,3,0)*VLOOKUP('Données projet'!$B$11,Paramètres!$A$1:$I$89,5,0)</f>
        <v>281.57375999999988</v>
      </c>
      <c r="BF119" s="13">
        <f t="shared" si="91"/>
        <v>67.299481043334993</v>
      </c>
      <c r="BG119" s="20">
        <f t="shared" si="61"/>
        <v>607.62089481714156</v>
      </c>
      <c r="BH119" s="59">
        <f t="shared" si="62"/>
        <v>891.80452017712992</v>
      </c>
      <c r="BI119" s="59">
        <f ca="1">AVERAGE(OFFSET($BH$3,0,0,'Données projet'!$E$11+1,1))-AVERAGE(OFFSET($H$3,0,0,'Données projet'!$E$11+1,1))</f>
        <v>480.06550334851067</v>
      </c>
      <c r="BJ119" s="59">
        <f t="shared" si="92"/>
        <v>358.76123821338194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60.117173620697528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60.117173620697528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4.2</v>
      </c>
      <c r="BY119" s="12">
        <f>IF('Données projet'!$A$114&gt;35,BY118+BX119-CG118,IF(A119&lt;'Données projet'!$A$114,$BV$205^A119,IF(A119='Données projet'!$A$114,'Données projet'!$B$114,BY118+BX119-CG118)))</f>
        <v>311.19999999999987</v>
      </c>
      <c r="BZ119" s="13">
        <f>BY119*VLOOKUP('Données projet'!$B$12,Paramètres!$A$1:$I$89,3,0)*VLOOKUP('Données projet'!$B$12,Paramètres!$A$1:$I$89,5,0)</f>
        <v>315.5567999999999</v>
      </c>
      <c r="CA119" s="13">
        <f t="shared" si="93"/>
        <v>74.428108513271013</v>
      </c>
      <c r="CB119" s="20">
        <f t="shared" si="64"/>
        <v>679.22371566061349</v>
      </c>
      <c r="CC119" s="59">
        <f t="shared" si="65"/>
        <v>963.40734102060173</v>
      </c>
      <c r="CD119" s="59">
        <f ca="1">AVERAGE(OFFSET($CC$3,0,0,'Données projet'!$E$12+1,1))-AVERAGE(OFFSET($H$3,0,0,'Données projet'!$E$12+1,1))</f>
        <v>529.72171777327833</v>
      </c>
      <c r="CE119" s="59">
        <f t="shared" si="94"/>
        <v>394.94722433628397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67.372694574919663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67.372694574919663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3</v>
      </c>
      <c r="CT119" s="12">
        <f>IF('Données projet'!$A$140&gt;35,CT118+CS119-DB118,IF(A119&lt;'Données projet'!$A$140,$CQ$205^A119,IF(A119='Données projet'!$A$140,'Données projet'!$B$140,CT118+CS119-DB118)))</f>
        <v>208.99999999999989</v>
      </c>
      <c r="CU119" s="17">
        <f>CT119*VLOOKUP('Données projet'!$B$13,Paramètres!$A$1:$I$89,3,0)*VLOOKUP('Données projet'!$B$13,Paramètres!$A$1:$I$89,5,0)</f>
        <v>198.88439999999989</v>
      </c>
      <c r="CV119" s="13">
        <f t="shared" si="95"/>
        <v>49.498912851978972</v>
      </c>
      <c r="CW119" s="20">
        <f t="shared" si="67"/>
        <v>432.60093655052987</v>
      </c>
      <c r="CX119" s="59">
        <f t="shared" si="68"/>
        <v>716.78456191051816</v>
      </c>
      <c r="CY119" s="59">
        <f ca="1">AVERAGE(OFFSET($CX$3,0,0,'Données projet'!$E$13+1,1))-AVERAGE(OFFSET($H$3,0,0,'Données projet'!$E$13+1,1))</f>
        <v>319.49771739670462</v>
      </c>
      <c r="CZ119" s="59">
        <f t="shared" si="96"/>
        <v>166.76118462633733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28.764711228924302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28.764711228924302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371.53862119592281</v>
      </c>
      <c r="DU119" s="59">
        <f t="shared" si="98"/>
        <v>359.99672429242423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63.463321835921136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63.463321835921136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5.6</v>
      </c>
      <c r="EJ119" s="12">
        <f>IF('Données projet'!$A$192&gt;35,EJ118+EI119-ER118,IF(A119&lt;'Données projet'!$A$192,$EG$205^A119,IF(A119='Données projet'!$A$192,'Données projet'!$B$192,EJ118+EI119-ER118)))</f>
        <v>409.59999999999962</v>
      </c>
      <c r="EK119" s="17">
        <f>EJ119*VLOOKUP('Données projet'!$B$15,Paramètres!$A$1:$I$89,3,0)*VLOOKUP('Données projet'!$B$15,Paramètres!$A$1:$I$89,5,0)</f>
        <v>300.3187199999997</v>
      </c>
      <c r="EL119" s="13">
        <f t="shared" si="99"/>
        <v>71.243275300148198</v>
      </c>
      <c r="EM119" s="20">
        <f t="shared" si="73"/>
        <v>647.13714181442413</v>
      </c>
      <c r="EN119" s="59">
        <f t="shared" si="74"/>
        <v>931.32076717441237</v>
      </c>
      <c r="EO119" s="59">
        <f ca="1">AVERAGE(OFFSET($EN$3,0,0,'Données projet'!$E$15+1,1))-AVERAGE(OFFSET($H$3,0,0,'Données projet'!$E$15+1,1))</f>
        <v>429.05782194614073</v>
      </c>
      <c r="EP119" s="59">
        <f t="shared" si="100"/>
        <v>240.01805666428365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42.799434320811642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42.799434320811642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377.00852312761913</v>
      </c>
      <c r="FK119" s="59">
        <f t="shared" si="102"/>
        <v>337.17207781873378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74.221213171435167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74.221213171435167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2.8421709430404007E-14</v>
      </c>
      <c r="GA119" s="17">
        <f>FZ119*VLOOKUP('Données projet'!$B$17,Paramètres!$A$1:$I$89,3,0)*VLOOKUP('Données projet'!$B$17,Paramètres!$A$1:$I$89,5,0)</f>
        <v>2.4829205358400945E-14</v>
      </c>
      <c r="GB119" s="13">
        <f t="shared" si="103"/>
        <v>4.3867331143352915E-13</v>
      </c>
      <c r="GC119" s="20">
        <f t="shared" si="79"/>
        <v>8.0726688341261168E-13</v>
      </c>
      <c r="GD119" s="59">
        <f t="shared" si="80"/>
        <v>284.18362535998909</v>
      </c>
      <c r="GE119" s="59">
        <f ca="1">AVERAGE(OFFSET($GD$3,0,0,'Données projet'!$E$17+1,1))-AVERAGE(OFFSET($H$3,0,0,'Données projet'!$E$17+1,1))</f>
        <v>280.10635755644415</v>
      </c>
      <c r="GF119" s="59">
        <f t="shared" si="104"/>
        <v>271.43040689964266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39.291263049169082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39.291263049169082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>
        <f>GU119*VLOOKUP('Données projet'!$B$18,Paramètres!$A$1:$I$89,3,0)*VLOOKUP('Données projet'!$B$18,Paramètres!$A$1:$I$89,5,0)</f>
        <v>0</v>
      </c>
      <c r="GW119" s="13" t="e">
        <f t="shared" si="105"/>
        <v>#NUM!</v>
      </c>
      <c r="GX119" s="20" t="e">
        <f t="shared" si="82"/>
        <v>#NUM!</v>
      </c>
      <c r="GY119" s="59" t="e">
        <f t="shared" si="83"/>
        <v>#NUM!</v>
      </c>
      <c r="GZ119" s="59">
        <f ca="1">AVERAGE(OFFSET($GY$3,0,0,'Données projet'!$E$18+1,1))-AVERAGE(OFFSET($H$3,0,0,'Données projet'!$E$18+1,1))</f>
        <v>315.63369683775079</v>
      </c>
      <c r="HA119" s="59">
        <f t="shared" si="106"/>
        <v>306.69725573349979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37.364629807159304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37.364629807159304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3.8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13.933333333333332</v>
      </c>
      <c r="H120" s="67">
        <f t="shared" si="56"/>
        <v>200.93333333333331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5.6</v>
      </c>
      <c r="N120" s="13">
        <f>IF('Données projet'!$A$36&gt;35,N119+M120-V119,IF(A120&lt;'Données projet'!$A$36,$K$205^A120,IF(A120='Données projet'!$A$36,'Données projet'!$B$36,N119+M120-V119)))</f>
        <v>415.19999999999965</v>
      </c>
      <c r="O120" s="13">
        <f>N120*VLOOKUP('Données projet'!$B$9,Paramètres!$A$1:$I$89,3,0)*VLOOKUP('Données projet'!$B$9,Paramètres!$A$1:$I$89,5,0)</f>
        <v>356.24159999999972</v>
      </c>
      <c r="P120" s="13">
        <f t="shared" si="87"/>
        <v>82.84639636439438</v>
      </c>
      <c r="Q120" s="20">
        <f t="shared" si="107"/>
        <v>764.74492700131975</v>
      </c>
      <c r="R120" s="59">
        <f t="shared" si="55"/>
        <v>1049.0872793389631</v>
      </c>
      <c r="S120" s="59">
        <f ca="1">AVERAGE(OFFSET($R$3,0,0,'Données projet'!$E$9+1,1))-AVERAGE(OFFSET($H$3,0,0,'Données projet'!$E$9+1,1))</f>
        <v>490.57700931800127</v>
      </c>
      <c r="T120" s="59">
        <f t="shared" si="88"/>
        <v>271.29582207075191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60.521462967575737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60.521462967575737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3.6</v>
      </c>
      <c r="AI120" s="13">
        <f>IF('Données projet'!$A$62&gt;35,AI119+AH120-AQ119,IF(A120&lt;'Données projet'!$A$62,$AF$205^A120,IF(A120='Données projet'!$A$62,'Données projet'!$B$62,AI119+AH120-AQ119)))</f>
        <v>274.19999999999976</v>
      </c>
      <c r="AJ120" s="13">
        <f>AI120*VLOOKUP('Données projet'!$B$10,Paramètres!$A$1:$I$89,3,0)*VLOOKUP('Données projet'!$B$10,Paramètres!$A$1:$I$89,5,0)</f>
        <v>230.98607999999982</v>
      </c>
      <c r="AK120" s="13">
        <f t="shared" si="89"/>
        <v>56.495841965100745</v>
      </c>
      <c r="AL120" s="20">
        <f t="shared" si="58"/>
        <v>500.69768075588348</v>
      </c>
      <c r="AM120" s="59">
        <f t="shared" si="59"/>
        <v>785.04003309352674</v>
      </c>
      <c r="AN120" s="59">
        <f ca="1">AVERAGE(OFFSET($AM$3,0,0,'Données projet'!$E$10+1,1))-AVERAGE(OFFSET($H$3,0,0,'Données projet'!$E$10+1,1))</f>
        <v>379.55022125193182</v>
      </c>
      <c r="AO120" s="59">
        <f t="shared" si="90"/>
        <v>247.37575363353935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40.935407347418675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40.935407347418675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4.2</v>
      </c>
      <c r="BD120" s="12">
        <f>IF('Données projet'!$A$88&gt;35,BD119+BC120-BL119,IF(A120&lt;'Données projet'!$A$88,$BA$205^A120,IF(A120='Données projet'!$A$88,'Données projet'!$B$88,BD119+BC120-BL119)))</f>
        <v>315.39999999999986</v>
      </c>
      <c r="BE120" s="13">
        <f>BD120*VLOOKUP('Données projet'!$B$11,Paramètres!$A$1:$I$89,3,0)*VLOOKUP('Données projet'!$B$11,Paramètres!$A$1:$I$89,5,0)</f>
        <v>285.37391999999988</v>
      </c>
      <c r="BF120" s="13">
        <f t="shared" si="91"/>
        <v>68.101413083167643</v>
      </c>
      <c r="BG120" s="20">
        <f t="shared" si="61"/>
        <v>615.63620511985016</v>
      </c>
      <c r="BH120" s="59">
        <f t="shared" si="62"/>
        <v>899.97855745749348</v>
      </c>
      <c r="BI120" s="59">
        <f ca="1">AVERAGE(OFFSET($BH$3,0,0,'Données projet'!$E$11+1,1))-AVERAGE(OFFSET($H$3,0,0,'Données projet'!$E$11+1,1))</f>
        <v>480.06550334851067</v>
      </c>
      <c r="BJ120" s="59">
        <f t="shared" si="92"/>
        <v>358.76123821338194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58.93831251385091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58.93831251385091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4.2</v>
      </c>
      <c r="BY120" s="12">
        <f>IF('Données projet'!$A$114&gt;35,BY119+BX120-CG119,IF(A120&lt;'Données projet'!$A$114,$BV$205^A120,IF(A120='Données projet'!$A$114,'Données projet'!$B$114,BY119+BX120-CG119)))</f>
        <v>315.39999999999986</v>
      </c>
      <c r="BZ120" s="13">
        <f>BY120*VLOOKUP('Données projet'!$B$12,Paramètres!$A$1:$I$89,3,0)*VLOOKUP('Données projet'!$B$12,Paramètres!$A$1:$I$89,5,0)</f>
        <v>319.81559999999985</v>
      </c>
      <c r="CA120" s="13">
        <f t="shared" si="93"/>
        <v>75.314984369601916</v>
      </c>
      <c r="CB120" s="20">
        <f t="shared" si="64"/>
        <v>688.1857677770563</v>
      </c>
      <c r="CC120" s="59">
        <f t="shared" si="65"/>
        <v>972.52812011469962</v>
      </c>
      <c r="CD120" s="59">
        <f ca="1">AVERAGE(OFFSET($CC$3,0,0,'Données projet'!$E$12+1,1))-AVERAGE(OFFSET($H$3,0,0,'Données projet'!$E$12+1,1))</f>
        <v>529.72171777327833</v>
      </c>
      <c r="CE120" s="59">
        <f t="shared" si="94"/>
        <v>394.94722433628397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66.051557127591551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66.051557127591551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3</v>
      </c>
      <c r="CT120" s="12">
        <f>IF('Données projet'!$A$140&gt;35,CT119+CS120-DB119,IF(A120&lt;'Données projet'!$A$140,$CQ$205^A120,IF(A120='Données projet'!$A$140,'Données projet'!$B$140,CT119+CS120-DB119)))</f>
        <v>211.99999999999989</v>
      </c>
      <c r="CU120" s="17">
        <f>CT120*VLOOKUP('Données projet'!$B$13,Paramètres!$A$1:$I$89,3,0)*VLOOKUP('Données projet'!$B$13,Paramètres!$A$1:$I$89,5,0)</f>
        <v>201.7391999999999</v>
      </c>
      <c r="CV120" s="13">
        <f t="shared" si="95"/>
        <v>50.126198422100671</v>
      </c>
      <c r="CW120" s="20">
        <f t="shared" si="67"/>
        <v>438.66556891849177</v>
      </c>
      <c r="CX120" s="59">
        <f t="shared" si="68"/>
        <v>723.00792125613509</v>
      </c>
      <c r="CY120" s="59">
        <f ca="1">AVERAGE(OFFSET($CX$3,0,0,'Données projet'!$E$13+1,1))-AVERAGE(OFFSET($H$3,0,0,'Données projet'!$E$13+1,1))</f>
        <v>319.49771739670462</v>
      </c>
      <c r="CZ120" s="59">
        <f t="shared" si="96"/>
        <v>166.76118462633733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28.200652786466545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28.200652786466545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371.53862119592281</v>
      </c>
      <c r="DU120" s="59">
        <f t="shared" si="98"/>
        <v>359.99672429242423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62.218844803522863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62.218844803522863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5.6</v>
      </c>
      <c r="EJ120" s="12">
        <f>IF('Données projet'!$A$192&gt;35,EJ119+EI120-ER119,IF(A120&lt;'Données projet'!$A$192,$EG$205^A120,IF(A120='Données projet'!$A$192,'Données projet'!$B$192,EJ119+EI120-ER119)))</f>
        <v>415.19999999999965</v>
      </c>
      <c r="EK120" s="17">
        <f>EJ120*VLOOKUP('Données projet'!$B$15,Paramètres!$A$1:$I$89,3,0)*VLOOKUP('Données projet'!$B$15,Paramètres!$A$1:$I$89,5,0)</f>
        <v>304.42463999999973</v>
      </c>
      <c r="EL120" s="13">
        <f t="shared" si="99"/>
        <v>72.10324609667245</v>
      </c>
      <c r="EM120" s="20">
        <f t="shared" si="73"/>
        <v>655.78606828503746</v>
      </c>
      <c r="EN120" s="59">
        <f t="shared" si="74"/>
        <v>940.12842062268078</v>
      </c>
      <c r="EO120" s="59">
        <f ca="1">AVERAGE(OFFSET($EN$3,0,0,'Données projet'!$E$15+1,1))-AVERAGE(OFFSET($H$3,0,0,'Données projet'!$E$15+1,1))</f>
        <v>429.05782194614073</v>
      </c>
      <c r="EP120" s="59">
        <f t="shared" si="100"/>
        <v>240.01805666428365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41.960163518857797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41.960163518857797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377.00852312761913</v>
      </c>
      <c r="FK120" s="59">
        <f t="shared" si="102"/>
        <v>337.17207781873378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72.765780451613267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72.765780451613267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2.8421709430404007E-14</v>
      </c>
      <c r="GA120" s="17">
        <f>FZ120*VLOOKUP('Données projet'!$B$17,Paramètres!$A$1:$I$89,3,0)*VLOOKUP('Données projet'!$B$17,Paramètres!$A$1:$I$89,5,0)</f>
        <v>2.4829205358400945E-14</v>
      </c>
      <c r="GB120" s="13">
        <f t="shared" si="103"/>
        <v>4.3867331143352915E-13</v>
      </c>
      <c r="GC120" s="20">
        <f t="shared" si="79"/>
        <v>8.0726688341261168E-13</v>
      </c>
      <c r="GD120" s="59">
        <f t="shared" si="80"/>
        <v>284.34235233764412</v>
      </c>
      <c r="GE120" s="59">
        <f ca="1">AVERAGE(OFFSET($GD$3,0,0,'Données projet'!$E$17+1,1))-AVERAGE(OFFSET($H$3,0,0,'Données projet'!$E$17+1,1))</f>
        <v>280.10635755644415</v>
      </c>
      <c r="GF120" s="59">
        <f t="shared" si="104"/>
        <v>271.43040689964266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38.520785346078959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38.520785346078959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>
        <f>GU120*VLOOKUP('Données projet'!$B$18,Paramètres!$A$1:$I$89,3,0)*VLOOKUP('Données projet'!$B$18,Paramètres!$A$1:$I$89,5,0)</f>
        <v>0</v>
      </c>
      <c r="GW120" s="13" t="e">
        <f t="shared" si="105"/>
        <v>#NUM!</v>
      </c>
      <c r="GX120" s="20" t="e">
        <f t="shared" si="82"/>
        <v>#NUM!</v>
      </c>
      <c r="GY120" s="59" t="e">
        <f t="shared" si="83"/>
        <v>#NUM!</v>
      </c>
      <c r="GZ120" s="59">
        <f ca="1">AVERAGE(OFFSET($GY$3,0,0,'Données projet'!$E$18+1,1))-AVERAGE(OFFSET($H$3,0,0,'Données projet'!$E$18+1,1))</f>
        <v>315.63369683775079</v>
      </c>
      <c r="HA120" s="59">
        <f t="shared" si="106"/>
        <v>306.69725573349979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36.631932206814753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36.631932206814753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3.8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13.933333333333332</v>
      </c>
      <c r="H121" s="67">
        <f t="shared" si="56"/>
        <v>200.93333333333331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5.6</v>
      </c>
      <c r="N121" s="13">
        <f>IF('Données projet'!$A$36&gt;35,N120+M121-V120,IF(A121&lt;'Données projet'!$A$36,$K$205^A121,IF(A121='Données projet'!$A$36,'Données projet'!$B$36,N120+M121-V120)))</f>
        <v>420.79999999999967</v>
      </c>
      <c r="O121" s="13">
        <f>N121*VLOOKUP('Données projet'!$B$9,Paramètres!$A$1:$I$89,3,0)*VLOOKUP('Données projet'!$B$9,Paramètres!$A$1:$I$89,5,0)</f>
        <v>361.04639999999972</v>
      </c>
      <c r="P121" s="13">
        <f t="shared" si="87"/>
        <v>83.832949927579534</v>
      </c>
      <c r="Q121" s="20">
        <f t="shared" si="107"/>
        <v>774.83153445720052</v>
      </c>
      <c r="R121" s="59">
        <f t="shared" si="55"/>
        <v>1059.3298602142968</v>
      </c>
      <c r="S121" s="59">
        <f ca="1">AVERAGE(OFFSET($R$3,0,0,'Données projet'!$E$9+1,1))-AVERAGE(OFFSET($H$3,0,0,'Données projet'!$E$9+1,1))</f>
        <v>490.57700931800127</v>
      </c>
      <c r="T121" s="59">
        <f t="shared" si="88"/>
        <v>271.29582207075191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59.334673993228989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59.334673993228989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3.6</v>
      </c>
      <c r="AI121" s="13">
        <f>IF('Données projet'!$A$62&gt;35,AI120+AH121-AQ120,IF(A121&lt;'Données projet'!$A$62,$AF$205^A121,IF(A121='Données projet'!$A$62,'Données projet'!$B$62,AI120+AH121-AQ120)))</f>
        <v>277.79999999999978</v>
      </c>
      <c r="AJ121" s="13">
        <f>AI121*VLOOKUP('Données projet'!$B$10,Paramètres!$A$1:$I$89,3,0)*VLOOKUP('Données projet'!$B$10,Paramètres!$A$1:$I$89,5,0)</f>
        <v>234.01871999999983</v>
      </c>
      <c r="AK121" s="13">
        <f t="shared" si="89"/>
        <v>57.150744810049567</v>
      </c>
      <c r="AL121" s="20">
        <f t="shared" si="58"/>
        <v>507.12015121083601</v>
      </c>
      <c r="AM121" s="59">
        <f t="shared" si="59"/>
        <v>791.61847696793234</v>
      </c>
      <c r="AN121" s="59">
        <f ca="1">AVERAGE(OFFSET($AM$3,0,0,'Données projet'!$E$10+1,1))-AVERAGE(OFFSET($H$3,0,0,'Données projet'!$E$10+1,1))</f>
        <v>379.55022125193182</v>
      </c>
      <c r="AO121" s="59">
        <f t="shared" si="90"/>
        <v>247.37575363353935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40.132688977468881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40.132688977468881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4.2</v>
      </c>
      <c r="BD121" s="12">
        <f>IF('Données projet'!$A$88&gt;35,BD120+BC121-BL120,IF(A121&lt;'Données projet'!$A$88,$BA$205^A121,IF(A121='Données projet'!$A$88,'Données projet'!$B$88,BD120+BC121-BL120)))</f>
        <v>319.59999999999985</v>
      </c>
      <c r="BE121" s="13">
        <f>BD121*VLOOKUP('Données projet'!$B$11,Paramètres!$A$1:$I$89,3,0)*VLOOKUP('Données projet'!$B$11,Paramètres!$A$1:$I$89,5,0)</f>
        <v>289.17407999999989</v>
      </c>
      <c r="BF121" s="13">
        <f t="shared" si="91"/>
        <v>68.902103026957676</v>
      </c>
      <c r="BG121" s="20">
        <f t="shared" si="61"/>
        <v>623.64935210528438</v>
      </c>
      <c r="BH121" s="59">
        <f t="shared" si="62"/>
        <v>908.14767786238076</v>
      </c>
      <c r="BI121" s="59">
        <f ca="1">AVERAGE(OFFSET($BH$3,0,0,'Données projet'!$E$11+1,1))-AVERAGE(OFFSET($H$3,0,0,'Données projet'!$E$11+1,1))</f>
        <v>480.06550334851067</v>
      </c>
      <c r="BJ121" s="59">
        <f t="shared" si="92"/>
        <v>358.76123821338194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57.782568154275275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57.782568154275275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4.2</v>
      </c>
      <c r="BY121" s="12">
        <f>IF('Données projet'!$A$114&gt;35,BY120+BX121-CG120,IF(A121&lt;'Données projet'!$A$114,$BV$205^A121,IF(A121='Données projet'!$A$114,'Données projet'!$B$114,BY120+BX121-CG120)))</f>
        <v>319.59999999999985</v>
      </c>
      <c r="BZ121" s="13">
        <f>BY121*VLOOKUP('Données projet'!$B$12,Paramètres!$A$1:$I$89,3,0)*VLOOKUP('Données projet'!$B$12,Paramètres!$A$1:$I$89,5,0)</f>
        <v>324.07439999999991</v>
      </c>
      <c r="CA121" s="13">
        <f t="shared" si="93"/>
        <v>76.200486562159924</v>
      </c>
      <c r="CB121" s="20">
        <f t="shared" si="64"/>
        <v>697.14542742909498</v>
      </c>
      <c r="CC121" s="59">
        <f t="shared" si="65"/>
        <v>981.64375318619136</v>
      </c>
      <c r="CD121" s="59">
        <f ca="1">AVERAGE(OFFSET($CC$3,0,0,'Données projet'!$E$12+1,1))-AVERAGE(OFFSET($H$3,0,0,'Données projet'!$E$12+1,1))</f>
        <v>529.72171777327833</v>
      </c>
      <c r="CE121" s="59">
        <f t="shared" si="94"/>
        <v>394.94722433628397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64.756326379791275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64.756326379791275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3</v>
      </c>
      <c r="CT121" s="12">
        <f>IF('Données projet'!$A$140&gt;35,CT120+CS121-DB120,IF(A121&lt;'Données projet'!$A$140,$CQ$205^A121,IF(A121='Données projet'!$A$140,'Données projet'!$B$140,CT120+CS121-DB120)))</f>
        <v>214.99999999999989</v>
      </c>
      <c r="CU121" s="17">
        <f>CT121*VLOOKUP('Données projet'!$B$13,Paramètres!$A$1:$I$89,3,0)*VLOOKUP('Données projet'!$B$13,Paramètres!$A$1:$I$89,5,0)</f>
        <v>204.59399999999988</v>
      </c>
      <c r="CV121" s="13">
        <f t="shared" si="95"/>
        <v>50.752451560432448</v>
      </c>
      <c r="CW121" s="20">
        <f t="shared" si="67"/>
        <v>444.72840313441958</v>
      </c>
      <c r="CX121" s="59">
        <f t="shared" si="68"/>
        <v>729.2267288915159</v>
      </c>
      <c r="CY121" s="59">
        <f ca="1">AVERAGE(OFFSET($CX$3,0,0,'Données projet'!$E$13+1,1))-AVERAGE(OFFSET($H$3,0,0,'Données projet'!$E$13+1,1))</f>
        <v>319.49771739670462</v>
      </c>
      <c r="CZ121" s="59">
        <f t="shared" si="96"/>
        <v>166.76118462633733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27.647655186023709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27.647655186023709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371.53862119592281</v>
      </c>
      <c r="DU121" s="59">
        <f t="shared" si="98"/>
        <v>359.99672429242423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60.998771206673887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60.998771206673887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5.6</v>
      </c>
      <c r="EJ121" s="12">
        <f>IF('Données projet'!$A$192&gt;35,EJ120+EI121-ER120,IF(A121&lt;'Données projet'!$A$192,$EG$205^A121,IF(A121='Données projet'!$A$192,'Données projet'!$B$192,EJ120+EI121-ER120)))</f>
        <v>420.79999999999967</v>
      </c>
      <c r="EK121" s="17">
        <f>EJ121*VLOOKUP('Données projet'!$B$15,Paramètres!$A$1:$I$89,3,0)*VLOOKUP('Données projet'!$B$15,Paramètres!$A$1:$I$89,5,0)</f>
        <v>308.53055999999975</v>
      </c>
      <c r="EL121" s="13">
        <f t="shared" si="99"/>
        <v>72.961867804743036</v>
      </c>
      <c r="EM121" s="20">
        <f t="shared" si="73"/>
        <v>664.43264509326025</v>
      </c>
      <c r="EN121" s="59">
        <f t="shared" si="74"/>
        <v>948.93097085035652</v>
      </c>
      <c r="EO121" s="59">
        <f ca="1">AVERAGE(OFFSET($EN$3,0,0,'Données projet'!$E$15+1,1))-AVERAGE(OFFSET($H$3,0,0,'Données projet'!$E$15+1,1))</f>
        <v>429.05782194614073</v>
      </c>
      <c r="EP121" s="59">
        <f t="shared" si="100"/>
        <v>240.01805666428365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41.137350305425628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41.137350305425628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377.00852312761913</v>
      </c>
      <c r="FK121" s="59">
        <f t="shared" si="102"/>
        <v>337.17207781873378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71.338887879700778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71.338887879700778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2.8421709430404007E-14</v>
      </c>
      <c r="GA121" s="17">
        <f>FZ121*VLOOKUP('Données projet'!$B$17,Paramètres!$A$1:$I$89,3,0)*VLOOKUP('Données projet'!$B$17,Paramètres!$A$1:$I$89,5,0)</f>
        <v>2.4829205358400945E-14</v>
      </c>
      <c r="GB121" s="13">
        <f t="shared" si="103"/>
        <v>4.3867331143352915E-13</v>
      </c>
      <c r="GC121" s="20">
        <f t="shared" si="79"/>
        <v>8.0726688341261168E-13</v>
      </c>
      <c r="GD121" s="59">
        <f t="shared" si="80"/>
        <v>284.49832575709712</v>
      </c>
      <c r="GE121" s="59">
        <f ca="1">AVERAGE(OFFSET($GD$3,0,0,'Données projet'!$E$17+1,1))-AVERAGE(OFFSET($H$3,0,0,'Données projet'!$E$17+1,1))</f>
        <v>280.10635755644415</v>
      </c>
      <c r="GF121" s="59">
        <f t="shared" si="104"/>
        <v>271.43040689964266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37.765416240801436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37.765416240801436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>
        <f>GU121*VLOOKUP('Données projet'!$B$18,Paramètres!$A$1:$I$89,3,0)*VLOOKUP('Données projet'!$B$18,Paramètres!$A$1:$I$89,5,0)</f>
        <v>0</v>
      </c>
      <c r="GW121" s="13" t="e">
        <f t="shared" si="105"/>
        <v>#NUM!</v>
      </c>
      <c r="GX121" s="20" t="e">
        <f t="shared" si="82"/>
        <v>#NUM!</v>
      </c>
      <c r="GY121" s="59" t="e">
        <f t="shared" si="83"/>
        <v>#NUM!</v>
      </c>
      <c r="GZ121" s="59">
        <f ca="1">AVERAGE(OFFSET($GY$3,0,0,'Données projet'!$E$18+1,1))-AVERAGE(OFFSET($H$3,0,0,'Données projet'!$E$18+1,1))</f>
        <v>315.63369683775079</v>
      </c>
      <c r="HA121" s="59">
        <f t="shared" si="106"/>
        <v>306.69725573349979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35.913602359511543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35.913602359511543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3.8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13.933333333333332</v>
      </c>
      <c r="H122" s="67">
        <f t="shared" si="56"/>
        <v>200.93333333333331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5.6</v>
      </c>
      <c r="N122" s="13">
        <f>IF('Données projet'!$A$36&gt;35,N121+M122-V121,IF(A122&lt;'Données projet'!$A$36,$K$205^A122,IF(A122='Données projet'!$A$36,'Données projet'!$B$36,N121+M122-V121)))</f>
        <v>426.39999999999969</v>
      </c>
      <c r="O122" s="13">
        <f>N122*VLOOKUP('Données projet'!$B$9,Paramètres!$A$1:$I$89,3,0)*VLOOKUP('Données projet'!$B$9,Paramètres!$A$1:$I$89,5,0)</f>
        <v>365.85119999999978</v>
      </c>
      <c r="P122" s="13">
        <f t="shared" si="87"/>
        <v>84.817976405900154</v>
      </c>
      <c r="Q122" s="20">
        <f t="shared" si="107"/>
        <v>784.91548224027565</v>
      </c>
      <c r="R122" s="59">
        <f t="shared" si="55"/>
        <v>1069.5670756267018</v>
      </c>
      <c r="S122" s="59">
        <f ca="1">AVERAGE(OFFSET($R$3,0,0,'Données projet'!$E$9+1,1))-AVERAGE(OFFSET($H$3,0,0,'Données projet'!$E$9+1,1))</f>
        <v>490.57700931800127</v>
      </c>
      <c r="T122" s="59">
        <f t="shared" si="88"/>
        <v>271.29582207075191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58.17115722679938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58.17115722679938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3.6</v>
      </c>
      <c r="AI122" s="13">
        <f>IF('Données projet'!$A$62&gt;35,AI121+AH122-AQ121,IF(A122&lt;'Données projet'!$A$62,$AF$205^A122,IF(A122='Données projet'!$A$62,'Données projet'!$B$62,AI121+AH122-AQ121)))</f>
        <v>281.39999999999981</v>
      </c>
      <c r="AJ122" s="13">
        <f>AI122*VLOOKUP('Données projet'!$B$10,Paramètres!$A$1:$I$89,3,0)*VLOOKUP('Données projet'!$B$10,Paramètres!$A$1:$I$89,5,0)</f>
        <v>237.05135999999985</v>
      </c>
      <c r="AK122" s="13">
        <f t="shared" si="89"/>
        <v>57.804660499742972</v>
      </c>
      <c r="AL122" s="20">
        <f t="shared" si="58"/>
        <v>513.54090237038542</v>
      </c>
      <c r="AM122" s="59">
        <f t="shared" si="59"/>
        <v>798.1924957568117</v>
      </c>
      <c r="AN122" s="59">
        <f ca="1">AVERAGE(OFFSET($AM$3,0,0,'Données projet'!$E$10+1,1))-AVERAGE(OFFSET($H$3,0,0,'Données projet'!$E$10+1,1))</f>
        <v>379.55022125193182</v>
      </c>
      <c r="AO122" s="59">
        <f t="shared" si="90"/>
        <v>247.37575363353935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39.345711425143939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39.345711425143939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4.2</v>
      </c>
      <c r="BD122" s="12">
        <f>IF('Données projet'!$A$88&gt;35,BD121+BC122-BL121,IF(A122&lt;'Données projet'!$A$88,$BA$205^A122,IF(A122='Données projet'!$A$88,'Données projet'!$B$88,BD121+BC122-BL121)))</f>
        <v>323.79999999999984</v>
      </c>
      <c r="BE122" s="13">
        <f>BD122*VLOOKUP('Données projet'!$B$11,Paramètres!$A$1:$I$89,3,0)*VLOOKUP('Données projet'!$B$11,Paramètres!$A$1:$I$89,5,0)</f>
        <v>292.97423999999984</v>
      </c>
      <c r="BF122" s="13">
        <f t="shared" si="91"/>
        <v>69.70156908473075</v>
      </c>
      <c r="BG122" s="20">
        <f t="shared" si="61"/>
        <v>631.66036748923909</v>
      </c>
      <c r="BH122" s="59">
        <f t="shared" si="62"/>
        <v>916.31196087566536</v>
      </c>
      <c r="BI122" s="59">
        <f ca="1">AVERAGE(OFFSET($BH$3,0,0,'Données projet'!$E$11+1,1))-AVERAGE(OFFSET($H$3,0,0,'Données projet'!$E$11+1,1))</f>
        <v>480.06550334851067</v>
      </c>
      <c r="BJ122" s="59">
        <f t="shared" si="92"/>
        <v>358.76123821338194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56.649487236656469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56.649487236656469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4.2</v>
      </c>
      <c r="BY122" s="12">
        <f>IF('Données projet'!$A$114&gt;35,BY121+BX122-CG121,IF(A122&lt;'Données projet'!$A$114,$BV$205^A122,IF(A122='Données projet'!$A$114,'Données projet'!$B$114,BY121+BX122-CG121)))</f>
        <v>323.79999999999984</v>
      </c>
      <c r="BZ122" s="13">
        <f>BY122*VLOOKUP('Données projet'!$B$12,Paramètres!$A$1:$I$89,3,0)*VLOOKUP('Données projet'!$B$12,Paramètres!$A$1:$I$89,5,0)</f>
        <v>328.33319999999986</v>
      </c>
      <c r="CA122" s="13">
        <f t="shared" si="93"/>
        <v>77.084635229848772</v>
      </c>
      <c r="CB122" s="20">
        <f t="shared" si="64"/>
        <v>706.10272969198616</v>
      </c>
      <c r="CC122" s="59">
        <f t="shared" si="65"/>
        <v>990.75432307841243</v>
      </c>
      <c r="CD122" s="59">
        <f ca="1">AVERAGE(OFFSET($CC$3,0,0,'Données projet'!$E$12+1,1))-AVERAGE(OFFSET($H$3,0,0,'Données projet'!$E$12+1,1))</f>
        <v>529.72171777327833</v>
      </c>
      <c r="CE122" s="59">
        <f t="shared" si="94"/>
        <v>394.94722433628397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63.486494316942611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63.486494316942611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3</v>
      </c>
      <c r="CT122" s="12">
        <f>IF('Données projet'!$A$140&gt;35,CT121+CS122-DB121,IF(A122&lt;'Données projet'!$A$140,$CQ$205^A122,IF(A122='Données projet'!$A$140,'Données projet'!$B$140,CT121+CS122-DB121)))</f>
        <v>217.99999999999989</v>
      </c>
      <c r="CU122" s="17">
        <f>CT122*VLOOKUP('Données projet'!$B$13,Paramètres!$A$1:$I$89,3,0)*VLOOKUP('Données projet'!$B$13,Paramètres!$A$1:$I$89,5,0)</f>
        <v>207.44879999999989</v>
      </c>
      <c r="CV122" s="13">
        <f t="shared" si="95"/>
        <v>51.377688337856306</v>
      </c>
      <c r="CW122" s="20">
        <f t="shared" si="67"/>
        <v>450.78946718843281</v>
      </c>
      <c r="CX122" s="59">
        <f t="shared" si="68"/>
        <v>735.44106057485897</v>
      </c>
      <c r="CY122" s="59">
        <f ca="1">AVERAGE(OFFSET($CX$3,0,0,'Données projet'!$E$13+1,1))-AVERAGE(OFFSET($H$3,0,0,'Données projet'!$E$13+1,1))</f>
        <v>319.49771739670462</v>
      </c>
      <c r="CZ122" s="59">
        <f t="shared" si="96"/>
        <v>166.76118462633733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27.105501531230324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27.105501531230324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371.53862119592281</v>
      </c>
      <c r="DU122" s="59">
        <f t="shared" si="98"/>
        <v>359.99672429242423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59.802622508887701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59.802622508887701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5.6</v>
      </c>
      <c r="EJ122" s="12">
        <f>IF('Données projet'!$A$192&gt;35,EJ121+EI122-ER121,IF(A122&lt;'Données projet'!$A$192,$EG$205^A122,IF(A122='Données projet'!$A$192,'Données projet'!$B$192,EJ121+EI122-ER121)))</f>
        <v>426.39999999999969</v>
      </c>
      <c r="EK122" s="17">
        <f>EJ122*VLOOKUP('Données projet'!$B$15,Paramètres!$A$1:$I$89,3,0)*VLOOKUP('Données projet'!$B$15,Paramètres!$A$1:$I$89,5,0)</f>
        <v>312.63647999999978</v>
      </c>
      <c r="EL122" s="13">
        <f t="shared" si="99"/>
        <v>73.81916045348666</v>
      </c>
      <c r="EM122" s="20">
        <f t="shared" si="73"/>
        <v>673.07690712315559</v>
      </c>
      <c r="EN122" s="59">
        <f t="shared" si="74"/>
        <v>957.72850050958186</v>
      </c>
      <c r="EO122" s="59">
        <f ca="1">AVERAGE(OFFSET($EN$3,0,0,'Données projet'!$E$15+1,1))-AVERAGE(OFFSET($H$3,0,0,'Données projet'!$E$15+1,1))</f>
        <v>429.05782194614073</v>
      </c>
      <c r="EP122" s="59">
        <f t="shared" si="100"/>
        <v>240.01805666428365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40.330671957242359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40.330671957242359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377.00852312761913</v>
      </c>
      <c r="FK122" s="59">
        <f t="shared" si="102"/>
        <v>337.17207781873378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69.939975800804959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69.939975800804959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2.8421709430404007E-14</v>
      </c>
      <c r="GA122" s="17">
        <f>FZ122*VLOOKUP('Données projet'!$B$17,Paramètres!$A$1:$I$89,3,0)*VLOOKUP('Données projet'!$B$17,Paramètres!$A$1:$I$89,5,0)</f>
        <v>2.4829205358400945E-14</v>
      </c>
      <c r="GB122" s="13">
        <f t="shared" si="103"/>
        <v>4.3867331143352915E-13</v>
      </c>
      <c r="GC122" s="20">
        <f t="shared" si="79"/>
        <v>8.0726688341261168E-13</v>
      </c>
      <c r="GD122" s="59">
        <f t="shared" si="80"/>
        <v>284.65159338642701</v>
      </c>
      <c r="GE122" s="59">
        <f ca="1">AVERAGE(OFFSET($GD$3,0,0,'Données projet'!$E$17+1,1))-AVERAGE(OFFSET($H$3,0,0,'Données projet'!$E$17+1,1))</f>
        <v>280.10635755644415</v>
      </c>
      <c r="GF122" s="59">
        <f t="shared" si="104"/>
        <v>271.43040689964266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37.024859462948747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37.024859462948747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>
        <f>GU122*VLOOKUP('Données projet'!$B$18,Paramètres!$A$1:$I$89,3,0)*VLOOKUP('Données projet'!$B$18,Paramètres!$A$1:$I$89,5,0)</f>
        <v>0</v>
      </c>
      <c r="GW122" s="13" t="e">
        <f t="shared" si="105"/>
        <v>#NUM!</v>
      </c>
      <c r="GX122" s="20" t="e">
        <f t="shared" si="82"/>
        <v>#NUM!</v>
      </c>
      <c r="GY122" s="59" t="e">
        <f t="shared" si="83"/>
        <v>#NUM!</v>
      </c>
      <c r="GZ122" s="59">
        <f ca="1">AVERAGE(OFFSET($GY$3,0,0,'Données projet'!$E$18+1,1))-AVERAGE(OFFSET($H$3,0,0,'Données projet'!$E$18+1,1))</f>
        <v>315.63369683775079</v>
      </c>
      <c r="HA122" s="59">
        <f t="shared" si="106"/>
        <v>306.69725573349979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35.209358522376007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35.209358522376007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3.8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13.933333333333332</v>
      </c>
      <c r="H123" s="67">
        <f t="shared" si="56"/>
        <v>200.93333333333331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67.673327863193336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432</v>
      </c>
      <c r="L123" s="12">
        <f>VLOOKUP(A123,'Données projet'!$A$35:$I$55,9,0)</f>
        <v>5.6</v>
      </c>
      <c r="M123" s="12">
        <f t="array" ref="M123">INDEX(L:L,MIN(IF(ISNUMBER(L123:L319),ROW(L123:L319),"")))</f>
        <v>5.6</v>
      </c>
      <c r="N123" s="13">
        <f>IF('Données projet'!$A$36&gt;35,N122+M123-V122,IF(A123&lt;'Données projet'!$A$36,$K$205^A123,IF(A123='Données projet'!$A$36,'Données projet'!$B$36,N122+M123-V122)))</f>
        <v>431.99999999999972</v>
      </c>
      <c r="O123" s="13">
        <f>N123*VLOOKUP('Données projet'!$B$9,Paramètres!$A$1:$I$89,3,0)*VLOOKUP('Données projet'!$B$9,Paramètres!$A$1:$I$89,5,0)</f>
        <v>370.65599999999978</v>
      </c>
      <c r="P123" s="13">
        <f t="shared" si="87"/>
        <v>85.801498173531627</v>
      </c>
      <c r="Q123" s="20">
        <f t="shared" si="107"/>
        <v>794.99680931890055</v>
      </c>
      <c r="R123" s="59">
        <f t="shared" si="55"/>
        <v>1079.7990114839426</v>
      </c>
      <c r="S123" s="59">
        <f ca="1">AVERAGE(OFFSET($R$3,0,0,'Données projet'!$E$9+1,1))-AVERAGE(OFFSET($H$3,0,0,'Données projet'!$E$9+1,1))</f>
        <v>490.57700931800127</v>
      </c>
      <c r="T123" s="59">
        <f t="shared" si="88"/>
        <v>271.29582207075191</v>
      </c>
      <c r="U123" s="15">
        <f>IF(ISNA(VLOOKUP(A123,'Données projet'!$A$35:$I$55,3,0)),0,VLOOKUP(A123,'Données projet'!$A$35:$I$55,3,0))</f>
        <v>20</v>
      </c>
      <c r="V123" s="15">
        <f>IF(ISNA(VLOOKUP(A123,'Données projet'!$A$35:$I$55,4,0)),0,VLOOKUP(A123,'Données projet'!$A$35:$I$55,4,0))</f>
        <v>432</v>
      </c>
      <c r="W123" s="16">
        <f>IF(ISNA(VLOOKUP(A123,'Données projet'!$A$35:$I$55,5,0)),0%,VLOOKUP(A123,'Données projet'!$A$35:$I$55,5,0)*VLOOKUP('Données projet'!$B$9,Paramètres!$A$1:$I$89,7,0))</f>
        <v>0.42400000000000004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230.76412940885834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230.76412940885834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67.673327863193336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285</v>
      </c>
      <c r="AG123" s="12">
        <f>VLOOKUP(A123,'Données projet'!$A$61:$I$81,9,0)</f>
        <v>3.6</v>
      </c>
      <c r="AH123" s="12">
        <f t="array" ref="AH123">INDEX(AG:AG,MIN(IF(ISNUMBER(AG123:AG319),ROW(AG123:AG319),"")))</f>
        <v>3.6</v>
      </c>
      <c r="AI123" s="13">
        <f>IF('Données projet'!$A$62&gt;35,AI122+AH123-AQ122,IF(A123&lt;'Données projet'!$A$62,$AF$205^A123,IF(A123='Données projet'!$A$62,'Données projet'!$B$62,AI122+AH123-AQ122)))</f>
        <v>284.99999999999983</v>
      </c>
      <c r="AJ123" s="13">
        <f>AI123*VLOOKUP('Données projet'!$B$10,Paramètres!$A$1:$I$89,3,0)*VLOOKUP('Données projet'!$B$10,Paramètres!$A$1:$I$89,5,0)</f>
        <v>240.08399999999989</v>
      </c>
      <c r="AK123" s="13">
        <f t="shared" si="89"/>
        <v>58.457603123312154</v>
      </c>
      <c r="AL123" s="20">
        <f t="shared" si="58"/>
        <v>519.95995877310168</v>
      </c>
      <c r="AM123" s="59">
        <f t="shared" si="59"/>
        <v>804.76216093814389</v>
      </c>
      <c r="AN123" s="59">
        <f ca="1">AVERAGE(OFFSET($AM$3,0,0,'Données projet'!$E$10+1,1))-AVERAGE(OFFSET($H$3,0,0,'Données projet'!$E$10+1,1))</f>
        <v>379.55022125193182</v>
      </c>
      <c r="AO123" s="59">
        <f t="shared" si="90"/>
        <v>247.37575363353935</v>
      </c>
      <c r="AP123" s="15">
        <f>IF(ISNA(VLOOKUP(A123,'Données projet'!$A$61:$I$81,3,0)),0,VLOOKUP(A123,'Données projet'!$A$61:$I$81,3,0))</f>
        <v>21</v>
      </c>
      <c r="AQ123" s="15">
        <f>IF(ISNA(VLOOKUP(A123,'Données projet'!$A$61:$I$81,4,0)),0,VLOOKUP(A123,'Données projet'!$A$61:$I$81,4,0))</f>
        <v>285</v>
      </c>
      <c r="AR123" s="16">
        <f>IF(ISNA(VLOOKUP(A123,'Données projet'!$A$61:$I$81,5,0)),0%,VLOOKUP(A123,'Données projet'!$A$61:$I$81,5,0)*VLOOKUP('Données projet'!$B$10,Paramètres!$A$1:$I$89,7,0))</f>
        <v>0.34400000000000003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129.87374422893853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129.87374422893853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67.673327863193336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328</v>
      </c>
      <c r="BB123" s="12">
        <f>VLOOKUP(A123,'Données projet'!$A$87:$I$107,9,0)</f>
        <v>4.2</v>
      </c>
      <c r="BC123" s="12">
        <f t="array" ref="BC123">INDEX(BB:BB,MIN(IF(ISNUMBER(BB123:BB319),ROW(BB123:BB319),"")))</f>
        <v>4.2</v>
      </c>
      <c r="BD123" s="12">
        <f>IF('Données projet'!$A$88&gt;35,BD122+BC123-BL122,IF(A123&lt;'Données projet'!$A$88,$BA$205^A123,IF(A123='Données projet'!$A$88,'Données projet'!$B$88,BD122+BC123-BL122)))</f>
        <v>327.99999999999983</v>
      </c>
      <c r="BE123" s="13">
        <f>BD123*VLOOKUP('Données projet'!$B$11,Paramètres!$A$1:$I$89,3,0)*VLOOKUP('Données projet'!$B$11,Paramètres!$A$1:$I$89,5,0)</f>
        <v>296.77439999999984</v>
      </c>
      <c r="BF123" s="13">
        <f t="shared" si="91"/>
        <v>70.499828966950673</v>
      </c>
      <c r="BG123" s="20">
        <f t="shared" si="61"/>
        <v>639.6692821174388</v>
      </c>
      <c r="BH123" s="59">
        <f t="shared" si="62"/>
        <v>924.47148428248101</v>
      </c>
      <c r="BI123" s="59">
        <f ca="1">AVERAGE(OFFSET($BH$3,0,0,'Données projet'!$E$11+1,1))-AVERAGE(OFFSET($H$3,0,0,'Données projet'!$E$11+1,1))</f>
        <v>480.06550334851067</v>
      </c>
      <c r="BJ123" s="59">
        <f t="shared" si="92"/>
        <v>358.76123821338194</v>
      </c>
      <c r="BK123" s="15">
        <f>IF(ISNA(VLOOKUP(A123,'Données projet'!$A$87:$I$107,3,0)),0,VLOOKUP(A123,'Données projet'!$A$87:$I$107,3,0))</f>
        <v>21</v>
      </c>
      <c r="BL123" s="15">
        <f>IF(ISNA(VLOOKUP(A123,'Données projet'!$A$87:$I$107,4,0)),0,VLOOKUP(A123,'Données projet'!$A$87:$I$107,4,0))</f>
        <v>328</v>
      </c>
      <c r="BM123" s="16">
        <f>IF(ISNA(VLOOKUP(A123,'Données projet'!$A$87:$I$107,5,0)),0%,VLOOKUP(A123,'Données projet'!$A$87:$I$107,5,0)*VLOOKUP('Données projet'!$B$11,Paramètres!$A$1:$I$89,7,0))</f>
        <v>0.38700000000000001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182.50376977433885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182.50376977433885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67.673327863193336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328</v>
      </c>
      <c r="BW123" s="12">
        <f>VLOOKUP(A123,'Données projet'!$A$113:$I$133,9,0)</f>
        <v>4.2</v>
      </c>
      <c r="BX123" s="12">
        <f t="array" ref="BX123">INDEX(BW:BW,MIN(IF(ISNUMBER(BW123:BW319),ROW(BW123:BW319),"")))</f>
        <v>4.2</v>
      </c>
      <c r="BY123" s="12">
        <f>IF('Données projet'!$A$114&gt;35,BY122+BX123-CG122,IF(A123&lt;'Données projet'!$A$114,$BV$205^A123,IF(A123='Données projet'!$A$114,'Données projet'!$B$114,BY122+BX123-CG122)))</f>
        <v>327.99999999999983</v>
      </c>
      <c r="BZ123" s="13">
        <f>BY123*VLOOKUP('Données projet'!$B$12,Paramètres!$A$1:$I$89,3,0)*VLOOKUP('Données projet'!$B$12,Paramètres!$A$1:$I$89,5,0)</f>
        <v>332.59199999999987</v>
      </c>
      <c r="CA123" s="13">
        <f t="shared" si="93"/>
        <v>77.967449959094594</v>
      </c>
      <c r="CB123" s="20">
        <f t="shared" si="64"/>
        <v>715.05770867875617</v>
      </c>
      <c r="CC123" s="59">
        <f t="shared" si="65"/>
        <v>999.85991084379839</v>
      </c>
      <c r="CD123" s="59">
        <f ca="1">AVERAGE(OFFSET($CC$3,0,0,'Données projet'!$E$12+1,1))-AVERAGE(OFFSET($H$3,0,0,'Données projet'!$E$12+1,1))</f>
        <v>529.72171777327833</v>
      </c>
      <c r="CE123" s="59">
        <f t="shared" si="94"/>
        <v>394.94722433628397</v>
      </c>
      <c r="CF123" s="15">
        <f>IF(ISNA(VLOOKUP(A123,'Données projet'!$A$113:$I$133,3,0)),0,VLOOKUP(A123,'Données projet'!$A$113:$I$133,3,0))</f>
        <v>21</v>
      </c>
      <c r="CG123" s="15">
        <f>IF(ISNA(VLOOKUP(A123,'Données projet'!$A$113:$I$133,4,0)),0,VLOOKUP(A123,'Données projet'!$A$113:$I$133,4,0))</f>
        <v>328</v>
      </c>
      <c r="CH123" s="16">
        <f>IF(ISNA(VLOOKUP(A123,'Données projet'!$A$113:$I$133,5,0)),0%,VLOOKUP(A123,'Données projet'!$A$113:$I$133,5,0)*VLOOKUP('Données projet'!$B$12,Paramètres!$A$1:$I$89,7,0))</f>
        <v>0.38700000000000001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204.53008681606946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204.53008681606946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67.673327863193336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221</v>
      </c>
      <c r="CR123" s="12">
        <f>VLOOKUP(A123,'Données projet'!$A$139:$I$159,9,0)</f>
        <v>3</v>
      </c>
      <c r="CS123" s="12">
        <f t="array" ref="CS123">INDEX(CR:CR,MIN(IF(ISNUMBER(CR123:CR319),ROW(CR123:CR319),"")))</f>
        <v>3</v>
      </c>
      <c r="CT123" s="12">
        <f>IF('Données projet'!$A$140&gt;35,CT122+CS123-DB122,IF(A123&lt;'Données projet'!$A$140,$CQ$205^A123,IF(A123='Données projet'!$A$140,'Données projet'!$B$140,CT122+CS123-DB122)))</f>
        <v>220.99999999999989</v>
      </c>
      <c r="CU123" s="17">
        <f>CT123*VLOOKUP('Données projet'!$B$13,Paramètres!$A$1:$I$89,3,0)*VLOOKUP('Données projet'!$B$13,Paramètres!$A$1:$I$89,5,0)</f>
        <v>210.30359999999988</v>
      </c>
      <c r="CV123" s="13">
        <f t="shared" si="95"/>
        <v>52.001924357524459</v>
      </c>
      <c r="CW123" s="20">
        <f t="shared" si="67"/>
        <v>456.84878825602158</v>
      </c>
      <c r="CX123" s="59">
        <f t="shared" si="68"/>
        <v>741.65099042106385</v>
      </c>
      <c r="CY123" s="59">
        <f ca="1">AVERAGE(OFFSET($CX$3,0,0,'Données projet'!$E$13+1,1))-AVERAGE(OFFSET($H$3,0,0,'Données projet'!$E$13+1,1))</f>
        <v>319.49771739670462</v>
      </c>
      <c r="CZ123" s="59">
        <f t="shared" si="96"/>
        <v>166.76118462633733</v>
      </c>
      <c r="DA123" s="15">
        <f>IF(ISNA(VLOOKUP(A123,'Données projet'!$A$139:$I$159,3,0)),0,VLOOKUP(A123,'Données projet'!$A$139:$I$159,3,0))</f>
        <v>20</v>
      </c>
      <c r="DB123" s="15">
        <f>IF(ISNA(VLOOKUP(A123,'Données projet'!$A$139:$I$159,4,0)),0,VLOOKUP(A123,'Données projet'!$A$139:$I$159,4,0))</f>
        <v>221</v>
      </c>
      <c r="DC123" s="16">
        <f>IF(ISNA(VLOOKUP(A123,'Données projet'!$A$139:$I$159,5,0)),0%,VLOOKUP(A123,'Données projet'!$A$139:$I$159,5,0)*VLOOKUP('Données projet'!$B$13,Paramètres!$A$1:$I$89,7,0))</f>
        <v>0.34400000000000003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106.5486129540725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106.5486129540725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67.673327863193336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371.53862119592281</v>
      </c>
      <c r="DU123" s="59">
        <f t="shared" si="98"/>
        <v>359.99672429242423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58.629929557486442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58.629929557486442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67.673327863193336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>
        <f>VLOOKUP(A123,'Données projet'!$A$191:$I$211,2,0)</f>
        <v>432</v>
      </c>
      <c r="EH123" s="12">
        <f>VLOOKUP(A123,'Données projet'!$A$191:$I$211,9,0)</f>
        <v>5.6</v>
      </c>
      <c r="EI123" s="12">
        <f t="array" ref="EI123">INDEX(EH:EH,MIN(IF(ISNUMBER(EH123:EH319),ROW(EH123:EH319),"")))</f>
        <v>5.6</v>
      </c>
      <c r="EJ123" s="12">
        <f>IF('Données projet'!$A$192&gt;35,EJ122+EI123-ER122,IF(A123&lt;'Données projet'!$A$192,$EG$205^A123,IF(A123='Données projet'!$A$192,'Données projet'!$B$192,EJ122+EI123-ER122)))</f>
        <v>431.99999999999972</v>
      </c>
      <c r="EK123" s="17">
        <f>EJ123*VLOOKUP('Données projet'!$B$15,Paramètres!$A$1:$I$89,3,0)*VLOOKUP('Données projet'!$B$15,Paramètres!$A$1:$I$89,5,0)</f>
        <v>316.7423999999998</v>
      </c>
      <c r="EL123" s="13">
        <f t="shared" si="99"/>
        <v>74.675143515695424</v>
      </c>
      <c r="EM123" s="20">
        <f t="shared" si="73"/>
        <v>681.71888828983572</v>
      </c>
      <c r="EN123" s="59">
        <f t="shared" si="74"/>
        <v>966.52109045487794</v>
      </c>
      <c r="EO123" s="59">
        <f ca="1">AVERAGE(OFFSET($EN$3,0,0,'Données projet'!$E$15+1,1))-AVERAGE(OFFSET($H$3,0,0,'Données projet'!$E$15+1,1))</f>
        <v>429.05782194614073</v>
      </c>
      <c r="EP123" s="59">
        <f t="shared" si="100"/>
        <v>240.01805666428365</v>
      </c>
      <c r="EQ123" s="15">
        <f>IF(ISNA(VLOOKUP(A123,'Données projet'!$A$191:$I$211,3,0)),0,VLOOKUP(A123,'Données projet'!$A$191:$I$211,3,0))</f>
        <v>20</v>
      </c>
      <c r="ER123" s="15">
        <f>IF(ISNA(VLOOKUP(A123,'Données projet'!$A$191:$I$211,4,0)),0,VLOOKUP(A123,'Données projet'!$A$191:$I$211,4,0))</f>
        <v>432</v>
      </c>
      <c r="ES123" s="16">
        <f>IF(ISNA(VLOOKUP(A123,'Données projet'!$A$191:$I$211,5,0)),0%,VLOOKUP(A123,'Données projet'!$A$191:$I$211,5,0)*VLOOKUP('Données projet'!$B$15,Paramètres!$A$1:$I$89,7,0))</f>
        <v>0.34400000000000003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159.99118543235079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159.99118543235079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67.673327863193336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377.00852312761913</v>
      </c>
      <c r="FK123" s="59">
        <f t="shared" si="102"/>
        <v>337.17207781873378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68.568495534524175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68.568495534524175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67.673327863193336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2.8421709430404007E-14</v>
      </c>
      <c r="GA123" s="17">
        <f>FZ123*VLOOKUP('Données projet'!$B$17,Paramètres!$A$1:$I$89,3,0)*VLOOKUP('Données projet'!$B$17,Paramètres!$A$1:$I$89,5,0)</f>
        <v>2.4829205358400945E-14</v>
      </c>
      <c r="GB123" s="13">
        <f t="shared" si="103"/>
        <v>4.3867331143352915E-13</v>
      </c>
      <c r="GC123" s="20">
        <f t="shared" si="79"/>
        <v>8.0726688341261168E-13</v>
      </c>
      <c r="GD123" s="59">
        <f t="shared" si="80"/>
        <v>284.80220216504301</v>
      </c>
      <c r="GE123" s="59">
        <f ca="1">AVERAGE(OFFSET($GD$3,0,0,'Données projet'!$E$17+1,1))-AVERAGE(OFFSET($H$3,0,0,'Données projet'!$E$17+1,1))</f>
        <v>280.10635755644415</v>
      </c>
      <c r="GF123" s="59">
        <f t="shared" si="104"/>
        <v>271.43040689964266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36.298824551814718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36.298824551814718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67.673327863193336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>
        <f>GU123*VLOOKUP('Données projet'!$B$18,Paramètres!$A$1:$I$89,3,0)*VLOOKUP('Données projet'!$B$18,Paramètres!$A$1:$I$89,5,0)</f>
        <v>0</v>
      </c>
      <c r="GW123" s="13" t="e">
        <f t="shared" si="105"/>
        <v>#NUM!</v>
      </c>
      <c r="GX123" s="20" t="e">
        <f t="shared" si="82"/>
        <v>#NUM!</v>
      </c>
      <c r="GY123" s="59" t="e">
        <f t="shared" si="83"/>
        <v>#NUM!</v>
      </c>
      <c r="GZ123" s="59">
        <f ca="1">AVERAGE(OFFSET($GY$3,0,0,'Données projet'!$E$18+1,1))-AVERAGE(OFFSET($H$3,0,0,'Données projet'!$E$18+1,1))</f>
        <v>315.63369683775079</v>
      </c>
      <c r="HA123" s="59">
        <f t="shared" si="106"/>
        <v>306.69725573349979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34.518924477340377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34.518924477340377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3.8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13.933333333333332</v>
      </c>
      <c r="H124" s="67">
        <f t="shared" si="56"/>
        <v>200.93333333333331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-2.4385826691286639E-13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490.57700931800127</v>
      </c>
      <c r="T124" s="59">
        <f t="shared" si="88"/>
        <v>271.29582207075191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226.23898558337143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226.23898558337143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-1.4365468814503402E-13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379.55022125193182</v>
      </c>
      <c r="AO124" s="59">
        <f t="shared" si="90"/>
        <v>247.37575363353935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127.32699931977118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127.32699931977118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-1.7053025658242404E-13</v>
      </c>
      <c r="BE124" s="13">
        <f>BD124*VLOOKUP('Données projet'!$B$11,Paramètres!$A$1:$I$89,3,0)*VLOOKUP('Données projet'!$B$11,Paramètres!$A$1:$I$89,5,0)</f>
        <v>-1.5429577615577727E-13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480.06550334851067</v>
      </c>
      <c r="BJ124" s="59">
        <f t="shared" si="92"/>
        <v>358.76123821338194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178.92498216537206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178.92498216537206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-1.7053025658242404E-13</v>
      </c>
      <c r="BZ124" s="13">
        <f>BY124*VLOOKUP('Données projet'!$B$12,Paramètres!$A$1:$I$89,3,0)*VLOOKUP('Données projet'!$B$12,Paramètres!$A$1:$I$89,5,0)</f>
        <v>-1.72917680174578E-13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529.72171777327833</v>
      </c>
      <c r="CE124" s="59">
        <f t="shared" si="94"/>
        <v>394.94722433628397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200.51937656464116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200.51937656464116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-1.1368683772161603E-13</v>
      </c>
      <c r="CU124" s="17">
        <f>CT124*VLOOKUP('Données projet'!$B$13,Paramètres!$A$1:$I$89,3,0)*VLOOKUP('Données projet'!$B$13,Paramètres!$A$1:$I$89,5,0)</f>
        <v>-1.0818439477588981E-13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319.49771739670462</v>
      </c>
      <c r="CZ124" s="59">
        <f t="shared" si="96"/>
        <v>166.76118462633733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104.45925964227997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104.45925964227997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371.53862119592281</v>
      </c>
      <c r="DU124" s="59">
        <f t="shared" si="98"/>
        <v>359.99672429242423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57.480232399590086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57.480232399590086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-2.8421709430404007E-13</v>
      </c>
      <c r="EK124" s="17">
        <f>EJ124*VLOOKUP('Données projet'!$B$15,Paramètres!$A$1:$I$89,3,0)*VLOOKUP('Données projet'!$B$15,Paramètres!$A$1:$I$89,5,0)</f>
        <v>-2.0838797354372215E-13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429.05782194614073</v>
      </c>
      <c r="EP124" s="59">
        <f t="shared" si="100"/>
        <v>240.01805666428365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156.85385587100978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156.85385587100978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377.00852312761913</v>
      </c>
      <c r="FK124" s="59">
        <f t="shared" si="102"/>
        <v>337.17207781873378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67.223909159744792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67.223909159744792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2.8421709430404007E-14</v>
      </c>
      <c r="GA124" s="17">
        <f>FZ124*VLOOKUP('Données projet'!$B$17,Paramètres!$A$1:$I$89,3,0)*VLOOKUP('Données projet'!$B$17,Paramètres!$A$1:$I$89,5,0)</f>
        <v>2.4829205358400945E-14</v>
      </c>
      <c r="GB124" s="13">
        <f t="shared" si="103"/>
        <v>4.3867331143352915E-13</v>
      </c>
      <c r="GC124" s="20">
        <f t="shared" si="79"/>
        <v>8.0726688341261168E-13</v>
      </c>
      <c r="GD124" s="59">
        <f t="shared" si="80"/>
        <v>284.95019821806096</v>
      </c>
      <c r="GE124" s="59">
        <f ca="1">AVERAGE(OFFSET($GD$3,0,0,'Données projet'!$E$17+1,1))-AVERAGE(OFFSET($H$3,0,0,'Données projet'!$E$17+1,1))</f>
        <v>280.10635755644415</v>
      </c>
      <c r="GF124" s="59">
        <f t="shared" si="104"/>
        <v>271.43040689964266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35.587026742450455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35.587026742450455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>
        <f>GU124*VLOOKUP('Données projet'!$B$18,Paramètres!$A$1:$I$89,3,0)*VLOOKUP('Données projet'!$B$18,Paramètres!$A$1:$I$89,5,0)</f>
        <v>0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315.63369683775079</v>
      </c>
      <c r="HA124" s="59">
        <f t="shared" si="106"/>
        <v>306.69725573349979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33.842029422804707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33.842029422804707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3.8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13.933333333333332</v>
      </c>
      <c r="H125" s="67">
        <f t="shared" si="56"/>
        <v>200.93333333333331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-2.4385826691286639E-13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490.57700931800127</v>
      </c>
      <c r="T125" s="59">
        <f t="shared" si="88"/>
        <v>271.29582207075191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221.80257706823713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221.80257706823713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-1.4365468814503402E-13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379.55022125193182</v>
      </c>
      <c r="AO125" s="59">
        <f t="shared" si="90"/>
        <v>247.37575363353935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124.83019452491158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124.83019452491158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-1.7053025658242404E-13</v>
      </c>
      <c r="BE125" s="13">
        <f>BD125*VLOOKUP('Données projet'!$B$11,Paramètres!$A$1:$I$89,3,0)*VLOOKUP('Données projet'!$B$11,Paramètres!$A$1:$I$89,5,0)</f>
        <v>-1.5429577615577727E-13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480.06550334851067</v>
      </c>
      <c r="BJ125" s="59">
        <f t="shared" si="92"/>
        <v>358.76123821338194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175.41637239857221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175.41637239857221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-1.7053025658242404E-13</v>
      </c>
      <c r="BZ125" s="13">
        <f>BY125*VLOOKUP('Données projet'!$B$12,Paramètres!$A$1:$I$89,3,0)*VLOOKUP('Données projet'!$B$12,Paramètres!$A$1:$I$89,5,0)</f>
        <v>-1.72917680174578E-13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529.72171777327833</v>
      </c>
      <c r="CE125" s="59">
        <f t="shared" si="94"/>
        <v>394.94722433628397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196.58731389495168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196.58731389495168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-1.1368683772161603E-13</v>
      </c>
      <c r="CU125" s="17">
        <f>CT125*VLOOKUP('Données projet'!$B$13,Paramètres!$A$1:$I$89,3,0)*VLOOKUP('Données projet'!$B$13,Paramètres!$A$1:$I$89,5,0)</f>
        <v>-1.0818439477588981E-13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319.49771739670462</v>
      </c>
      <c r="CZ125" s="59">
        <f t="shared" si="96"/>
        <v>166.76118462633733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102.41087727455202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102.41087727455202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371.53862119592281</v>
      </c>
      <c r="DU125" s="59">
        <f t="shared" si="98"/>
        <v>359.99672429242423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56.353080101714049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56.353080101714049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-2.8421709430404007E-13</v>
      </c>
      <c r="EK125" s="17">
        <f>EJ125*VLOOKUP('Données projet'!$B$15,Paramètres!$A$1:$I$89,3,0)*VLOOKUP('Données projet'!$B$15,Paramètres!$A$1:$I$89,5,0)</f>
        <v>-2.0838797354372215E-13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429.05782194614073</v>
      </c>
      <c r="EP125" s="59">
        <f t="shared" si="100"/>
        <v>240.01805666428365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153.77804742878459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153.77804742878459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377.00852312761913</v>
      </c>
      <c r="FK125" s="59">
        <f t="shared" si="102"/>
        <v>337.17207781873378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65.905689303658122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65.905689303658122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2.8421709430404007E-14</v>
      </c>
      <c r="GA125" s="17">
        <f>FZ125*VLOOKUP('Données projet'!$B$17,Paramètres!$A$1:$I$89,3,0)*VLOOKUP('Données projet'!$B$17,Paramètres!$A$1:$I$89,5,0)</f>
        <v>2.4829205358400945E-14</v>
      </c>
      <c r="GB125" s="13">
        <f t="shared" si="103"/>
        <v>4.3867331143352915E-13</v>
      </c>
      <c r="GC125" s="20">
        <f t="shared" si="79"/>
        <v>8.0726688341261168E-13</v>
      </c>
      <c r="GD125" s="59">
        <f t="shared" si="80"/>
        <v>285.09562687042859</v>
      </c>
      <c r="GE125" s="59">
        <f ca="1">AVERAGE(OFFSET($GD$3,0,0,'Données projet'!$E$17+1,1))-AVERAGE(OFFSET($H$3,0,0,'Données projet'!$E$17+1,1))</f>
        <v>280.10635755644415</v>
      </c>
      <c r="GF125" s="59">
        <f t="shared" si="104"/>
        <v>271.43040689964266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34.889186853974032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34.889186853974032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>
        <f>GU125*VLOOKUP('Données projet'!$B$18,Paramètres!$A$1:$I$89,3,0)*VLOOKUP('Données projet'!$B$18,Paramètres!$A$1:$I$89,5,0)</f>
        <v>0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315.63369683775079</v>
      </c>
      <c r="HA125" s="59">
        <f t="shared" si="106"/>
        <v>306.69725573349979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33.178407867423267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33.178407867423267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3.8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13.933333333333332</v>
      </c>
      <c r="H126" s="67">
        <f t="shared" si="56"/>
        <v>200.93333333333331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-2.4385826691286639E-13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490.57700931800127</v>
      </c>
      <c r="T126" s="59">
        <f t="shared" si="88"/>
        <v>271.29582207075191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217.4531638181426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217.4531638181426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-1.4365468814503402E-13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379.55022125193182</v>
      </c>
      <c r="AO126" s="59">
        <f t="shared" si="90"/>
        <v>247.37575363353935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122.38235054917862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122.38235054917862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-1.7053025658242404E-13</v>
      </c>
      <c r="BE126" s="13">
        <f>BD126*VLOOKUP('Données projet'!$B$11,Paramètres!$A$1:$I$89,3,0)*VLOOKUP('Données projet'!$B$11,Paramètres!$A$1:$I$89,5,0)</f>
        <v>-1.5429577615577727E-13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480.06550334851067</v>
      </c>
      <c r="BJ126" s="59">
        <f t="shared" si="92"/>
        <v>358.76123821338194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171.97656432925865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171.97656432925865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-1.7053025658242404E-13</v>
      </c>
      <c r="BZ126" s="13">
        <f>BY126*VLOOKUP('Données projet'!$B$12,Paramètres!$A$1:$I$89,3,0)*VLOOKUP('Données projet'!$B$12,Paramètres!$A$1:$I$89,5,0)</f>
        <v>-1.72917680174578E-13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529.72171777327833</v>
      </c>
      <c r="CE126" s="59">
        <f t="shared" si="94"/>
        <v>394.94722433628397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192.73235657589336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192.73235657589336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-1.1368683772161603E-13</v>
      </c>
      <c r="CU126" s="17">
        <f>CT126*VLOOKUP('Données projet'!$B$13,Paramètres!$A$1:$I$89,3,0)*VLOOKUP('Données projet'!$B$13,Paramètres!$A$1:$I$89,5,0)</f>
        <v>-1.0818439477588981E-13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319.49771739670462</v>
      </c>
      <c r="CZ126" s="59">
        <f t="shared" si="96"/>
        <v>166.76118462633733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100.40266243566533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100.40266243566533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371.53862119592281</v>
      </c>
      <c r="DU126" s="59">
        <f t="shared" si="98"/>
        <v>359.99672429242423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55.248030572904348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55.248030572904348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-2.8421709430404007E-13</v>
      </c>
      <c r="EK126" s="17">
        <f>EJ126*VLOOKUP('Données projet'!$B$15,Paramètres!$A$1:$I$89,3,0)*VLOOKUP('Données projet'!$B$15,Paramètres!$A$1:$I$89,5,0)</f>
        <v>-2.0838797354372215E-13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429.05782194614073</v>
      </c>
      <c r="EP126" s="59">
        <f t="shared" si="100"/>
        <v>240.01805666428365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150.76255371405352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150.76255371405352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377.00852312761913</v>
      </c>
      <c r="FK126" s="59">
        <f t="shared" si="102"/>
        <v>337.17207781873378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64.613318934914588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64.613318934914588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2.8421709430404007E-14</v>
      </c>
      <c r="GA126" s="17">
        <f>FZ126*VLOOKUP('Données projet'!$B$17,Paramètres!$A$1:$I$89,3,0)*VLOOKUP('Données projet'!$B$17,Paramètres!$A$1:$I$89,5,0)</f>
        <v>2.4829205358400945E-14</v>
      </c>
      <c r="GB126" s="13">
        <f t="shared" si="103"/>
        <v>4.3867331143352915E-13</v>
      </c>
      <c r="GC126" s="20">
        <f t="shared" si="79"/>
        <v>8.0726688341261168E-13</v>
      </c>
      <c r="GD126" s="59">
        <f t="shared" si="80"/>
        <v>285.23853266080732</v>
      </c>
      <c r="GE126" s="59">
        <f ca="1">AVERAGE(OFFSET($GD$3,0,0,'Données projet'!$E$17+1,1))-AVERAGE(OFFSET($H$3,0,0,'Données projet'!$E$17+1,1))</f>
        <v>280.10635755644415</v>
      </c>
      <c r="GF126" s="59">
        <f t="shared" si="104"/>
        <v>271.43040689964266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34.205031180070328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34.205031180070328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>
        <f>GU126*VLOOKUP('Données projet'!$B$18,Paramètres!$A$1:$I$89,3,0)*VLOOKUP('Données projet'!$B$18,Paramètres!$A$1:$I$89,5,0)</f>
        <v>0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315.63369683775079</v>
      </c>
      <c r="HA126" s="59">
        <f t="shared" si="106"/>
        <v>306.69725573349979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32.527799525973677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32.527799525973677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3.8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13.933333333333332</v>
      </c>
      <c r="H127" s="67">
        <f t="shared" si="56"/>
        <v>200.93333333333331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67.830625278694114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-2.4385826691286639E-13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490.57700931800127</v>
      </c>
      <c r="T127" s="59">
        <f t="shared" si="88"/>
        <v>271.29582207075191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213.1890399090023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213.1890399090023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67.830625278694114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-1.4365468814503402E-13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379.55022125193182</v>
      </c>
      <c r="AO127" s="59">
        <f t="shared" si="90"/>
        <v>247.37575363353935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119.9825073007724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119.9825073007724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67.830625278694114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-1.7053025658242404E-13</v>
      </c>
      <c r="BE127" s="13">
        <f>BD127*VLOOKUP('Données projet'!$B$11,Paramètres!$A$1:$I$89,3,0)*VLOOKUP('Données projet'!$B$11,Paramètres!$A$1:$I$89,5,0)</f>
        <v>-1.5429577615577727E-13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480.06550334851067</v>
      </c>
      <c r="BJ127" s="59">
        <f t="shared" si="92"/>
        <v>358.76123821338194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168.60420879810857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168.60420879810857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67.830625278694114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-1.7053025658242404E-13</v>
      </c>
      <c r="BZ127" s="13">
        <f>BY127*VLOOKUP('Données projet'!$B$12,Paramètres!$A$1:$I$89,3,0)*VLOOKUP('Données projet'!$B$12,Paramètres!$A$1:$I$89,5,0)</f>
        <v>-1.72917680174578E-13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529.72171777327833</v>
      </c>
      <c r="CE127" s="59">
        <f t="shared" si="94"/>
        <v>394.94722433628397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188.95299261856999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188.95299261856999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67.830625278694114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-1.1368683772161603E-13</v>
      </c>
      <c r="CU127" s="17">
        <f>CT127*VLOOKUP('Données projet'!$B$13,Paramètres!$A$1:$I$89,3,0)*VLOOKUP('Données projet'!$B$13,Paramètres!$A$1:$I$89,5,0)</f>
        <v>-1.0818439477588981E-13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319.49771739670462</v>
      </c>
      <c r="CZ127" s="59">
        <f t="shared" si="96"/>
        <v>166.76118462633733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98.433827464879116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98.433827464879116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67.830625278694114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371.53862119592281</v>
      </c>
      <c r="DU127" s="59">
        <f t="shared" si="98"/>
        <v>359.99672429242423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54.164650391340942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54.164650391340942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67.830625278694114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-2.8421709430404007E-13</v>
      </c>
      <c r="EK127" s="17">
        <f>EJ127*VLOOKUP('Données projet'!$B$15,Paramètres!$A$1:$I$89,3,0)*VLOOKUP('Données projet'!$B$15,Paramètres!$A$1:$I$89,5,0)</f>
        <v>-2.0838797354372215E-13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429.05782194614073</v>
      </c>
      <c r="EP127" s="59">
        <f t="shared" si="100"/>
        <v>240.01805666428365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147.80619199179878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147.80619199179878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67.830625278694114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377.00852312761913</v>
      </c>
      <c r="FK127" s="59">
        <f t="shared" si="102"/>
        <v>337.17207781873378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63.346291160834028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63.346291160834028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67.830625278694114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2.8421709430404007E-14</v>
      </c>
      <c r="GA127" s="17">
        <f>FZ127*VLOOKUP('Données projet'!$B$17,Paramètres!$A$1:$I$89,3,0)*VLOOKUP('Données projet'!$B$17,Paramètres!$A$1:$I$89,5,0)</f>
        <v>2.4829205358400945E-14</v>
      </c>
      <c r="GB127" s="13">
        <f t="shared" si="103"/>
        <v>4.3867331143352915E-13</v>
      </c>
      <c r="GC127" s="20">
        <f t="shared" si="79"/>
        <v>8.0726688341261168E-13</v>
      </c>
      <c r="GD127" s="59">
        <f t="shared" si="80"/>
        <v>285.37895935521254</v>
      </c>
      <c r="GE127" s="59">
        <f ca="1">AVERAGE(OFFSET($GD$3,0,0,'Données projet'!$E$17+1,1))-AVERAGE(OFFSET($H$3,0,0,'Données projet'!$E$17+1,1))</f>
        <v>280.10635755644415</v>
      </c>
      <c r="GF127" s="59">
        <f t="shared" si="104"/>
        <v>271.43040689964266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33.53429138163812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33.53429138163812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67.830625278694114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>
        <f>GU127*VLOOKUP('Données projet'!$B$18,Paramètres!$A$1:$I$89,3,0)*VLOOKUP('Données projet'!$B$18,Paramètres!$A$1:$I$89,5,0)</f>
        <v>0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315.63369683775079</v>
      </c>
      <c r="HA127" s="59">
        <f t="shared" si="106"/>
        <v>306.69725573349979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31.889949217268008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31.889949217268008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3.8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13.933333333333332</v>
      </c>
      <c r="H128" s="67">
        <f t="shared" si="56"/>
        <v>200.93333333333331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67.868259080113475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-2.4385826691286639E-13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490.57700931800127</v>
      </c>
      <c r="T128" s="59">
        <f t="shared" si="88"/>
        <v>271.29582207075191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209.00853286886147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209.00853286886147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67.868259080113475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-1.4365468814503402E-13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379.55022125193182</v>
      </c>
      <c r="AO128" s="59">
        <f t="shared" si="90"/>
        <v>247.37575363353935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117.62972351470758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117.62972351470758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67.868259080113475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-1.7053025658242404E-13</v>
      </c>
      <c r="BE128" s="13">
        <f>BD128*VLOOKUP('Données projet'!$B$11,Paramètres!$A$1:$I$89,3,0)*VLOOKUP('Données projet'!$B$11,Paramètres!$A$1:$I$89,5,0)</f>
        <v>-1.5429577615577727E-13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480.06550334851067</v>
      </c>
      <c r="BJ128" s="59">
        <f t="shared" si="92"/>
        <v>358.76123821338194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165.29798310199058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165.29798310199058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67.868259080113475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-1.7053025658242404E-13</v>
      </c>
      <c r="BZ128" s="13">
        <f>BY128*VLOOKUP('Données projet'!$B$12,Paramètres!$A$1:$I$89,3,0)*VLOOKUP('Données projet'!$B$12,Paramètres!$A$1:$I$89,5,0)</f>
        <v>-1.72917680174578E-13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529.72171777327833</v>
      </c>
      <c r="CE128" s="59">
        <f t="shared" si="94"/>
        <v>394.94722433628397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185.24773968326534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185.24773968326534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67.868259080113475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-1.1368683772161603E-13</v>
      </c>
      <c r="CU128" s="17">
        <f>CT128*VLOOKUP('Données projet'!$B$13,Paramètres!$A$1:$I$89,3,0)*VLOOKUP('Données projet'!$B$13,Paramètres!$A$1:$I$89,5,0)</f>
        <v>-1.0818439477588981E-13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319.49771739670462</v>
      </c>
      <c r="CZ128" s="59">
        <f t="shared" si="96"/>
        <v>166.76118462633733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96.503600146999261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96.503600146999261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67.868259080113475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371.53862119592281</v>
      </c>
      <c r="DU128" s="59">
        <f t="shared" si="98"/>
        <v>359.99672429242423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53.102514634341333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53.102514634341333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67.868259080113475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-2.8421709430404007E-13</v>
      </c>
      <c r="EK128" s="17">
        <f>EJ128*VLOOKUP('Données projet'!$B$15,Paramètres!$A$1:$I$89,3,0)*VLOOKUP('Données projet'!$B$15,Paramètres!$A$1:$I$89,5,0)</f>
        <v>-2.0838797354372215E-13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429.05782194614073</v>
      </c>
      <c r="EP128" s="59">
        <f t="shared" si="100"/>
        <v>240.01805666428365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144.90780271971488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144.90780271971488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67.868259080113475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377.00852312761913</v>
      </c>
      <c r="FK128" s="59">
        <f t="shared" si="102"/>
        <v>337.17207781873378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62.104109028592553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62.104109028592553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67.868259080113475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2.8421709430404007E-14</v>
      </c>
      <c r="GA128" s="17">
        <f>FZ128*VLOOKUP('Données projet'!$B$17,Paramètres!$A$1:$I$89,3,0)*VLOOKUP('Données projet'!$B$17,Paramètres!$A$1:$I$89,5,0)</f>
        <v>2.4829205358400945E-14</v>
      </c>
      <c r="GB128" s="13">
        <f t="shared" si="103"/>
        <v>4.3867331143352915E-13</v>
      </c>
      <c r="GC128" s="20">
        <f t="shared" si="79"/>
        <v>8.0726688341261168E-13</v>
      </c>
      <c r="GD128" s="59">
        <f t="shared" si="80"/>
        <v>285.51694996041687</v>
      </c>
      <c r="GE128" s="59">
        <f ca="1">AVERAGE(OFFSET($GD$3,0,0,'Données projet'!$E$17+1,1))-AVERAGE(OFFSET($H$3,0,0,'Données projet'!$E$17+1,1))</f>
        <v>280.10635755644415</v>
      </c>
      <c r="GF128" s="59">
        <f t="shared" si="104"/>
        <v>271.43040689964266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32.876704381542282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32.876704381542282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67.868259080113475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>
        <f>GU128*VLOOKUP('Données projet'!$B$18,Paramètres!$A$1:$I$89,3,0)*VLOOKUP('Données projet'!$B$18,Paramètres!$A$1:$I$89,5,0)</f>
        <v>0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315.63369683775079</v>
      </c>
      <c r="HA128" s="59">
        <f t="shared" si="106"/>
        <v>306.69725573349979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31.264606764065782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31.264606764065782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3.8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13.933333333333332</v>
      </c>
      <c r="H129" s="67">
        <f t="shared" si="56"/>
        <v>200.93333333333331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-2.4385826691286639E-13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490.57700931800127</v>
      </c>
      <c r="T129" s="59">
        <f t="shared" si="88"/>
        <v>271.29582207075191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204.91000302192029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204.91000302192029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-1.4365468814503402E-13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379.55022125193182</v>
      </c>
      <c r="AO129" s="59">
        <f t="shared" si="90"/>
        <v>247.37575363353935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115.32307638363108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115.32307638363108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-1.7053025658242404E-13</v>
      </c>
      <c r="BE129" s="13">
        <f>BD129*VLOOKUP('Données projet'!$B$11,Paramètres!$A$1:$I$89,3,0)*VLOOKUP('Données projet'!$B$11,Paramètres!$A$1:$I$89,5,0)</f>
        <v>-1.5429577615577727E-13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480.06550334851067</v>
      </c>
      <c r="BJ129" s="59">
        <f t="shared" si="92"/>
        <v>358.76123821338194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162.05659047517491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162.05659047517491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-1.7053025658242404E-13</v>
      </c>
      <c r="BZ129" s="13">
        <f>BY129*VLOOKUP('Données projet'!$B$12,Paramètres!$A$1:$I$89,3,0)*VLOOKUP('Données projet'!$B$12,Paramètres!$A$1:$I$89,5,0)</f>
        <v>-1.72917680174578E-13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529.72171777327833</v>
      </c>
      <c r="CE129" s="59">
        <f t="shared" si="94"/>
        <v>394.94722433628397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181.61514449804088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181.61514449804088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-1.1368683772161603E-13</v>
      </c>
      <c r="CU129" s="17">
        <f>CT129*VLOOKUP('Données projet'!$B$13,Paramètres!$A$1:$I$89,3,0)*VLOOKUP('Données projet'!$B$13,Paramètres!$A$1:$I$89,5,0)</f>
        <v>-1.0818439477588981E-13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319.49771739670462</v>
      </c>
      <c r="CZ129" s="59">
        <f t="shared" si="96"/>
        <v>166.76118462633733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94.61122340950061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94.61122340950061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371.53862119592281</v>
      </c>
      <c r="DU129" s="59">
        <f t="shared" si="98"/>
        <v>359.99672429242423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52.061206711697643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52.061206711697643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-2.8421709430404007E-13</v>
      </c>
      <c r="EK129" s="17">
        <f>EJ129*VLOOKUP('Données projet'!$B$15,Paramètres!$A$1:$I$89,3,0)*VLOOKUP('Données projet'!$B$15,Paramètres!$A$1:$I$89,5,0)</f>
        <v>-2.0838797354372215E-13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429.05782194614073</v>
      </c>
      <c r="EP129" s="59">
        <f t="shared" si="100"/>
        <v>240.01805666428365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142.06624909341363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142.06624909341363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377.00852312761913</v>
      </c>
      <c r="FK129" s="59">
        <f t="shared" si="102"/>
        <v>337.17207781873378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60.886285330308041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60.886285330308041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2.8421709430404007E-14</v>
      </c>
      <c r="GA129" s="17">
        <f>FZ129*VLOOKUP('Données projet'!$B$17,Paramètres!$A$1:$I$89,3,0)*VLOOKUP('Données projet'!$B$17,Paramètres!$A$1:$I$89,5,0)</f>
        <v>2.4829205358400945E-14</v>
      </c>
      <c r="GB129" s="13">
        <f t="shared" si="103"/>
        <v>4.3867331143352915E-13</v>
      </c>
      <c r="GC129" s="20">
        <f t="shared" si="79"/>
        <v>8.0726688341261168E-13</v>
      </c>
      <c r="GD129" s="59">
        <f t="shared" si="80"/>
        <v>285.65254673712167</v>
      </c>
      <c r="GE129" s="59">
        <f ca="1">AVERAGE(OFFSET($GD$3,0,0,'Données projet'!$E$17+1,1))-AVERAGE(OFFSET($H$3,0,0,'Données projet'!$E$17+1,1))</f>
        <v>280.10635755644415</v>
      </c>
      <c r="GF129" s="59">
        <f t="shared" si="104"/>
        <v>271.43040689964266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32.232012261429858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32.232012261429858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>
        <f>GU129*VLOOKUP('Données projet'!$B$18,Paramètres!$A$1:$I$89,3,0)*VLOOKUP('Données projet'!$B$18,Paramètres!$A$1:$I$89,5,0)</f>
        <v>0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315.63369683775079</v>
      </c>
      <c r="HA129" s="59">
        <f t="shared" si="106"/>
        <v>306.69725573349979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30.651526894949619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30.651526894949619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3.8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13.933333333333332</v>
      </c>
      <c r="H130" s="67">
        <f t="shared" si="56"/>
        <v>200.93333333333331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-2.4385826691286639E-13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490.57700931800127</v>
      </c>
      <c r="T130" s="59">
        <f t="shared" si="88"/>
        <v>271.29582207075191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200.89184284542125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200.89184284542125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-1.4365468814503402E-13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379.55022125193182</v>
      </c>
      <c r="AO130" s="59">
        <f t="shared" si="90"/>
        <v>247.37575363353935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113.06166119587915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113.06166119587915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-1.7053025658242404E-13</v>
      </c>
      <c r="BE130" s="13">
        <f>BD130*VLOOKUP('Données projet'!$B$11,Paramètres!$A$1:$I$89,3,0)*VLOOKUP('Données projet'!$B$11,Paramètres!$A$1:$I$89,5,0)</f>
        <v>-1.5429577615577727E-13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480.06550334851067</v>
      </c>
      <c r="BJ130" s="59">
        <f t="shared" si="92"/>
        <v>358.76123821338194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158.8787595807168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158.8787595807168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-1.7053025658242404E-13</v>
      </c>
      <c r="BZ130" s="13">
        <f>BY130*VLOOKUP('Données projet'!$B$12,Paramètres!$A$1:$I$89,3,0)*VLOOKUP('Données projet'!$B$12,Paramètres!$A$1:$I$89,5,0)</f>
        <v>-1.72917680174578E-13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529.72171777327833</v>
      </c>
      <c r="CE130" s="59">
        <f t="shared" si="94"/>
        <v>394.94722433628397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178.0537822887344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178.0537822887344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-1.1368683772161603E-13</v>
      </c>
      <c r="CU130" s="17">
        <f>CT130*VLOOKUP('Données projet'!$B$13,Paramètres!$A$1:$I$89,3,0)*VLOOKUP('Données projet'!$B$13,Paramètres!$A$1:$I$89,5,0)</f>
        <v>-1.0818439477588981E-13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319.49771739670462</v>
      </c>
      <c r="CZ130" s="59">
        <f t="shared" si="96"/>
        <v>166.76118462633733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92.755955025588477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92.755955025588477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371.53862119592281</v>
      </c>
      <c r="DU130" s="59">
        <f t="shared" si="98"/>
        <v>359.99672429242423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51.040318202281881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51.040318202281881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-2.8421709430404007E-13</v>
      </c>
      <c r="EK130" s="17">
        <f>EJ130*VLOOKUP('Données projet'!$B$15,Paramètres!$A$1:$I$89,3,0)*VLOOKUP('Données projet'!$B$15,Paramètres!$A$1:$I$89,5,0)</f>
        <v>-2.0838797354372215E-13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429.05782194614073</v>
      </c>
      <c r="EP130" s="59">
        <f t="shared" si="100"/>
        <v>240.01805666428365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139.28041660054757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139.28041660054757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377.00852312761913</v>
      </c>
      <c r="FK130" s="59">
        <f t="shared" si="102"/>
        <v>337.17207781873378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59.692342411947784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59.692342411947784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2.8421709430404007E-14</v>
      </c>
      <c r="GA130" s="17">
        <f>FZ130*VLOOKUP('Données projet'!$B$17,Paramètres!$A$1:$I$89,3,0)*VLOOKUP('Données projet'!$B$17,Paramètres!$A$1:$I$89,5,0)</f>
        <v>2.4829205358400945E-14</v>
      </c>
      <c r="GB130" s="13">
        <f t="shared" si="103"/>
        <v>4.3867331143352915E-13</v>
      </c>
      <c r="GC130" s="20">
        <f t="shared" si="79"/>
        <v>8.0726688341261168E-13</v>
      </c>
      <c r="GD130" s="59">
        <f t="shared" si="80"/>
        <v>285.78579121289965</v>
      </c>
      <c r="GE130" s="59">
        <f ca="1">AVERAGE(OFFSET($GD$3,0,0,'Données projet'!$E$17+1,1))-AVERAGE(OFFSET($H$3,0,0,'Données projet'!$E$17+1,1))</f>
        <v>280.10635755644415</v>
      </c>
      <c r="GF130" s="59">
        <f t="shared" si="104"/>
        <v>271.43040689964266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31.599962160569476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31.599962160569476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>
        <f>GU130*VLOOKUP('Données projet'!$B$18,Paramètres!$A$1:$I$89,3,0)*VLOOKUP('Données projet'!$B$18,Paramètres!$A$1:$I$89,5,0)</f>
        <v>0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315.63369683775079</v>
      </c>
      <c r="HA130" s="59">
        <f t="shared" si="106"/>
        <v>306.69725573349979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30.050469148125028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30.050469148125028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3.8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13.933333333333332</v>
      </c>
      <c r="H131" s="67">
        <f t="shared" si="56"/>
        <v>200.93333333333331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-2.4385826691286639E-13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490.57700931800127</v>
      </c>
      <c r="T131" s="59">
        <f t="shared" si="88"/>
        <v>271.29582207075191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196.95247633914767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196.95247633914767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-1.4365468814503402E-13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379.55022125193182</v>
      </c>
      <c r="AO131" s="59">
        <f t="shared" si="90"/>
        <v>247.37575363353935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110.84459098063198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110.84459098063198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-1.7053025658242404E-13</v>
      </c>
      <c r="BE131" s="13">
        <f>BD131*VLOOKUP('Données projet'!$B$11,Paramètres!$A$1:$I$89,3,0)*VLOOKUP('Données projet'!$B$11,Paramètres!$A$1:$I$89,5,0)</f>
        <v>-1.5429577615577727E-13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480.06550334851067</v>
      </c>
      <c r="BJ131" s="59">
        <f t="shared" si="92"/>
        <v>358.76123821338194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155.76324401181358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155.76324401181358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-1.7053025658242404E-13</v>
      </c>
      <c r="BZ131" s="13">
        <f>BY131*VLOOKUP('Données projet'!$B$12,Paramètres!$A$1:$I$89,3,0)*VLOOKUP('Données projet'!$B$12,Paramètres!$A$1:$I$89,5,0)</f>
        <v>-1.72917680174578E-13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529.72171777327833</v>
      </c>
      <c r="CE131" s="59">
        <f t="shared" si="94"/>
        <v>394.94722433628397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174.56225622013594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174.56225622013594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-1.1368683772161603E-13</v>
      </c>
      <c r="CU131" s="17">
        <f>CT131*VLOOKUP('Données projet'!$B$13,Paramètres!$A$1:$I$89,3,0)*VLOOKUP('Données projet'!$B$13,Paramètres!$A$1:$I$89,5,0)</f>
        <v>-1.0818439477588981E-13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319.49771739670462</v>
      </c>
      <c r="CZ131" s="59">
        <f t="shared" si="96"/>
        <v>166.76118462633733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90.937067323082886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90.937067323082886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371.53862119592281</v>
      </c>
      <c r="DU131" s="59">
        <f t="shared" si="98"/>
        <v>359.99672429242423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50.039448693855256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50.039448693855256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-2.8421709430404007E-13</v>
      </c>
      <c r="EK131" s="17">
        <f>EJ131*VLOOKUP('Données projet'!$B$15,Paramètres!$A$1:$I$89,3,0)*VLOOKUP('Données projet'!$B$15,Paramètres!$A$1:$I$89,5,0)</f>
        <v>-2.0838797354372215E-13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429.05782194614073</v>
      </c>
      <c r="EP131" s="59">
        <f t="shared" si="100"/>
        <v>240.01805666428365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136.54921258367656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136.54921258367656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377.00852312761913</v>
      </c>
      <c r="FK131" s="59">
        <f t="shared" si="102"/>
        <v>337.17207781873378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58.521811985983298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58.521811985983298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2.8421709430404007E-14</v>
      </c>
      <c r="GA131" s="17">
        <f>FZ131*VLOOKUP('Données projet'!$B$17,Paramètres!$A$1:$I$89,3,0)*VLOOKUP('Données projet'!$B$17,Paramètres!$A$1:$I$89,5,0)</f>
        <v>2.4829205358400945E-14</v>
      </c>
      <c r="GB131" s="13">
        <f t="shared" si="103"/>
        <v>4.3867331143352915E-13</v>
      </c>
      <c r="GC131" s="20">
        <f t="shared" si="79"/>
        <v>8.0726688341261168E-13</v>
      </c>
      <c r="GD131" s="59">
        <f t="shared" si="80"/>
        <v>285.91672419491283</v>
      </c>
      <c r="GE131" s="59">
        <f ca="1">AVERAGE(OFFSET($GD$3,0,0,'Données projet'!$E$17+1,1))-AVERAGE(OFFSET($H$3,0,0,'Données projet'!$E$17+1,1))</f>
        <v>280.10635755644415</v>
      </c>
      <c r="GF131" s="59">
        <f t="shared" si="104"/>
        <v>271.43040689964266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30.980306176674471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30.980306176674471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>
        <f>GU131*VLOOKUP('Données projet'!$B$18,Paramètres!$A$1:$I$89,3,0)*VLOOKUP('Données projet'!$B$18,Paramètres!$A$1:$I$89,5,0)</f>
        <v>0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315.63369683775079</v>
      </c>
      <c r="HA131" s="59">
        <f t="shared" si="106"/>
        <v>306.69725573349979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29.461197777106641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29.461197777106641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3.8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13.933333333333332</v>
      </c>
      <c r="H132" s="67">
        <f t="shared" ref="H132:H195" si="110">(B132+E132+F132)*44/12+(C132+D132)*0.475*44/12</f>
        <v>200.93333333333331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68.012377940657188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-2.4385826691286639E-13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490.57700931800127</v>
      </c>
      <c r="T132" s="59">
        <f t="shared" si="88"/>
        <v>271.29582207075191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193.09035840728578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193.09035840728578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68.012377940657188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-1.4365468814503402E-13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379.55022125193182</v>
      </c>
      <c r="AO132" s="59">
        <f t="shared" si="90"/>
        <v>247.37575363353935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108.67099616002649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108.67099616002649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68.012377940657188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-1.7053025658242404E-13</v>
      </c>
      <c r="BE132" s="13">
        <f>BD132*VLOOKUP('Données projet'!$B$11,Paramètres!$A$1:$I$89,3,0)*VLOOKUP('Données projet'!$B$11,Paramètres!$A$1:$I$89,5,0)</f>
        <v>-1.5429577615577727E-13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480.06550334851067</v>
      </c>
      <c r="BJ132" s="59">
        <f t="shared" si="92"/>
        <v>358.76123821338194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152.7088218029397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152.7088218029397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68.012377940657188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-1.7053025658242404E-13</v>
      </c>
      <c r="BZ132" s="13">
        <f>BY132*VLOOKUP('Données projet'!$B$12,Paramètres!$A$1:$I$89,3,0)*VLOOKUP('Données projet'!$B$12,Paramètres!$A$1:$I$89,5,0)</f>
        <v>-1.72917680174578E-13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529.72171777327833</v>
      </c>
      <c r="CE132" s="59">
        <f t="shared" si="94"/>
        <v>394.94722433628397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171.13919684812208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171.13919684812208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68.012377940657188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-1.1368683772161603E-13</v>
      </c>
      <c r="CU132" s="17">
        <f>CT132*VLOOKUP('Données projet'!$B$13,Paramètres!$A$1:$I$89,3,0)*VLOOKUP('Données projet'!$B$13,Paramètres!$A$1:$I$89,5,0)</f>
        <v>-1.0818439477588981E-13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319.49771739670462</v>
      </c>
      <c r="CZ132" s="59">
        <f t="shared" si="96"/>
        <v>166.76118462633733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89.153846899011469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89.153846899011469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68.012377940657188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371.53862119592281</v>
      </c>
      <c r="DU132" s="59">
        <f t="shared" si="98"/>
        <v>359.99672429242423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49.058205626018754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49.058205626018754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68.012377940657188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-2.8421709430404007E-13</v>
      </c>
      <c r="EK132" s="17">
        <f>EJ132*VLOOKUP('Données projet'!$B$15,Paramètres!$A$1:$I$89,3,0)*VLOOKUP('Données projet'!$B$15,Paramètres!$A$1:$I$89,5,0)</f>
        <v>-2.0838797354372215E-13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429.05782194614073</v>
      </c>
      <c r="EP132" s="59">
        <f t="shared" si="100"/>
        <v>240.01805666428365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133.87156581170646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133.87156581170646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68.012377940657188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377.00852312761913</v>
      </c>
      <c r="FK132" s="59">
        <f t="shared" si="102"/>
        <v>337.17207781873378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57.374234947718911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57.374234947718911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68.012377940657188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2.8421709430404007E-14</v>
      </c>
      <c r="GA132" s="17">
        <f>FZ132*VLOOKUP('Données projet'!$B$17,Paramètres!$A$1:$I$89,3,0)*VLOOKUP('Données projet'!$B$17,Paramètres!$A$1:$I$89,5,0)</f>
        <v>2.4829205358400945E-14</v>
      </c>
      <c r="GB132" s="13">
        <f t="shared" si="103"/>
        <v>4.3867331143352915E-13</v>
      </c>
      <c r="GC132" s="20">
        <f t="shared" ref="GC132:GC153" si="133">(GA132+GB132)*0.475*44/12</f>
        <v>8.0726688341261168E-13</v>
      </c>
      <c r="GD132" s="59">
        <f t="shared" ref="GD132:GD195" si="134">GC132+(FU132+FV132)*44/12</f>
        <v>286.04538578241051</v>
      </c>
      <c r="GE132" s="59">
        <f ca="1">AVERAGE(OFFSET($GD$3,0,0,'Données projet'!$E$17+1,1))-AVERAGE(OFFSET($H$3,0,0,'Données projet'!$E$17+1,1))</f>
        <v>280.10635755644415</v>
      </c>
      <c r="GF132" s="59">
        <f t="shared" si="104"/>
        <v>271.43040689964266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30.372801268670816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30.372801268670816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68.012377940657188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>
        <f>GU132*VLOOKUP('Données projet'!$B$18,Paramètres!$A$1:$I$89,3,0)*VLOOKUP('Données projet'!$B$18,Paramètres!$A$1:$I$89,5,0)</f>
        <v>0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315.63369683775079</v>
      </c>
      <c r="HA132" s="59">
        <f t="shared" si="106"/>
        <v>306.69725573349979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28.883481658253878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28.883481658253878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3.8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13.933333333333332</v>
      </c>
      <c r="H133" s="67">
        <f t="shared" si="110"/>
        <v>200.93333333333331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-2.4385826691286639E-13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490.57700931800127</v>
      </c>
      <c r="T133" s="59">
        <f t="shared" ref="T133:T196" si="142">$T$3</f>
        <v>271.29582207075191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189.30397425240835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189.30397425240835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-1.4365468814503402E-13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379.55022125193182</v>
      </c>
      <c r="AO133" s="59">
        <f t="shared" ref="AO133:AO196" si="144">$AO$3</f>
        <v>247.37575363353935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106.54002420809115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106.54002420809115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-1.7053025658242404E-13</v>
      </c>
      <c r="BE133" s="13">
        <f>BD133*VLOOKUP('Données projet'!$B$11,Paramètres!$A$1:$I$89,3,0)*VLOOKUP('Données projet'!$B$11,Paramètres!$A$1:$I$89,5,0)</f>
        <v>-1.5429577615577727E-13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480.06550334851067</v>
      </c>
      <c r="BJ133" s="59">
        <f t="shared" ref="BJ133:BJ196" si="146">$BJ$3</f>
        <v>358.76123821338194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149.71429495056822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149.71429495056822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-1.7053025658242404E-13</v>
      </c>
      <c r="BZ133" s="13">
        <f>BY133*VLOOKUP('Données projet'!$B$12,Paramètres!$A$1:$I$89,3,0)*VLOOKUP('Données projet'!$B$12,Paramètres!$A$1:$I$89,5,0)</f>
        <v>-1.72917680174578E-13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529.72171777327833</v>
      </c>
      <c r="CE133" s="59">
        <f t="shared" ref="CE133:CE196" si="148">$CE$3</f>
        <v>394.94722433628397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167.78326158253336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167.78326158253336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-1.1368683772161603E-13</v>
      </c>
      <c r="CU133" s="17">
        <f>CT133*VLOOKUP('Données projet'!$B$13,Paramètres!$A$1:$I$89,3,0)*VLOOKUP('Données projet'!$B$13,Paramètres!$A$1:$I$89,5,0)</f>
        <v>-1.0818439477588981E-13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319.49771739670462</v>
      </c>
      <c r="CZ133" s="59">
        <f t="shared" ref="CZ133:CZ196" si="150">$CZ$3</f>
        <v>166.76118462633733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87.405594339799038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87.405594339799038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371.53862119592281</v>
      </c>
      <c r="DU133" s="59">
        <f t="shared" ref="DU133:DU196" si="152">$DU$3</f>
        <v>359.99672429242423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48.096204136243351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48.096204136243351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-2.8421709430404007E-13</v>
      </c>
      <c r="EK133" s="17">
        <f>EJ133*VLOOKUP('Données projet'!$B$15,Paramètres!$A$1:$I$89,3,0)*VLOOKUP('Données projet'!$B$15,Paramètres!$A$1:$I$89,5,0)</f>
        <v>-2.0838797354372215E-13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429.05782194614073</v>
      </c>
      <c r="EP133" s="59">
        <f t="shared" ref="EP133:EP196" si="154">$EP$3</f>
        <v>240.01805666428365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131.24642605973142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131.24642605973142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377.00852312761913</v>
      </c>
      <c r="FK133" s="59">
        <f t="shared" ref="FK133:FK196" si="156">$FK$3</f>
        <v>337.17207781873378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56.249161195222008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56.249161195222008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2.8421709430404007E-14</v>
      </c>
      <c r="GA133" s="17">
        <f>FZ133*VLOOKUP('Données projet'!$B$17,Paramètres!$A$1:$I$89,3,0)*VLOOKUP('Données projet'!$B$17,Paramètres!$A$1:$I$89,5,0)</f>
        <v>2.4829205358400945E-14</v>
      </c>
      <c r="GB133" s="13">
        <f t="shared" ref="GB133:GB153" si="157">EXP(-1.0587+0.8836*LN(GA133)+0.284)</f>
        <v>4.3867331143352915E-13</v>
      </c>
      <c r="GC133" s="20">
        <f t="shared" si="133"/>
        <v>8.0726688341261168E-13</v>
      </c>
      <c r="GD133" s="59">
        <f t="shared" si="134"/>
        <v>286.17181537900916</v>
      </c>
      <c r="GE133" s="59">
        <f ca="1">AVERAGE(OFFSET($GD$3,0,0,'Données projet'!$E$17+1,1))-AVERAGE(OFFSET($H$3,0,0,'Données projet'!$E$17+1,1))</f>
        <v>280.10635755644415</v>
      </c>
      <c r="GF133" s="59">
        <f t="shared" ref="GF133:GF196" si="158">$GF$3</f>
        <v>271.43040689964266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29.777209161371708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29.777209161371708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>
        <f>GU133*VLOOKUP('Données projet'!$B$18,Paramètres!$A$1:$I$89,3,0)*VLOOKUP('Données projet'!$B$18,Paramètres!$A$1:$I$89,5,0)</f>
        <v>0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315.63369683775079</v>
      </c>
      <c r="HA133" s="59">
        <f t="shared" ref="HA133:HA196" si="160">$HA$3</f>
        <v>306.69725573349979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28.317094200119779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28.317094200119779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3.8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13.933333333333332</v>
      </c>
      <c r="H134" s="67">
        <f t="shared" si="110"/>
        <v>200.93333333333331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68.080741374025564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-2.4385826691286639E-13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490.57700931800127</v>
      </c>
      <c r="T134" s="59">
        <f t="shared" si="142"/>
        <v>271.29582207075191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185.59183878134181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185.59183878134181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68.080741374025564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-1.4365468814503402E-13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379.55022125193182</v>
      </c>
      <c r="AO134" s="59">
        <f t="shared" si="144"/>
        <v>247.37575363353935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104.45083931636871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104.45083931636871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68.080741374025564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-1.7053025658242404E-13</v>
      </c>
      <c r="BE134" s="13">
        <f>BD134*VLOOKUP('Données projet'!$B$11,Paramètres!$A$1:$I$89,3,0)*VLOOKUP('Données projet'!$B$11,Paramètres!$A$1:$I$89,5,0)</f>
        <v>-1.5429577615577727E-13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480.06550334851067</v>
      </c>
      <c r="BJ134" s="59">
        <f t="shared" si="146"/>
        <v>358.76123821338194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146.77848894329071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146.77848894329071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68.080741374025564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-1.7053025658242404E-13</v>
      </c>
      <c r="BZ134" s="13">
        <f>BY134*VLOOKUP('Données projet'!$B$12,Paramètres!$A$1:$I$89,3,0)*VLOOKUP('Données projet'!$B$12,Paramètres!$A$1:$I$89,5,0)</f>
        <v>-1.72917680174578E-13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529.72171777327833</v>
      </c>
      <c r="CE134" s="59">
        <f t="shared" si="148"/>
        <v>394.94722433628397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164.49313416058445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164.49313416058445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68.080741374025564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-1.1368683772161603E-13</v>
      </c>
      <c r="CU134" s="17">
        <f>CT134*VLOOKUP('Données projet'!$B$13,Paramètres!$A$1:$I$89,3,0)*VLOOKUP('Données projet'!$B$13,Paramètres!$A$1:$I$89,5,0)</f>
        <v>-1.0818439477588981E-13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319.49771739670462</v>
      </c>
      <c r="CZ134" s="59">
        <f t="shared" si="150"/>
        <v>166.76118462633733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85.691623946943992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85.691623946943992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68.080741374025564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371.53862119592281</v>
      </c>
      <c r="DU134" s="59">
        <f t="shared" si="152"/>
        <v>359.99672429242423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47.15306690891947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47.15306690891947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68.080741374025564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-2.8421709430404007E-13</v>
      </c>
      <c r="EK134" s="17">
        <f>EJ134*VLOOKUP('Données projet'!$B$15,Paramètres!$A$1:$I$89,3,0)*VLOOKUP('Données projet'!$B$15,Paramètres!$A$1:$I$89,5,0)</f>
        <v>-2.0838797354372215E-13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429.05782194614073</v>
      </c>
      <c r="EP134" s="59">
        <f t="shared" si="154"/>
        <v>240.01805666428365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128.67276369711547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128.67276369711547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68.080741374025564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377.00852312761913</v>
      </c>
      <c r="FK134" s="59">
        <f t="shared" si="156"/>
        <v>337.17207781873378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55.146149452784343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55.146149452784343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68.080741374025564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2.8421709430404007E-14</v>
      </c>
      <c r="GA134" s="17">
        <f>FZ134*VLOOKUP('Données projet'!$B$17,Paramètres!$A$1:$I$89,3,0)*VLOOKUP('Données projet'!$B$17,Paramètres!$A$1:$I$89,5,0)</f>
        <v>2.4829205358400945E-14</v>
      </c>
      <c r="GB134" s="13">
        <f t="shared" si="157"/>
        <v>4.3867331143352915E-13</v>
      </c>
      <c r="GC134" s="20">
        <f t="shared" si="133"/>
        <v>8.0726688341261168E-13</v>
      </c>
      <c r="GD134" s="59">
        <f t="shared" si="134"/>
        <v>286.29605170476117</v>
      </c>
      <c r="GE134" s="59">
        <f ca="1">AVERAGE(OFFSET($GD$3,0,0,'Données projet'!$E$17+1,1))-AVERAGE(OFFSET($H$3,0,0,'Données projet'!$E$17+1,1))</f>
        <v>280.10635755644415</v>
      </c>
      <c r="GF134" s="59">
        <f t="shared" si="158"/>
        <v>271.43040689964266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29.193296252021419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29.193296252021419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68.080741374025564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>
        <f>GU134*VLOOKUP('Données projet'!$B$18,Paramètres!$A$1:$I$89,3,0)*VLOOKUP('Données projet'!$B$18,Paramètres!$A$1:$I$89,5,0)</f>
        <v>0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315.63369683775079</v>
      </c>
      <c r="HA134" s="59">
        <f t="shared" si="160"/>
        <v>306.69725573349979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27.761813254577451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27.761813254577451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3.8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13.933333333333332</v>
      </c>
      <c r="H135" s="67">
        <f t="shared" si="110"/>
        <v>200.93333333333331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68.114036220366742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-2.4385826691286639E-13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490.57700931800127</v>
      </c>
      <c r="T135" s="59">
        <f t="shared" si="142"/>
        <v>271.29582207075191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181.95249602268379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181.95249602268379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68.114036220366742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-1.4365468814503402E-13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379.55022125193182</v>
      </c>
      <c r="AO135" s="59">
        <f t="shared" si="144"/>
        <v>247.37575363353935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102.40262206609599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102.40262206609599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68.114036220366742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-1.7053025658242404E-13</v>
      </c>
      <c r="BE135" s="13">
        <f>BD135*VLOOKUP('Données projet'!$B$11,Paramètres!$A$1:$I$89,3,0)*VLOOKUP('Données projet'!$B$11,Paramètres!$A$1:$I$89,5,0)</f>
        <v>-1.5429577615577727E-13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480.06550334851067</v>
      </c>
      <c r="BJ135" s="59">
        <f t="shared" si="146"/>
        <v>358.76123821338194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143.90025230115108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143.90025230115108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68.114036220366742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-1.7053025658242404E-13</v>
      </c>
      <c r="BZ135" s="13">
        <f>BY135*VLOOKUP('Données projet'!$B$12,Paramètres!$A$1:$I$89,3,0)*VLOOKUP('Données projet'!$B$12,Paramètres!$A$1:$I$89,5,0)</f>
        <v>-1.72917680174578E-13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529.72171777327833</v>
      </c>
      <c r="CE135" s="59">
        <f t="shared" si="148"/>
        <v>394.94722433628397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161.26752413060038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161.26752413060038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68.114036220366742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-1.1368683772161603E-13</v>
      </c>
      <c r="CU135" s="17">
        <f>CT135*VLOOKUP('Données projet'!$B$13,Paramètres!$A$1:$I$89,3,0)*VLOOKUP('Données projet'!$B$13,Paramètres!$A$1:$I$89,5,0)</f>
        <v>-1.0818439477588981E-13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319.49771739670462</v>
      </c>
      <c r="CZ135" s="59">
        <f t="shared" si="150"/>
        <v>166.76118462633733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84.011263468074119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84.011263468074119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68.114036220366742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371.53862119592281</v>
      </c>
      <c r="DU135" s="59">
        <f t="shared" si="152"/>
        <v>359.99672429242423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46.228424027366508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46.228424027366508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68.114036220366742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-2.8421709430404007E-13</v>
      </c>
      <c r="EK135" s="17">
        <f>EJ135*VLOOKUP('Données projet'!$B$15,Paramètres!$A$1:$I$89,3,0)*VLOOKUP('Données projet'!$B$15,Paramètres!$A$1:$I$89,5,0)</f>
        <v>-2.0838797354372215E-13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429.05782194614073</v>
      </c>
      <c r="EP135" s="59">
        <f t="shared" si="154"/>
        <v>240.01805666428365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126.14956928365137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126.14956928365137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68.114036220366742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377.00852312761913</v>
      </c>
      <c r="FK135" s="59">
        <f t="shared" si="156"/>
        <v>337.17207781873378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54.064767097845149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54.064767097845149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68.114036220366742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2.8421709430404007E-14</v>
      </c>
      <c r="GA135" s="17">
        <f>FZ135*VLOOKUP('Données projet'!$B$17,Paramètres!$A$1:$I$89,3,0)*VLOOKUP('Données projet'!$B$17,Paramètres!$A$1:$I$89,5,0)</f>
        <v>2.4829205358400945E-14</v>
      </c>
      <c r="GB135" s="13">
        <f t="shared" si="157"/>
        <v>4.3867331143352915E-13</v>
      </c>
      <c r="GC135" s="20">
        <f t="shared" si="133"/>
        <v>8.0726688341261168E-13</v>
      </c>
      <c r="GD135" s="59">
        <f t="shared" si="134"/>
        <v>286.41813280801222</v>
      </c>
      <c r="GE135" s="59">
        <f ca="1">AVERAGE(OFFSET($GD$3,0,0,'Données projet'!$E$17+1,1))-AVERAGE(OFFSET($H$3,0,0,'Données projet'!$E$17+1,1))</f>
        <v>280.10635755644415</v>
      </c>
      <c r="GF135" s="59">
        <f t="shared" si="158"/>
        <v>271.43040689964266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28.62083351867178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28.62083351867178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68.114036220366742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>
        <f>GU135*VLOOKUP('Données projet'!$B$18,Paramètres!$A$1:$I$89,3,0)*VLOOKUP('Données projet'!$B$18,Paramètres!$A$1:$I$89,5,0)</f>
        <v>0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315.63369683775079</v>
      </c>
      <c r="HA135" s="59">
        <f t="shared" si="160"/>
        <v>306.69725573349979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27.217421029689273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27.217421029689273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3.8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13.933333333333332</v>
      </c>
      <c r="H136" s="67">
        <f t="shared" si="110"/>
        <v>200.93333333333331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-2.4385826691286639E-13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490.57700931800127</v>
      </c>
      <c r="T136" s="59">
        <f t="shared" si="142"/>
        <v>271.29582207075191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178.38451855574317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178.38451855574317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-1.4365468814503402E-13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379.55022125193182</v>
      </c>
      <c r="AO136" s="59">
        <f t="shared" si="144"/>
        <v>247.37575363353935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100.39456910681194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100.39456910681194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-1.7053025658242404E-13</v>
      </c>
      <c r="BE136" s="13">
        <f>BD136*VLOOKUP('Données projet'!$B$11,Paramètres!$A$1:$I$89,3,0)*VLOOKUP('Données projet'!$B$11,Paramètres!$A$1:$I$89,5,0)</f>
        <v>-1.5429577615577727E-13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480.06550334851067</v>
      </c>
      <c r="BJ136" s="59">
        <f t="shared" si="146"/>
        <v>358.76123821338194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141.0784561240128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141.0784561240128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-1.7053025658242404E-13</v>
      </c>
      <c r="BZ136" s="13">
        <f>BY136*VLOOKUP('Données projet'!$B$12,Paramètres!$A$1:$I$89,3,0)*VLOOKUP('Données projet'!$B$12,Paramètres!$A$1:$I$89,5,0)</f>
        <v>-1.72917680174578E-13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529.72171777327833</v>
      </c>
      <c r="CE136" s="59">
        <f t="shared" si="148"/>
        <v>394.94722433628397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158.10516634587643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158.10516634587643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-1.1368683772161603E-13</v>
      </c>
      <c r="CU136" s="17">
        <f>CT136*VLOOKUP('Données projet'!$B$13,Paramètres!$A$1:$I$89,3,0)*VLOOKUP('Données projet'!$B$13,Paramètres!$A$1:$I$89,5,0)</f>
        <v>-1.0818439477588981E-13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319.49771739670462</v>
      </c>
      <c r="CZ136" s="59">
        <f t="shared" si="150"/>
        <v>166.76118462633733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82.363853833276195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82.363853833276195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371.53862119592281</v>
      </c>
      <c r="DU136" s="59">
        <f t="shared" si="152"/>
        <v>359.99672429242423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45.321912828744331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45.321912828744331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-2.8421709430404007E-13</v>
      </c>
      <c r="EK136" s="17">
        <f>EJ136*VLOOKUP('Données projet'!$B$15,Paramètres!$A$1:$I$89,3,0)*VLOOKUP('Données projet'!$B$15,Paramètres!$A$1:$I$89,5,0)</f>
        <v>-2.0838797354372215E-13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429.05782194614073</v>
      </c>
      <c r="EP136" s="59">
        <f t="shared" si="154"/>
        <v>240.01805666428365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123.67585317363869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123.67585317363869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377.00852312761913</v>
      </c>
      <c r="FK136" s="59">
        <f t="shared" si="156"/>
        <v>337.17207781873378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53.004589991308201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53.004589991308201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2.8421709430404007E-14</v>
      </c>
      <c r="GA136" s="17">
        <f>FZ136*VLOOKUP('Données projet'!$B$17,Paramètres!$A$1:$I$89,3,0)*VLOOKUP('Données projet'!$B$17,Paramètres!$A$1:$I$89,5,0)</f>
        <v>2.4829205358400945E-14</v>
      </c>
      <c r="GB136" s="13">
        <f t="shared" si="157"/>
        <v>4.3867331143352915E-13</v>
      </c>
      <c r="GC136" s="20">
        <f t="shared" si="133"/>
        <v>8.0726688341261168E-13</v>
      </c>
      <c r="GD136" s="59">
        <f t="shared" si="134"/>
        <v>286.53809607705421</v>
      </c>
      <c r="GE136" s="59">
        <f ca="1">AVERAGE(OFFSET($GD$3,0,0,'Données projet'!$E$17+1,1))-AVERAGE(OFFSET($H$3,0,0,'Données projet'!$E$17+1,1))</f>
        <v>280.10635755644415</v>
      </c>
      <c r="GF136" s="59">
        <f t="shared" si="158"/>
        <v>271.43040689964266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28.059596430355338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28.059596430355338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>
        <f>GU136*VLOOKUP('Données projet'!$B$18,Paramètres!$A$1:$I$89,3,0)*VLOOKUP('Données projet'!$B$18,Paramètres!$A$1:$I$89,5,0)</f>
        <v>0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315.63369683775079</v>
      </c>
      <c r="HA136" s="59">
        <f t="shared" si="160"/>
        <v>306.69725573349979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26.683704004284682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26.683704004284682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3.8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13.933333333333332</v>
      </c>
      <c r="H137" s="67">
        <f t="shared" si="110"/>
        <v>200.93333333333331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-2.4385826691286639E-13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490.57700931800127</v>
      </c>
      <c r="T137" s="59">
        <f t="shared" si="142"/>
        <v>271.29582207075191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174.88650695067787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174.88650695067787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-1.4365468814503402E-13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379.55022125193182</v>
      </c>
      <c r="AO137" s="59">
        <f t="shared" si="144"/>
        <v>247.37575363353935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98.425892841268094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98.425892841268094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-1.7053025658242404E-13</v>
      </c>
      <c r="BE137" s="13">
        <f>BD137*VLOOKUP('Données projet'!$B$11,Paramètres!$A$1:$I$89,3,0)*VLOOKUP('Données projet'!$B$11,Paramètres!$A$1:$I$89,5,0)</f>
        <v>-1.5429577615577727E-13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480.06550334851067</v>
      </c>
      <c r="BJ137" s="59">
        <f t="shared" si="146"/>
        <v>358.76123821338194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138.31199364878248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138.31199364878248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-1.7053025658242404E-13</v>
      </c>
      <c r="BZ137" s="13">
        <f>BY137*VLOOKUP('Données projet'!$B$12,Paramètres!$A$1:$I$89,3,0)*VLOOKUP('Données projet'!$B$12,Paramètres!$A$1:$I$89,5,0)</f>
        <v>-1.72917680174578E-13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529.72171777327833</v>
      </c>
      <c r="CE137" s="59">
        <f t="shared" si="148"/>
        <v>394.94722433628397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155.00482046846312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155.00482046846312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-1.1368683772161603E-13</v>
      </c>
      <c r="CU137" s="17">
        <f>CT137*VLOOKUP('Données projet'!$B$13,Paramètres!$A$1:$I$89,3,0)*VLOOKUP('Données projet'!$B$13,Paramètres!$A$1:$I$89,5,0)</f>
        <v>-1.0818439477588981E-13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319.49771739670462</v>
      </c>
      <c r="CZ137" s="59">
        <f t="shared" si="150"/>
        <v>166.76118462633733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80.748748896595998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80.748748896595998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371.53862119592281</v>
      </c>
      <c r="DU137" s="59">
        <f t="shared" si="152"/>
        <v>359.99672429242423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44.433177761809901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44.433177761809901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-2.8421709430404007E-13</v>
      </c>
      <c r="EK137" s="17">
        <f>EJ137*VLOOKUP('Données projet'!$B$15,Paramètres!$A$1:$I$89,3,0)*VLOOKUP('Données projet'!$B$15,Paramètres!$A$1:$I$89,5,0)</f>
        <v>-2.0838797354372215E-13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429.05782194614073</v>
      </c>
      <c r="EP137" s="59">
        <f t="shared" si="154"/>
        <v>240.01805666428365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121.25064512772549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121.25064512772549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377.00852312761913</v>
      </c>
      <c r="FK137" s="59">
        <f t="shared" si="156"/>
        <v>337.17207781873378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51.96520231118626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51.96520231118626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2.8421709430404007E-14</v>
      </c>
      <c r="GA137" s="17">
        <f>FZ137*VLOOKUP('Données projet'!$B$17,Paramètres!$A$1:$I$89,3,0)*VLOOKUP('Données projet'!$B$17,Paramètres!$A$1:$I$89,5,0)</f>
        <v>2.4829205358400945E-14</v>
      </c>
      <c r="GB137" s="13">
        <f t="shared" si="157"/>
        <v>4.3867331143352915E-13</v>
      </c>
      <c r="GC137" s="20">
        <f t="shared" si="133"/>
        <v>8.0726688341261168E-13</v>
      </c>
      <c r="GD137" s="59">
        <f t="shared" si="134"/>
        <v>286.65597825157607</v>
      </c>
      <c r="GE137" s="59">
        <f ca="1">AVERAGE(OFFSET($GD$3,0,0,'Données projet'!$E$17+1,1))-AVERAGE(OFFSET($H$3,0,0,'Données projet'!$E$17+1,1))</f>
        <v>280.10635755644415</v>
      </c>
      <c r="GF137" s="59">
        <f t="shared" si="158"/>
        <v>271.43040689964266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27.509364859019961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27.509364859019961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>
        <f>GU137*VLOOKUP('Données projet'!$B$18,Paramètres!$A$1:$I$89,3,0)*VLOOKUP('Données projet'!$B$18,Paramètres!$A$1:$I$89,5,0)</f>
        <v>0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315.63369683775079</v>
      </c>
      <c r="HA137" s="59">
        <f t="shared" si="160"/>
        <v>306.69725573349979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26.160452844213033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26.160452844213033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3.8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13.933333333333332</v>
      </c>
      <c r="H138" s="67">
        <f t="shared" si="110"/>
        <v>200.93333333333331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-2.4385826691286639E-13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490.57700931800127</v>
      </c>
      <c r="T138" s="59">
        <f t="shared" si="142"/>
        <v>271.29582207075191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171.4570892196115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171.4570892196115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-1.4365468814503402E-13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379.55022125193182</v>
      </c>
      <c r="AO138" s="59">
        <f t="shared" si="144"/>
        <v>247.37575363353935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96.495821116517604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96.495821116517604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-1.7053025658242404E-13</v>
      </c>
      <c r="BE138" s="13">
        <f>BD138*VLOOKUP('Données projet'!$B$11,Paramètres!$A$1:$I$89,3,0)*VLOOKUP('Données projet'!$B$11,Paramètres!$A$1:$I$89,5,0)</f>
        <v>-1.5429577615577727E-13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480.06550334851067</v>
      </c>
      <c r="BJ138" s="59">
        <f t="shared" si="146"/>
        <v>358.76123821338194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135.59977981531591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135.59977981531591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-1.7053025658242404E-13</v>
      </c>
      <c r="BZ138" s="13">
        <f>BY138*VLOOKUP('Données projet'!$B$12,Paramètres!$A$1:$I$89,3,0)*VLOOKUP('Données projet'!$B$12,Paramètres!$A$1:$I$89,5,0)</f>
        <v>-1.72917680174578E-13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529.72171777327833</v>
      </c>
      <c r="CE138" s="59">
        <f t="shared" si="148"/>
        <v>394.94722433628397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151.96527048268163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151.96527048268163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-1.1368683772161603E-13</v>
      </c>
      <c r="CU138" s="17">
        <f>CT138*VLOOKUP('Données projet'!$B$13,Paramètres!$A$1:$I$89,3,0)*VLOOKUP('Données projet'!$B$13,Paramètres!$A$1:$I$89,5,0)</f>
        <v>-1.0818439477588981E-13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319.49771739670462</v>
      </c>
      <c r="CZ138" s="59">
        <f t="shared" si="150"/>
        <v>166.76118462633733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79.165315182607358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79.165315182607358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371.53862119592281</v>
      </c>
      <c r="DU138" s="59">
        <f t="shared" si="152"/>
        <v>359.99672429242423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43.561870247463183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43.561870247463183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-2.8421709430404007E-13</v>
      </c>
      <c r="EK138" s="17">
        <f>EJ138*VLOOKUP('Données projet'!$B$15,Paramètres!$A$1:$I$89,3,0)*VLOOKUP('Données projet'!$B$15,Paramètres!$A$1:$I$89,5,0)</f>
        <v>-2.0838797354372215E-13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429.05782194614073</v>
      </c>
      <c r="EP138" s="59">
        <f t="shared" si="154"/>
        <v>240.01805666428365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118.87299393236181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118.87299393236181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377.00852312761913</v>
      </c>
      <c r="FK138" s="59">
        <f t="shared" si="156"/>
        <v>337.17207781873378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50.94619638950762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50.94619638950762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2.8421709430404007E-14</v>
      </c>
      <c r="GA138" s="17">
        <f>FZ138*VLOOKUP('Données projet'!$B$17,Paramètres!$A$1:$I$89,3,0)*VLOOKUP('Données projet'!$B$17,Paramètres!$A$1:$I$89,5,0)</f>
        <v>2.4829205358400945E-14</v>
      </c>
      <c r="GB138" s="13">
        <f t="shared" si="157"/>
        <v>4.3867331143352915E-13</v>
      </c>
      <c r="GC138" s="20">
        <f t="shared" si="133"/>
        <v>8.0726688341261168E-13</v>
      </c>
      <c r="GD138" s="59">
        <f t="shared" si="134"/>
        <v>286.77181543391504</v>
      </c>
      <c r="GE138" s="59">
        <f ca="1">AVERAGE(OFFSET($GD$3,0,0,'Données projet'!$E$17+1,1))-AVERAGE(OFFSET($H$3,0,0,'Données projet'!$E$17+1,1))</f>
        <v>280.10635755644415</v>
      </c>
      <c r="GF138" s="59">
        <f t="shared" si="158"/>
        <v>271.43040689964266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26.969922993190348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26.969922993190348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>
        <f>GU138*VLOOKUP('Données projet'!$B$18,Paramètres!$A$1:$I$89,3,0)*VLOOKUP('Données projet'!$B$18,Paramètres!$A$1:$I$89,5,0)</f>
        <v>0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315.63369683775079</v>
      </c>
      <c r="HA138" s="59">
        <f t="shared" si="160"/>
        <v>306.69725573349979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25.647462320238695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25.647462320238695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3.8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13.933333333333332</v>
      </c>
      <c r="H139" s="67">
        <f t="shared" si="110"/>
        <v>200.93333333333331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-2.4385826691286639E-13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490.57700931800127</v>
      </c>
      <c r="T139" s="59">
        <f t="shared" si="142"/>
        <v>271.29582207075191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168.09492027851309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168.09492027851309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-1.4365468814503402E-13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379.55022125193182</v>
      </c>
      <c r="AO139" s="59">
        <f t="shared" si="144"/>
        <v>247.37575363353935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94.603596921061964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94.603596921061964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-1.7053025658242404E-13</v>
      </c>
      <c r="BE139" s="13">
        <f>BD139*VLOOKUP('Données projet'!$B$11,Paramètres!$A$1:$I$89,3,0)*VLOOKUP('Données projet'!$B$11,Paramètres!$A$1:$I$89,5,0)</f>
        <v>-1.5429577615577727E-13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480.06550334851067</v>
      </c>
      <c r="BJ139" s="59">
        <f t="shared" si="146"/>
        <v>358.76123821338194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132.94075084083656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132.94075084083656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-1.7053025658242404E-13</v>
      </c>
      <c r="BZ139" s="13">
        <f>BY139*VLOOKUP('Données projet'!$B$12,Paramètres!$A$1:$I$89,3,0)*VLOOKUP('Données projet'!$B$12,Paramètres!$A$1:$I$89,5,0)</f>
        <v>-1.72917680174578E-13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529.72171777327833</v>
      </c>
      <c r="CE139" s="59">
        <f t="shared" si="148"/>
        <v>394.94722433628397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148.9853242181789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148.9853242181789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-1.1368683772161603E-13</v>
      </c>
      <c r="CU139" s="17">
        <f>CT139*VLOOKUP('Données projet'!$B$13,Paramètres!$A$1:$I$89,3,0)*VLOOKUP('Données projet'!$B$13,Paramètres!$A$1:$I$89,5,0)</f>
        <v>-1.0818439477588981E-13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319.49771739670462</v>
      </c>
      <c r="CZ139" s="59">
        <f t="shared" si="150"/>
        <v>166.76118462633733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77.612931637950837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77.612931637950837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371.53862119592281</v>
      </c>
      <c r="DU139" s="59">
        <f t="shared" si="152"/>
        <v>359.99672429242423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42.707648542027698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42.707648542027698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-2.8421709430404007E-13</v>
      </c>
      <c r="EK139" s="17">
        <f>EJ139*VLOOKUP('Données projet'!$B$15,Paramètres!$A$1:$I$89,3,0)*VLOOKUP('Données projet'!$B$15,Paramètres!$A$1:$I$89,5,0)</f>
        <v>-2.0838797354372215E-13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429.05782194614073</v>
      </c>
      <c r="EP139" s="59">
        <f t="shared" si="154"/>
        <v>240.01805666428365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116.54196702671518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116.54196702671518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377.00852312761913</v>
      </c>
      <c r="FK139" s="59">
        <f t="shared" si="156"/>
        <v>337.17207781873378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49.947172552420859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49.947172552420859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2.8421709430404007E-14</v>
      </c>
      <c r="GA139" s="17">
        <f>FZ139*VLOOKUP('Données projet'!$B$17,Paramètres!$A$1:$I$89,3,0)*VLOOKUP('Données projet'!$B$17,Paramètres!$A$1:$I$89,5,0)</f>
        <v>2.4829205358400945E-14</v>
      </c>
      <c r="GB139" s="13">
        <f t="shared" si="157"/>
        <v>4.3867331143352915E-13</v>
      </c>
      <c r="GC139" s="20">
        <f t="shared" si="133"/>
        <v>8.0726688341261168E-13</v>
      </c>
      <c r="GD139" s="59">
        <f t="shared" si="134"/>
        <v>286.88564310011355</v>
      </c>
      <c r="GE139" s="59">
        <f ca="1">AVERAGE(OFFSET($GD$3,0,0,'Données projet'!$E$17+1,1))-AVERAGE(OFFSET($H$3,0,0,'Données projet'!$E$17+1,1))</f>
        <v>280.10635755644415</v>
      </c>
      <c r="GF139" s="59">
        <f t="shared" si="158"/>
        <v>271.43040689964266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26.441059253322607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26.441059253322607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>
        <f>GU139*VLOOKUP('Données projet'!$B$18,Paramètres!$A$1:$I$89,3,0)*VLOOKUP('Données projet'!$B$18,Paramètres!$A$1:$I$89,5,0)</f>
        <v>0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315.63369683775079</v>
      </c>
      <c r="HA139" s="59">
        <f t="shared" si="160"/>
        <v>306.69725573349979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25.144531227546171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25.144531227546171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3.8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13.933333333333332</v>
      </c>
      <c r="H140" s="67">
        <f t="shared" si="110"/>
        <v>200.93333333333331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-2.4385826691286639E-13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490.57700931800127</v>
      </c>
      <c r="T140" s="59">
        <f t="shared" si="142"/>
        <v>271.29582207075191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164.79868141962905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164.79868141962905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-1.4365468814503402E-13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379.55022125193182</v>
      </c>
      <c r="AO140" s="59">
        <f t="shared" si="144"/>
        <v>247.37575363353935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92.748478087936419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92.748478087936419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-1.7053025658242404E-13</v>
      </c>
      <c r="BE140" s="13">
        <f>BD140*VLOOKUP('Données projet'!$B$11,Paramètres!$A$1:$I$89,3,0)*VLOOKUP('Données projet'!$B$11,Paramètres!$A$1:$I$89,5,0)</f>
        <v>-1.5429577615577727E-13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480.06550334851067</v>
      </c>
      <c r="BJ140" s="59">
        <f t="shared" si="146"/>
        <v>358.76123821338194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130.3338638026992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130.3338638026992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-1.7053025658242404E-13</v>
      </c>
      <c r="BZ140" s="13">
        <f>BY140*VLOOKUP('Données projet'!$B$12,Paramètres!$A$1:$I$89,3,0)*VLOOKUP('Données projet'!$B$12,Paramètres!$A$1:$I$89,5,0)</f>
        <v>-1.72917680174578E-13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529.72171777327833</v>
      </c>
      <c r="CE140" s="59">
        <f t="shared" si="148"/>
        <v>394.94722433628397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146.06381288233533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146.06381288233533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-1.1368683772161603E-13</v>
      </c>
      <c r="CU140" s="17">
        <f>CT140*VLOOKUP('Données projet'!$B$13,Paramètres!$A$1:$I$89,3,0)*VLOOKUP('Données projet'!$B$13,Paramètres!$A$1:$I$89,5,0)</f>
        <v>-1.0818439477588981E-13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319.49771739670462</v>
      </c>
      <c r="CZ140" s="59">
        <f t="shared" si="150"/>
        <v>166.76118462633733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76.090989387744557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76.090989387744557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371.53862119592281</v>
      </c>
      <c r="DU140" s="59">
        <f t="shared" si="152"/>
        <v>359.99672429242423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41.870177603212014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41.870177603212014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-2.8421709430404007E-13</v>
      </c>
      <c r="EK140" s="17">
        <f>EJ140*VLOOKUP('Données projet'!$B$15,Paramètres!$A$1:$I$89,3,0)*VLOOKUP('Données projet'!$B$15,Paramètres!$A$1:$I$89,5,0)</f>
        <v>-2.0838797354372215E-13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429.05782194614073</v>
      </c>
      <c r="EP140" s="59">
        <f t="shared" si="154"/>
        <v>240.01805666428365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114.25665013690227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114.25665013690227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377.00852312761913</v>
      </c>
      <c r="FK140" s="59">
        <f t="shared" si="156"/>
        <v>337.17207781873378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48.967738963434996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48.967738963434996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2.8421709430404007E-14</v>
      </c>
      <c r="GA140" s="17">
        <f>FZ140*VLOOKUP('Données projet'!$B$17,Paramètres!$A$1:$I$89,3,0)*VLOOKUP('Données projet'!$B$17,Paramètres!$A$1:$I$89,5,0)</f>
        <v>2.4829205358400945E-14</v>
      </c>
      <c r="GB140" s="13">
        <f t="shared" si="157"/>
        <v>4.3867331143352915E-13</v>
      </c>
      <c r="GC140" s="20">
        <f t="shared" si="133"/>
        <v>8.0726688341261168E-13</v>
      </c>
      <c r="GD140" s="59">
        <f t="shared" si="134"/>
        <v>286.99749611078408</v>
      </c>
      <c r="GE140" s="59">
        <f ca="1">AVERAGE(OFFSET($GD$3,0,0,'Données projet'!$E$17+1,1))-AVERAGE(OFFSET($H$3,0,0,'Données projet'!$E$17+1,1))</f>
        <v>280.10635755644415</v>
      </c>
      <c r="GF140" s="59">
        <f t="shared" si="158"/>
        <v>271.43040689964266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25.92256620881864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25.92256620881864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>
        <f>GU140*VLOOKUP('Données projet'!$B$18,Paramètres!$A$1:$I$89,3,0)*VLOOKUP('Données projet'!$B$18,Paramètres!$A$1:$I$89,5,0)</f>
        <v>0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315.63369683775079</v>
      </c>
      <c r="HA140" s="59">
        <f t="shared" si="160"/>
        <v>306.69725573349979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24.651462306823671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24.651462306823671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3.8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13.933333333333332</v>
      </c>
      <c r="H141" s="67">
        <f t="shared" si="110"/>
        <v>200.93333333333331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68.302020560486696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-2.4385826691286639E-13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490.57700931800127</v>
      </c>
      <c r="T141" s="59">
        <f t="shared" si="142"/>
        <v>271.29582207075191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161.56707979426054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161.56707979426054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68.302020560486696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-1.4365468814503402E-13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379.55022125193182</v>
      </c>
      <c r="AO141" s="59">
        <f t="shared" si="144"/>
        <v>247.37575363353935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90.929737003617703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90.929737003617703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68.302020560486696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-1.7053025658242404E-13</v>
      </c>
      <c r="BE141" s="13">
        <f>BD141*VLOOKUP('Données projet'!$B$11,Paramètres!$A$1:$I$89,3,0)*VLOOKUP('Données projet'!$B$11,Paramètres!$A$1:$I$89,5,0)</f>
        <v>-1.5429577615577727E-13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480.06550334851067</v>
      </c>
      <c r="BJ141" s="59">
        <f t="shared" si="146"/>
        <v>358.76123821338194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127.77809622933563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127.77809622933563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68.302020560486696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-1.7053025658242404E-13</v>
      </c>
      <c r="BZ141" s="13">
        <f>BY141*VLOOKUP('Données projet'!$B$12,Paramètres!$A$1:$I$89,3,0)*VLOOKUP('Données projet'!$B$12,Paramètres!$A$1:$I$89,5,0)</f>
        <v>-1.72917680174578E-13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529.72171777327833</v>
      </c>
      <c r="CE141" s="59">
        <f t="shared" si="148"/>
        <v>394.94722433628397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143.19959060184166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143.19959060184166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68.302020560486696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-1.1368683772161603E-13</v>
      </c>
      <c r="CU141" s="17">
        <f>CT141*VLOOKUP('Données projet'!$B$13,Paramètres!$A$1:$I$89,3,0)*VLOOKUP('Données projet'!$B$13,Paramètres!$A$1:$I$89,5,0)</f>
        <v>-1.0818439477588981E-13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319.49771739670462</v>
      </c>
      <c r="CZ141" s="59">
        <f t="shared" si="150"/>
        <v>166.76118462633733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74.598891496771714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74.598891496771714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68.302020560486696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371.53862119592281</v>
      </c>
      <c r="DU141" s="59">
        <f t="shared" si="152"/>
        <v>359.99672429242423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41.049128958699669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41.049128958699669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68.302020560486696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-2.8421709430404007E-13</v>
      </c>
      <c r="EK141" s="17">
        <f>EJ141*VLOOKUP('Données projet'!$B$15,Paramètres!$A$1:$I$89,3,0)*VLOOKUP('Données projet'!$B$15,Paramètres!$A$1:$I$89,5,0)</f>
        <v>-2.0838797354372215E-13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429.05782194614073</v>
      </c>
      <c r="EP141" s="59">
        <f t="shared" si="154"/>
        <v>240.01805666428365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112.01614691739292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112.01614691739292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68.302020560486696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377.00852312761913</v>
      </c>
      <c r="FK141" s="59">
        <f t="shared" si="156"/>
        <v>337.17207781873378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48.007511469733643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48.007511469733643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68.302020560486696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2.8421709430404007E-14</v>
      </c>
      <c r="GA141" s="17">
        <f>FZ141*VLOOKUP('Données projet'!$B$17,Paramètres!$A$1:$I$89,3,0)*VLOOKUP('Données projet'!$B$17,Paramètres!$A$1:$I$89,5,0)</f>
        <v>2.4829205358400945E-14</v>
      </c>
      <c r="GB141" s="13">
        <f t="shared" si="157"/>
        <v>4.3867331143352915E-13</v>
      </c>
      <c r="GC141" s="20">
        <f t="shared" si="133"/>
        <v>8.0726688341261168E-13</v>
      </c>
      <c r="GD141" s="59">
        <f t="shared" si="134"/>
        <v>287.10740872178536</v>
      </c>
      <c r="GE141" s="59">
        <f ca="1">AVERAGE(OFFSET($GD$3,0,0,'Données projet'!$E$17+1,1))-AVERAGE(OFFSET($H$3,0,0,'Données projet'!$E$17+1,1))</f>
        <v>280.10635755644415</v>
      </c>
      <c r="GF141" s="59">
        <f t="shared" si="158"/>
        <v>271.43040689964266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25.414240496667869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25.414240496667869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68.302020560486696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>
        <f>GU141*VLOOKUP('Données projet'!$B$18,Paramètres!$A$1:$I$89,3,0)*VLOOKUP('Données projet'!$B$18,Paramètres!$A$1:$I$89,5,0)</f>
        <v>0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315.63369683775079</v>
      </c>
      <c r="HA141" s="59">
        <f t="shared" si="160"/>
        <v>306.69725573349979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24.168062166894192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24.168062166894192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3.8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13.933333333333332</v>
      </c>
      <c r="H142" s="67">
        <f t="shared" si="110"/>
        <v>200.93333333333331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-2.4385826691286639E-13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490.57700931800127</v>
      </c>
      <c r="T142" s="59">
        <f t="shared" si="142"/>
        <v>271.29582207075191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158.39884790568314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158.39884790568314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-1.4365468814503402E-13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379.55022125193182</v>
      </c>
      <c r="AO142" s="59">
        <f t="shared" si="144"/>
        <v>247.37575363353935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89.146660322639946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89.146660322639946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-1.7053025658242404E-13</v>
      </c>
      <c r="BE142" s="13">
        <f>BD142*VLOOKUP('Données projet'!$B$11,Paramètres!$A$1:$I$89,3,0)*VLOOKUP('Données projet'!$B$11,Paramètres!$A$1:$I$89,5,0)</f>
        <v>-1.5429577615577727E-13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480.06550334851067</v>
      </c>
      <c r="BJ142" s="59">
        <f t="shared" si="146"/>
        <v>358.76123821338194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125.27244569922142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125.27244569922142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-1.7053025658242404E-13</v>
      </c>
      <c r="BZ142" s="13">
        <f>BY142*VLOOKUP('Données projet'!$B$12,Paramètres!$A$1:$I$89,3,0)*VLOOKUP('Données projet'!$B$12,Paramètres!$A$1:$I$89,5,0)</f>
        <v>-1.72917680174578E-13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529.72171777327833</v>
      </c>
      <c r="CE142" s="59">
        <f t="shared" si="148"/>
        <v>394.94722433628397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140.39153397326541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140.39153397326541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-1.1368683772161603E-13</v>
      </c>
      <c r="CU142" s="17">
        <f>CT142*VLOOKUP('Données projet'!$B$13,Paramètres!$A$1:$I$89,3,0)*VLOOKUP('Données projet'!$B$13,Paramètres!$A$1:$I$89,5,0)</f>
        <v>-1.0818439477588981E-13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319.49771739670462</v>
      </c>
      <c r="CZ142" s="59">
        <f t="shared" si="150"/>
        <v>166.76118462633733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73.136052735351001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73.136052735351001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371.53862119592281</v>
      </c>
      <c r="DU142" s="59">
        <f t="shared" si="152"/>
        <v>359.99672429242423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40.244180577315987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40.244180577315987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-2.8421709430404007E-13</v>
      </c>
      <c r="EK142" s="17">
        <f>EJ142*VLOOKUP('Données projet'!$B$15,Paramètres!$A$1:$I$89,3,0)*VLOOKUP('Données projet'!$B$15,Paramètres!$A$1:$I$89,5,0)</f>
        <v>-2.0838797354372215E-13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429.05782194614073</v>
      </c>
      <c r="EP142" s="59">
        <f t="shared" si="154"/>
        <v>240.01805666428365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109.81957859944612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109.81957859944612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377.00852312761913</v>
      </c>
      <c r="FK142" s="59">
        <f t="shared" si="156"/>
        <v>337.17207781873378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47.066113451502837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47.066113451502837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2.8421709430404007E-14</v>
      </c>
      <c r="GA142" s="17">
        <f>FZ142*VLOOKUP('Données projet'!$B$17,Paramètres!$A$1:$I$89,3,0)*VLOOKUP('Données projet'!$B$17,Paramètres!$A$1:$I$89,5,0)</f>
        <v>2.4829205358400945E-14</v>
      </c>
      <c r="GB142" s="13">
        <f t="shared" si="157"/>
        <v>4.3867331143352915E-13</v>
      </c>
      <c r="GC142" s="20">
        <f t="shared" si="133"/>
        <v>8.0726688341261168E-13</v>
      </c>
      <c r="GD142" s="59">
        <f t="shared" si="134"/>
        <v>287.21541459471348</v>
      </c>
      <c r="GE142" s="59">
        <f ca="1">AVERAGE(OFFSET($GD$3,0,0,'Données projet'!$E$17+1,1))-AVERAGE(OFFSET($H$3,0,0,'Données projet'!$E$17+1,1))</f>
        <v>280.10635755644415</v>
      </c>
      <c r="GF142" s="59">
        <f t="shared" si="158"/>
        <v>271.43040689964266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24.915882741684303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24.915882741684303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>
        <f>GU142*VLOOKUP('Données projet'!$B$18,Paramètres!$A$1:$I$89,3,0)*VLOOKUP('Données projet'!$B$18,Paramètres!$A$1:$I$89,5,0)</f>
        <v>0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315.63369683775079</v>
      </c>
      <c r="HA142" s="59">
        <f t="shared" si="160"/>
        <v>306.69725573349979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23.694141208863758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23.694141208863758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3.8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13.933333333333332</v>
      </c>
      <c r="H143" s="67">
        <f t="shared" si="110"/>
        <v>200.93333333333331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-2.4385826691286639E-13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490.57700931800127</v>
      </c>
      <c r="T143" s="59">
        <f t="shared" si="142"/>
        <v>271.29582207075191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155.2927431120101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155.2927431120101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-1.4365468814503402E-13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379.55022125193182</v>
      </c>
      <c r="AO143" s="59">
        <f t="shared" si="144"/>
        <v>247.37575363353935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87.39854868780678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87.39854868780678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-1.7053025658242404E-13</v>
      </c>
      <c r="BE143" s="13">
        <f>BD143*VLOOKUP('Données projet'!$B$11,Paramètres!$A$1:$I$89,3,0)*VLOOKUP('Données projet'!$B$11,Paramètres!$A$1:$I$89,5,0)</f>
        <v>-1.5429577615577727E-13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480.06550334851067</v>
      </c>
      <c r="BJ143" s="59">
        <f t="shared" si="146"/>
        <v>358.76123821338194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122.81592944770684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122.81592944770684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-1.7053025658242404E-13</v>
      </c>
      <c r="BZ143" s="13">
        <f>BY143*VLOOKUP('Données projet'!$B$12,Paramètres!$A$1:$I$89,3,0)*VLOOKUP('Données projet'!$B$12,Paramètres!$A$1:$I$89,5,0)</f>
        <v>-1.72917680174578E-13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529.72171777327833</v>
      </c>
      <c r="CE143" s="59">
        <f t="shared" si="148"/>
        <v>394.94722433628397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137.6385416224301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137.6385416224301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-1.1368683772161603E-13</v>
      </c>
      <c r="CU143" s="17">
        <f>CT143*VLOOKUP('Données projet'!$B$13,Paramètres!$A$1:$I$89,3,0)*VLOOKUP('Données projet'!$B$13,Paramètres!$A$1:$I$89,5,0)</f>
        <v>-1.0818439477588981E-13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319.49771739670462</v>
      </c>
      <c r="CZ143" s="59">
        <f t="shared" si="150"/>
        <v>166.76118462633733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71.701899349798211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71.701899349798211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371.53862119592281</v>
      </c>
      <c r="DU143" s="59">
        <f t="shared" si="152"/>
        <v>359.99672429242423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39.455016742721206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39.455016742721206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-2.8421709430404007E-13</v>
      </c>
      <c r="EK143" s="17">
        <f>EJ143*VLOOKUP('Données projet'!$B$15,Paramètres!$A$1:$I$89,3,0)*VLOOKUP('Données projet'!$B$15,Paramètres!$A$1:$I$89,5,0)</f>
        <v>-2.0838797354372215E-13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429.05782194614073</v>
      </c>
      <c r="EP143" s="59">
        <f t="shared" si="154"/>
        <v>240.01805666428365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107.66608364643987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107.66608364643987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377.00852312761913</v>
      </c>
      <c r="FK143" s="59">
        <f t="shared" si="156"/>
        <v>337.17207781873378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46.143175674213438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46.143175674213438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2.8421709430404007E-14</v>
      </c>
      <c r="GA143" s="17">
        <f>FZ143*VLOOKUP('Données projet'!$B$17,Paramètres!$A$1:$I$89,3,0)*VLOOKUP('Données projet'!$B$17,Paramètres!$A$1:$I$89,5,0)</f>
        <v>2.4829205358400945E-14</v>
      </c>
      <c r="GB143" s="13">
        <f t="shared" si="157"/>
        <v>4.3867331143352915E-13</v>
      </c>
      <c r="GC143" s="20">
        <f t="shared" si="133"/>
        <v>8.0726688341261168E-13</v>
      </c>
      <c r="GD143" s="59">
        <f t="shared" si="134"/>
        <v>287.32154680721129</v>
      </c>
      <c r="GE143" s="59">
        <f ca="1">AVERAGE(OFFSET($GD$3,0,0,'Données projet'!$E$17+1,1))-AVERAGE(OFFSET($H$3,0,0,'Données projet'!$E$17+1,1))</f>
        <v>280.10635755644415</v>
      </c>
      <c r="GF143" s="59">
        <f t="shared" si="158"/>
        <v>271.43040689964266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24.42729747830775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24.42729747830775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>
        <f>GU143*VLOOKUP('Données projet'!$B$18,Paramètres!$A$1:$I$89,3,0)*VLOOKUP('Données projet'!$B$18,Paramètres!$A$1:$I$89,5,0)</f>
        <v>0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315.63369683775079</v>
      </c>
      <c r="HA143" s="59">
        <f t="shared" si="160"/>
        <v>306.69725573349979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23.229513551757062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23.229513551757062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3.8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13.933333333333332</v>
      </c>
      <c r="H144" s="67">
        <f t="shared" si="110"/>
        <v>200.93333333333331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-2.4385826691286639E-13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490.57700931800127</v>
      </c>
      <c r="T144" s="59">
        <f t="shared" si="142"/>
        <v>271.29582207075191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152.24754713880412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152.24754713880412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-1.4365468814503402E-13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379.55022125193182</v>
      </c>
      <c r="AO144" s="59">
        <f t="shared" si="144"/>
        <v>247.37575363353935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85.68471645588987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85.68471645588987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-1.7053025658242404E-13</v>
      </c>
      <c r="BE144" s="13">
        <f>BD144*VLOOKUP('Données projet'!$B$11,Paramètres!$A$1:$I$89,3,0)*VLOOKUP('Données projet'!$B$11,Paramètres!$A$1:$I$89,5,0)</f>
        <v>-1.5429577615577727E-13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480.06550334851067</v>
      </c>
      <c r="BJ144" s="59">
        <f t="shared" si="146"/>
        <v>358.76123821338194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120.40758398155749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120.40758398155749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-1.7053025658242404E-13</v>
      </c>
      <c r="BZ144" s="13">
        <f>BY144*VLOOKUP('Données projet'!$B$12,Paramètres!$A$1:$I$89,3,0)*VLOOKUP('Données projet'!$B$12,Paramètres!$A$1:$I$89,5,0)</f>
        <v>-1.72917680174578E-13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529.72171777327833</v>
      </c>
      <c r="CE144" s="59">
        <f t="shared" si="148"/>
        <v>394.94722433628397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134.93953377243514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134.93953377243514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-1.1368683772161603E-13</v>
      </c>
      <c r="CU144" s="17">
        <f>CT144*VLOOKUP('Données projet'!$B$13,Paramètres!$A$1:$I$89,3,0)*VLOOKUP('Données projet'!$B$13,Paramètres!$A$1:$I$89,5,0)</f>
        <v>-1.0818439477588981E-13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319.49771739670462</v>
      </c>
      <c r="CZ144" s="59">
        <f t="shared" si="150"/>
        <v>166.76118462633733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70.295868837388909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70.295868837388909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371.53862119592281</v>
      </c>
      <c r="DU144" s="59">
        <f t="shared" si="152"/>
        <v>359.99672429242423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38.681327929580419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38.681327929580419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-2.8421709430404007E-13</v>
      </c>
      <c r="EK144" s="17">
        <f>EJ144*VLOOKUP('Données projet'!$B$15,Paramètres!$A$1:$I$89,3,0)*VLOOKUP('Données projet'!$B$15,Paramètres!$A$1:$I$89,5,0)</f>
        <v>-2.0838797354372215E-13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429.05782194614073</v>
      </c>
      <c r="EP144" s="59">
        <f t="shared" si="154"/>
        <v>240.01805666428365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105.55481741595986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105.55481741595986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377.00852312761913</v>
      </c>
      <c r="FK144" s="59">
        <f t="shared" si="156"/>
        <v>337.17207781873378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45.238336143800232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45.238336143800232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2.8421709430404007E-14</v>
      </c>
      <c r="GA144" s="17">
        <f>FZ144*VLOOKUP('Données projet'!$B$17,Paramètres!$A$1:$I$89,3,0)*VLOOKUP('Données projet'!$B$17,Paramètres!$A$1:$I$89,5,0)</f>
        <v>2.4829205358400945E-14</v>
      </c>
      <c r="GB144" s="13">
        <f t="shared" si="157"/>
        <v>4.3867331143352915E-13</v>
      </c>
      <c r="GC144" s="20">
        <f t="shared" si="133"/>
        <v>8.0726688341261168E-13</v>
      </c>
      <c r="GD144" s="59">
        <f t="shared" si="134"/>
        <v>287.42583786309842</v>
      </c>
      <c r="GE144" s="59">
        <f ca="1">AVERAGE(OFFSET($GD$3,0,0,'Données projet'!$E$17+1,1))-AVERAGE(OFFSET($H$3,0,0,'Données projet'!$E$17+1,1))</f>
        <v>280.10635755644415</v>
      </c>
      <c r="GF144" s="59">
        <f t="shared" si="158"/>
        <v>271.43040689964266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23.948293073938427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23.948293073938427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>
        <f>GU144*VLOOKUP('Données projet'!$B$18,Paramètres!$A$1:$I$89,3,0)*VLOOKUP('Données projet'!$B$18,Paramètres!$A$1:$I$89,5,0)</f>
        <v>0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315.63369683775079</v>
      </c>
      <c r="HA144" s="59">
        <f t="shared" si="160"/>
        <v>306.69725573349979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22.773996959611338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22.773996959611338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3.8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13.933333333333332</v>
      </c>
      <c r="H145" s="67">
        <f t="shared" si="110"/>
        <v>200.93333333333331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-2.4385826691286639E-13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490.57700931800127</v>
      </c>
      <c r="T145" s="59">
        <f t="shared" si="142"/>
        <v>271.29582207075191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149.26206560124658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149.26206560124658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-1.4365468814503402E-13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379.55022125193182</v>
      </c>
      <c r="AO145" s="59">
        <f t="shared" si="144"/>
        <v>247.37575363353935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84.004491428706416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84.004491428706416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-1.7053025658242404E-13</v>
      </c>
      <c r="BE145" s="13">
        <f>BD145*VLOOKUP('Données projet'!$B$11,Paramètres!$A$1:$I$89,3,0)*VLOOKUP('Données projet'!$B$11,Paramètres!$A$1:$I$89,5,0)</f>
        <v>-1.5429577615577727E-13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480.06550334851067</v>
      </c>
      <c r="BJ145" s="59">
        <f t="shared" si="146"/>
        <v>358.76123821338194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118.04646470105365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118.04646470105365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-1.7053025658242404E-13</v>
      </c>
      <c r="BZ145" s="13">
        <f>BY145*VLOOKUP('Données projet'!$B$12,Paramètres!$A$1:$I$89,3,0)*VLOOKUP('Données projet'!$B$12,Paramètres!$A$1:$I$89,5,0)</f>
        <v>-1.72917680174578E-13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529.72171777327833</v>
      </c>
      <c r="CE145" s="59">
        <f t="shared" si="148"/>
        <v>394.94722433628397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132.29345182014634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132.29345182014634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-1.1368683772161603E-13</v>
      </c>
      <c r="CU145" s="17">
        <f>CT145*VLOOKUP('Données projet'!$B$13,Paramètres!$A$1:$I$89,3,0)*VLOOKUP('Données projet'!$B$13,Paramètres!$A$1:$I$89,5,0)</f>
        <v>-1.0818439477588981E-13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319.49771739670462</v>
      </c>
      <c r="CZ145" s="59">
        <f t="shared" si="150"/>
        <v>166.76118462633733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68.917409725734032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68.917409725734032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371.53862119592281</v>
      </c>
      <c r="DU145" s="59">
        <f t="shared" si="152"/>
        <v>359.99672429242423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37.922810682161739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37.922810682161739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-2.8421709430404007E-13</v>
      </c>
      <c r="EK145" s="17">
        <f>EJ145*VLOOKUP('Données projet'!$B$15,Paramètres!$A$1:$I$89,3,0)*VLOOKUP('Données projet'!$B$15,Paramètres!$A$1:$I$89,5,0)</f>
        <v>-2.0838797354372215E-13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429.05782194614073</v>
      </c>
      <c r="EP145" s="59">
        <f t="shared" si="154"/>
        <v>240.01805666428365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103.48495182851431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103.48495182851431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377.00852312761913</v>
      </c>
      <c r="FK145" s="59">
        <f t="shared" si="156"/>
        <v>337.17207781873378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44.351239964680808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44.351239964680808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2.8421709430404007E-14</v>
      </c>
      <c r="GA145" s="17">
        <f>FZ145*VLOOKUP('Données projet'!$B$17,Paramètres!$A$1:$I$89,3,0)*VLOOKUP('Données projet'!$B$17,Paramètres!$A$1:$I$89,5,0)</f>
        <v>2.4829205358400945E-14</v>
      </c>
      <c r="GB145" s="13">
        <f t="shared" si="157"/>
        <v>4.3867331143352915E-13</v>
      </c>
      <c r="GC145" s="20">
        <f t="shared" si="133"/>
        <v>8.0726688341261168E-13</v>
      </c>
      <c r="GD145" s="59">
        <f t="shared" si="134"/>
        <v>287.52831970232575</v>
      </c>
      <c r="GE145" s="59">
        <f ca="1">AVERAGE(OFFSET($GD$3,0,0,'Données projet'!$E$17+1,1))-AVERAGE(OFFSET($H$3,0,0,'Données projet'!$E$17+1,1))</f>
        <v>280.10635755644415</v>
      </c>
      <c r="GF145" s="59">
        <f t="shared" si="158"/>
        <v>271.43040689964266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23.478681653774945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23.478681653774945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>
        <f>GU145*VLOOKUP('Données projet'!$B$18,Paramètres!$A$1:$I$89,3,0)*VLOOKUP('Données projet'!$B$18,Paramètres!$A$1:$I$89,5,0)</f>
        <v>0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315.63369683775079</v>
      </c>
      <c r="HA145" s="59">
        <f t="shared" si="160"/>
        <v>306.69725573349979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22.327412769999906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22.327412769999906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3.8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13.933333333333332</v>
      </c>
      <c r="H146" s="67">
        <f t="shared" si="110"/>
        <v>200.93333333333331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-2.4385826691286639E-13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490.57700931800127</v>
      </c>
      <c r="T146" s="59">
        <f t="shared" si="142"/>
        <v>271.29582207075191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146.33512753567661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146.33512753567661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-1.4365468814503402E-13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379.55022125193182</v>
      </c>
      <c r="AO146" s="59">
        <f t="shared" si="144"/>
        <v>247.37575363353935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82.357214589469947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82.357214589469947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-1.7053025658242404E-13</v>
      </c>
      <c r="BE146" s="13">
        <f>BD146*VLOOKUP('Données projet'!$B$11,Paramètres!$A$1:$I$89,3,0)*VLOOKUP('Données projet'!$B$11,Paramètres!$A$1:$I$89,5,0)</f>
        <v>-1.5429577615577727E-13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480.06550334851067</v>
      </c>
      <c r="BJ146" s="59">
        <f t="shared" si="146"/>
        <v>358.76123821338194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115.73164552949993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115.73164552949993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-1.7053025658242404E-13</v>
      </c>
      <c r="BZ146" s="13">
        <f>BY146*VLOOKUP('Données projet'!$B$12,Paramètres!$A$1:$I$89,3,0)*VLOOKUP('Données projet'!$B$12,Paramètres!$A$1:$I$89,5,0)</f>
        <v>-1.72917680174578E-13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529.72171777327833</v>
      </c>
      <c r="CE146" s="59">
        <f t="shared" si="148"/>
        <v>394.94722433628397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129.6992579209913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129.6992579209913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-1.1368683772161603E-13</v>
      </c>
      <c r="CU146" s="17">
        <f>CT146*VLOOKUP('Données projet'!$B$13,Paramètres!$A$1:$I$89,3,0)*VLOOKUP('Données projet'!$B$13,Paramètres!$A$1:$I$89,5,0)</f>
        <v>-1.0818439477588981E-13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319.49771739670462</v>
      </c>
      <c r="CZ146" s="59">
        <f t="shared" si="150"/>
        <v>166.76118462633733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67.565981356481657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67.565981356481657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371.53862119592281</v>
      </c>
      <c r="DU146" s="59">
        <f t="shared" si="152"/>
        <v>359.99672429242423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37.179167495315106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37.179167495315106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-2.8421709430404007E-13</v>
      </c>
      <c r="EK146" s="17">
        <f>EJ146*VLOOKUP('Données projet'!$B$15,Paramètres!$A$1:$I$89,3,0)*VLOOKUP('Données projet'!$B$15,Paramètres!$A$1:$I$89,5,0)</f>
        <v>-2.0838797354372215E-13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429.05782194614073</v>
      </c>
      <c r="EP146" s="59">
        <f t="shared" si="154"/>
        <v>240.01805666428365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101.45567504274521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101.45567504274521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377.00852312761913</v>
      </c>
      <c r="FK146" s="59">
        <f t="shared" si="156"/>
        <v>337.17207781873378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43.481539200558672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43.481539200558672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2.8421709430404007E-14</v>
      </c>
      <c r="GA146" s="17">
        <f>FZ146*VLOOKUP('Données projet'!$B$17,Paramètres!$A$1:$I$89,3,0)*VLOOKUP('Données projet'!$B$17,Paramètres!$A$1:$I$89,5,0)</f>
        <v>2.4829205358400945E-14</v>
      </c>
      <c r="GB146" s="13">
        <f t="shared" si="157"/>
        <v>4.3867331143352915E-13</v>
      </c>
      <c r="GC146" s="20">
        <f t="shared" si="133"/>
        <v>8.0726688341261168E-13</v>
      </c>
      <c r="GD146" s="59">
        <f t="shared" si="134"/>
        <v>287.62902371075751</v>
      </c>
      <c r="GE146" s="59">
        <f ca="1">AVERAGE(OFFSET($GD$3,0,0,'Données projet'!$E$17+1,1))-AVERAGE(OFFSET($H$3,0,0,'Données projet'!$E$17+1,1))</f>
        <v>280.10635755644415</v>
      </c>
      <c r="GF146" s="59">
        <f t="shared" si="158"/>
        <v>271.43040689964266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23.018279027126187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23.018279027126187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>
        <f>GU146*VLOOKUP('Données projet'!$B$18,Paramètres!$A$1:$I$89,3,0)*VLOOKUP('Données projet'!$B$18,Paramètres!$A$1:$I$89,5,0)</f>
        <v>0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315.63369683775079</v>
      </c>
      <c r="HA146" s="59">
        <f t="shared" si="160"/>
        <v>306.69725573349979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21.889585823957294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21.889585823957294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3.8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13.933333333333332</v>
      </c>
      <c r="H147" s="67">
        <f t="shared" si="110"/>
        <v>200.93333333333331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68.471267471758892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-2.4385826691286639E-13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490.57700931800127</v>
      </c>
      <c r="T147" s="59">
        <f t="shared" si="142"/>
        <v>271.29582207075191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143.46558494031652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143.46558494031652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68.471267471758892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-1.4365468814503402E-13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379.55022125193182</v>
      </c>
      <c r="AO147" s="59">
        <f t="shared" si="144"/>
        <v>247.37575363353935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80.742239844311257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80.742239844311257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68.471267471758892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-1.7053025658242404E-13</v>
      </c>
      <c r="BE147" s="13">
        <f>BD147*VLOOKUP('Données projet'!$B$11,Paramètres!$A$1:$I$89,3,0)*VLOOKUP('Données projet'!$B$11,Paramètres!$A$1:$I$89,5,0)</f>
        <v>-1.5429577615577727E-13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480.06550334851067</v>
      </c>
      <c r="BJ147" s="59">
        <f t="shared" si="146"/>
        <v>358.76123821338194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113.46221855000009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113.46221855000009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68.471267471758892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-1.7053025658242404E-13</v>
      </c>
      <c r="BZ147" s="13">
        <f>BY147*VLOOKUP('Données projet'!$B$12,Paramètres!$A$1:$I$89,3,0)*VLOOKUP('Données projet'!$B$12,Paramètres!$A$1:$I$89,5,0)</f>
        <v>-1.72917680174578E-13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529.72171777327833</v>
      </c>
      <c r="CE147" s="59">
        <f t="shared" si="148"/>
        <v>394.94722433628397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127.15593458189666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127.15593458189666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68.471267471758892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-1.1368683772161603E-13</v>
      </c>
      <c r="CU147" s="17">
        <f>CT147*VLOOKUP('Données projet'!$B$13,Paramètres!$A$1:$I$89,3,0)*VLOOKUP('Données projet'!$B$13,Paramètres!$A$1:$I$89,5,0)</f>
        <v>-1.0818439477588981E-13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319.49771739670462</v>
      </c>
      <c r="CZ147" s="59">
        <f t="shared" si="150"/>
        <v>166.76118462633733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66.24105367326041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66.24105367326041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68.471267471758892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371.53862119592281</v>
      </c>
      <c r="DU147" s="59">
        <f t="shared" si="152"/>
        <v>359.99672429242423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36.450106697784975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36.450106697784975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68.471267471758892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-2.8421709430404007E-13</v>
      </c>
      <c r="EK147" s="17">
        <f>EJ147*VLOOKUP('Données projet'!$B$15,Paramètres!$A$1:$I$89,3,0)*VLOOKUP('Données projet'!$B$15,Paramètres!$A$1:$I$89,5,0)</f>
        <v>-2.0838797354372215E-13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429.05782194614073</v>
      </c>
      <c r="EP147" s="59">
        <f t="shared" si="154"/>
        <v>240.01805666428365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99.466191137008437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99.466191137008437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68.471267471758892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377.00852312761913</v>
      </c>
      <c r="FK147" s="59">
        <f t="shared" si="156"/>
        <v>337.17207781873378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42.628892737955887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42.628892737955887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68.471267471758892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2.8421709430404007E-14</v>
      </c>
      <c r="GA147" s="17">
        <f>FZ147*VLOOKUP('Données projet'!$B$17,Paramètres!$A$1:$I$89,3,0)*VLOOKUP('Données projet'!$B$17,Paramètres!$A$1:$I$89,5,0)</f>
        <v>2.4829205358400945E-14</v>
      </c>
      <c r="GB147" s="13">
        <f t="shared" si="157"/>
        <v>4.3867331143352915E-13</v>
      </c>
      <c r="GC147" s="20">
        <f t="shared" si="133"/>
        <v>8.0726688341261168E-13</v>
      </c>
      <c r="GD147" s="59">
        <f t="shared" si="134"/>
        <v>287.72798072978338</v>
      </c>
      <c r="GE147" s="59">
        <f ca="1">AVERAGE(OFFSET($GD$3,0,0,'Données projet'!$E$17+1,1))-AVERAGE(OFFSET($H$3,0,0,'Données projet'!$E$17+1,1))</f>
        <v>280.10635755644415</v>
      </c>
      <c r="GF147" s="59">
        <f t="shared" si="158"/>
        <v>271.43040689964266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22.566904615168138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22.566904615168138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68.471267471758892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>
        <f>GU147*VLOOKUP('Données projet'!$B$18,Paramètres!$A$1:$I$89,3,0)*VLOOKUP('Données projet'!$B$18,Paramètres!$A$1:$I$89,5,0)</f>
        <v>0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315.63369683775079</v>
      </c>
      <c r="HA147" s="59">
        <f t="shared" si="160"/>
        <v>306.69725573349979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21.460344397278508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21.460344397278508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3.8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13.933333333333332</v>
      </c>
      <c r="H148" s="67">
        <f t="shared" si="110"/>
        <v>200.93333333333331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-2.4385826691286639E-13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490.57700931800127</v>
      </c>
      <c r="T148" s="59">
        <f t="shared" si="142"/>
        <v>271.29582207075191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140.65231232500329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140.65231232500329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-1.4365468814503402E-13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379.55022125193182</v>
      </c>
      <c r="AO148" s="59">
        <f t="shared" si="144"/>
        <v>247.37575363353935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79.158933768867797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79.158933768867797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-1.7053025658242404E-13</v>
      </c>
      <c r="BE148" s="13">
        <f>BD148*VLOOKUP('Données projet'!$B$11,Paramètres!$A$1:$I$89,3,0)*VLOOKUP('Données projet'!$B$11,Paramètres!$A$1:$I$89,5,0)</f>
        <v>-1.5429577615577727E-13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480.06550334851067</v>
      </c>
      <c r="BJ148" s="59">
        <f t="shared" si="146"/>
        <v>358.76123821338194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111.23729364935447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111.23729364935447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-1.7053025658242404E-13</v>
      </c>
      <c r="BZ148" s="13">
        <f>BY148*VLOOKUP('Données projet'!$B$12,Paramètres!$A$1:$I$89,3,0)*VLOOKUP('Données projet'!$B$12,Paramètres!$A$1:$I$89,5,0)</f>
        <v>-1.72917680174578E-13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529.72171777327833</v>
      </c>
      <c r="CE148" s="59">
        <f t="shared" si="148"/>
        <v>394.94722433628397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124.6624842622076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124.6624842622076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-1.1368683772161603E-13</v>
      </c>
      <c r="CU148" s="17">
        <f>CT148*VLOOKUP('Données projet'!$B$13,Paramètres!$A$1:$I$89,3,0)*VLOOKUP('Données projet'!$B$13,Paramètres!$A$1:$I$89,5,0)</f>
        <v>-1.0818439477588981E-13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319.49771739670462</v>
      </c>
      <c r="CZ148" s="59">
        <f t="shared" si="150"/>
        <v>166.76118462633733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64.94210701378104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64.94210701378104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371.53862119592281</v>
      </c>
      <c r="DU148" s="59">
        <f t="shared" si="152"/>
        <v>359.99672429242423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35.735342337811232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35.735342337811232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-2.8421709430404007E-13</v>
      </c>
      <c r="EK148" s="17">
        <f>EJ148*VLOOKUP('Données projet'!$B$15,Paramètres!$A$1:$I$89,3,0)*VLOOKUP('Données projet'!$B$15,Paramètres!$A$1:$I$89,5,0)</f>
        <v>-2.0838797354372215E-13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429.05782194614073</v>
      </c>
      <c r="EP148" s="59">
        <f t="shared" si="154"/>
        <v>240.01805666428365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97.515719797197789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97.515719797197789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377.00852312761913</v>
      </c>
      <c r="FK148" s="59">
        <f t="shared" si="156"/>
        <v>337.17207781873378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41.792966152421748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41.792966152421748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2.8421709430404007E-14</v>
      </c>
      <c r="GA148" s="17">
        <f>FZ148*VLOOKUP('Données projet'!$B$17,Paramètres!$A$1:$I$89,3,0)*VLOOKUP('Données projet'!$B$17,Paramètres!$A$1:$I$89,5,0)</f>
        <v>2.4829205358400945E-14</v>
      </c>
      <c r="GB148" s="13">
        <f t="shared" si="157"/>
        <v>4.3867331143352915E-13</v>
      </c>
      <c r="GC148" s="20">
        <f t="shared" si="133"/>
        <v>8.0726688341261168E-13</v>
      </c>
      <c r="GD148" s="59">
        <f t="shared" si="134"/>
        <v>287.82522106576397</v>
      </c>
      <c r="GE148" s="59">
        <f ca="1">AVERAGE(OFFSET($GD$3,0,0,'Données projet'!$E$17+1,1))-AVERAGE(OFFSET($H$3,0,0,'Données projet'!$E$17+1,1))</f>
        <v>280.10635755644415</v>
      </c>
      <c r="GF148" s="59">
        <f t="shared" si="158"/>
        <v>271.43040689964266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22.124381380117381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22.124381380117381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>
        <f>GU148*VLOOKUP('Données projet'!$B$18,Paramètres!$A$1:$I$89,3,0)*VLOOKUP('Données projet'!$B$18,Paramètres!$A$1:$I$89,5,0)</f>
        <v>0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315.63369683775079</v>
      </c>
      <c r="HA148" s="59">
        <f t="shared" si="160"/>
        <v>306.69725573349979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21.039520133165475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21.039520133165475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3.8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13.933333333333332</v>
      </c>
      <c r="H149" s="67">
        <f t="shared" si="110"/>
        <v>200.93333333333331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-2.4385826691286639E-13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490.57700931800127</v>
      </c>
      <c r="T149" s="59">
        <f t="shared" si="142"/>
        <v>271.29582207075191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137.8942062697495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137.8942062697495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-1.4365468814503402E-13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379.55022125193182</v>
      </c>
      <c r="AO149" s="59">
        <f t="shared" si="144"/>
        <v>247.37575363353935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77.606675359842427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77.606675359842427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-1.7053025658242404E-13</v>
      </c>
      <c r="BE149" s="13">
        <f>BD149*VLOOKUP('Données projet'!$B$11,Paramètres!$A$1:$I$89,3,0)*VLOOKUP('Données projet'!$B$11,Paramètres!$A$1:$I$89,5,0)</f>
        <v>-1.5429577615577727E-13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480.06550334851067</v>
      </c>
      <c r="BJ149" s="59">
        <f t="shared" si="146"/>
        <v>358.76123821338194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109.05599816894032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109.05599816894032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-1.7053025658242404E-13</v>
      </c>
      <c r="BZ149" s="13">
        <f>BY149*VLOOKUP('Données projet'!$B$12,Paramètres!$A$1:$I$89,3,0)*VLOOKUP('Données projet'!$B$12,Paramètres!$A$1:$I$89,5,0)</f>
        <v>-1.72917680174578E-13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529.72171777327833</v>
      </c>
      <c r="CE149" s="59">
        <f t="shared" si="148"/>
        <v>394.94722433628397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122.21792898243312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122.21792898243312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-1.1368683772161603E-13</v>
      </c>
      <c r="CU149" s="17">
        <f>CT149*VLOOKUP('Données projet'!$B$13,Paramètres!$A$1:$I$89,3,0)*VLOOKUP('Données projet'!$B$13,Paramètres!$A$1:$I$89,5,0)</f>
        <v>-1.0818439477588981E-13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319.49771739670462</v>
      </c>
      <c r="CZ149" s="59">
        <f t="shared" si="150"/>
        <v>166.76118462633733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63.668631906014831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63.668631906014831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371.53862119592281</v>
      </c>
      <c r="DU149" s="59">
        <f t="shared" si="152"/>
        <v>359.99672429242423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35.034594070973363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35.034594070973363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-2.8421709430404007E-13</v>
      </c>
      <c r="EK149" s="17">
        <f>EJ149*VLOOKUP('Données projet'!$B$15,Paramètres!$A$1:$I$89,3,0)*VLOOKUP('Données projet'!$B$15,Paramètres!$A$1:$I$89,5,0)</f>
        <v>-2.0838797354372215E-13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429.05782194614073</v>
      </c>
      <c r="EP149" s="59">
        <f t="shared" si="154"/>
        <v>240.01805666428365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95.603496010690776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95.603496010690776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377.00852312761913</v>
      </c>
      <c r="FK149" s="59">
        <f t="shared" si="156"/>
        <v>337.17207781873378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40.973431577365062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40.973431577365062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2.8421709430404007E-14</v>
      </c>
      <c r="GA149" s="17">
        <f>FZ149*VLOOKUP('Données projet'!$B$17,Paramètres!$A$1:$I$89,3,0)*VLOOKUP('Données projet'!$B$17,Paramètres!$A$1:$I$89,5,0)</f>
        <v>2.4829205358400945E-14</v>
      </c>
      <c r="GB149" s="13">
        <f t="shared" si="157"/>
        <v>4.3867331143352915E-13</v>
      </c>
      <c r="GC149" s="20">
        <f t="shared" si="133"/>
        <v>8.0726688341261168E-13</v>
      </c>
      <c r="GD149" s="59">
        <f t="shared" si="134"/>
        <v>287.92077449931207</v>
      </c>
      <c r="GE149" s="59">
        <f ca="1">AVERAGE(OFFSET($GD$3,0,0,'Données projet'!$E$17+1,1))-AVERAGE(OFFSET($H$3,0,0,'Données projet'!$E$17+1,1))</f>
        <v>280.10635755644415</v>
      </c>
      <c r="GF149" s="59">
        <f t="shared" si="158"/>
        <v>271.43040689964266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21.690535755793444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21.690535755793444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>
        <f>GU149*VLOOKUP('Données projet'!$B$18,Paramètres!$A$1:$I$89,3,0)*VLOOKUP('Données projet'!$B$18,Paramètres!$A$1:$I$89,5,0)</f>
        <v>0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315.63369683775079</v>
      </c>
      <c r="HA149" s="59">
        <f t="shared" si="160"/>
        <v>306.69725573349979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20.626947976194245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20.626947976194245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3.8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13.933333333333332</v>
      </c>
      <c r="H150" s="67">
        <f t="shared" si="110"/>
        <v>200.93333333333331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68.549455534839851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-2.4385826691286639E-13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490.57700931800127</v>
      </c>
      <c r="T150" s="59">
        <f t="shared" si="142"/>
        <v>271.29582207075191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135.19018499196065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135.19018499196065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68.549455534839851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-1.4365468814503402E-13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379.55022125193182</v>
      </c>
      <c r="AO150" s="59">
        <f t="shared" si="144"/>
        <v>247.37575363353935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76.08485579143391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76.08485579143391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68.549455534839851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-1.7053025658242404E-13</v>
      </c>
      <c r="BE150" s="13">
        <f>BD150*VLOOKUP('Données projet'!$B$11,Paramètres!$A$1:$I$89,3,0)*VLOOKUP('Données projet'!$B$11,Paramètres!$A$1:$I$89,5,0)</f>
        <v>-1.5429577615577727E-13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480.06550334851067</v>
      </c>
      <c r="BJ150" s="59">
        <f t="shared" si="146"/>
        <v>358.76123821338194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106.91747656243821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106.91747656243821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68.549455534839851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-1.7053025658242404E-13</v>
      </c>
      <c r="BZ150" s="13">
        <f>BY150*VLOOKUP('Données projet'!$B$12,Paramètres!$A$1:$I$89,3,0)*VLOOKUP('Données projet'!$B$12,Paramètres!$A$1:$I$89,5,0)</f>
        <v>-1.72917680174578E-13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529.72171777327833</v>
      </c>
      <c r="CE150" s="59">
        <f t="shared" si="148"/>
        <v>394.94722433628397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119.82130994066353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119.82130994066353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68.549455534839851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-1.1368683772161603E-13</v>
      </c>
      <c r="CU150" s="17">
        <f>CT150*VLOOKUP('Données projet'!$B$13,Paramètres!$A$1:$I$89,3,0)*VLOOKUP('Données projet'!$B$13,Paramètres!$A$1:$I$89,5,0)</f>
        <v>-1.0818439477588981E-13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319.49771739670462</v>
      </c>
      <c r="CZ150" s="59">
        <f t="shared" si="150"/>
        <v>166.76118462633733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62.420128868368799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62.420128868368799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68.549455534839851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371.53862119592281</v>
      </c>
      <c r="DU150" s="59">
        <f t="shared" si="152"/>
        <v>359.99672429242423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34.347587050233948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34.347587050233948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68.549455534839851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-2.8421709430404007E-13</v>
      </c>
      <c r="EK150" s="17">
        <f>EJ150*VLOOKUP('Données projet'!$B$15,Paramètres!$A$1:$I$89,3,0)*VLOOKUP('Données projet'!$B$15,Paramètres!$A$1:$I$89,5,0)</f>
        <v>-2.0838797354372215E-13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429.05782194614073</v>
      </c>
      <c r="EP150" s="59">
        <f t="shared" si="154"/>
        <v>240.01805666428365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93.728769766295827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93.728769766295827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68.549455534839851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377.00852312761913</v>
      </c>
      <c r="FK150" s="59">
        <f t="shared" si="156"/>
        <v>337.17207781873378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40.169967575458507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40.169967575458507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68.549455534839851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2.8421709430404007E-14</v>
      </c>
      <c r="GA150" s="17">
        <f>FZ150*VLOOKUP('Données projet'!$B$17,Paramètres!$A$1:$I$89,3,0)*VLOOKUP('Données projet'!$B$17,Paramètres!$A$1:$I$89,5,0)</f>
        <v>2.4829205358400945E-14</v>
      </c>
      <c r="GB150" s="13">
        <f t="shared" si="157"/>
        <v>4.3867331143352915E-13</v>
      </c>
      <c r="GC150" s="20">
        <f t="shared" si="133"/>
        <v>8.0726688341261168E-13</v>
      </c>
      <c r="GD150" s="59">
        <f t="shared" si="134"/>
        <v>288.01467029441358</v>
      </c>
      <c r="GE150" s="59">
        <f ca="1">AVERAGE(OFFSET($GD$3,0,0,'Données projet'!$E$17+1,1))-AVERAGE(OFFSET($H$3,0,0,'Données projet'!$E$17+1,1))</f>
        <v>280.10635755644415</v>
      </c>
      <c r="GF150" s="59">
        <f t="shared" si="158"/>
        <v>271.43040689964266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21.2651975795428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21.2651975795428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68.549455534839851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>
        <f>GU150*VLOOKUP('Données projet'!$B$18,Paramètres!$A$1:$I$89,3,0)*VLOOKUP('Données projet'!$B$18,Paramètres!$A$1:$I$89,5,0)</f>
        <v>0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315.63369683775079</v>
      </c>
      <c r="HA150" s="59">
        <f t="shared" si="160"/>
        <v>306.69725573349979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20.222466107577052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20.222466107577052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3.8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13.933333333333332</v>
      </c>
      <c r="H151" s="67">
        <f t="shared" si="110"/>
        <v>200.93333333333331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-2.4385826691286639E-13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490.57700931800127</v>
      </c>
      <c r="T151" s="59">
        <f t="shared" si="142"/>
        <v>271.29582207075191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132.53918792213912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132.53918792213912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-1.4365468814503402E-13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379.55022125193182</v>
      </c>
      <c r="AO151" s="59">
        <f t="shared" si="144"/>
        <v>247.37575363353935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74.592878176543593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74.592878176543593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-1.7053025658242404E-13</v>
      </c>
      <c r="BE151" s="13">
        <f>BD151*VLOOKUP('Données projet'!$B$11,Paramètres!$A$1:$I$89,3,0)*VLOOKUP('Données projet'!$B$11,Paramètres!$A$1:$I$89,5,0)</f>
        <v>-1.5429577615577727E-13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480.06550334851067</v>
      </c>
      <c r="BJ151" s="59">
        <f t="shared" si="146"/>
        <v>358.76123821338194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104.82089006027023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104.82089006027023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-1.7053025658242404E-13</v>
      </c>
      <c r="BZ151" s="13">
        <f>BY151*VLOOKUP('Données projet'!$B$12,Paramètres!$A$1:$I$89,3,0)*VLOOKUP('Données projet'!$B$12,Paramètres!$A$1:$I$89,5,0)</f>
        <v>-1.72917680174578E-13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529.72171777327833</v>
      </c>
      <c r="CE151" s="59">
        <f t="shared" si="148"/>
        <v>394.94722433628397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117.47168713650976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117.47168713650976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-1.1368683772161603E-13</v>
      </c>
      <c r="CU151" s="17">
        <f>CT151*VLOOKUP('Données projet'!$B$13,Paramètres!$A$1:$I$89,3,0)*VLOOKUP('Données projet'!$B$13,Paramètres!$A$1:$I$89,5,0)</f>
        <v>-1.0818439477588981E-13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319.49771739670462</v>
      </c>
      <c r="CZ151" s="59">
        <f t="shared" si="150"/>
        <v>166.76118462633733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61.196108213779347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61.196108213779347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371.53862119592281</v>
      </c>
      <c r="DU151" s="59">
        <f t="shared" si="152"/>
        <v>359.99672429242423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33.674051818138324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33.674051818138324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-2.8421709430404007E-13</v>
      </c>
      <c r="EK151" s="17">
        <f>EJ151*VLOOKUP('Données projet'!$B$15,Paramètres!$A$1:$I$89,3,0)*VLOOKUP('Données projet'!$B$15,Paramètres!$A$1:$I$89,5,0)</f>
        <v>-2.0838797354372215E-13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429.05782194614073</v>
      </c>
      <c r="EP151" s="59">
        <f t="shared" si="154"/>
        <v>240.01805666428365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91.890805760083367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91.890805760083367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377.00852312761913</v>
      </c>
      <c r="FK151" s="59">
        <f t="shared" si="156"/>
        <v>337.17207781873378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39.382259012564688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39.382259012564688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2.8421709430404007E-14</v>
      </c>
      <c r="GA151" s="17">
        <f>FZ151*VLOOKUP('Données projet'!$B$17,Paramètres!$A$1:$I$89,3,0)*VLOOKUP('Données projet'!$B$17,Paramètres!$A$1:$I$89,5,0)</f>
        <v>2.4829205358400945E-14</v>
      </c>
      <c r="GB151" s="13">
        <f t="shared" si="157"/>
        <v>4.3867331143352915E-13</v>
      </c>
      <c r="GC151" s="20">
        <f t="shared" si="133"/>
        <v>8.0726688341261168E-13</v>
      </c>
      <c r="GD151" s="59">
        <f t="shared" si="134"/>
        <v>288.10693720738965</v>
      </c>
      <c r="GE151" s="59">
        <f ca="1">AVERAGE(OFFSET($GD$3,0,0,'Données projet'!$E$17+1,1))-AVERAGE(OFFSET($H$3,0,0,'Données projet'!$E$17+1,1))</f>
        <v>280.10635755644415</v>
      </c>
      <c r="GF151" s="59">
        <f t="shared" si="158"/>
        <v>271.43040689964266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20.848200025497761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20.848200025497761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>
        <f>GU151*VLOOKUP('Données projet'!$B$18,Paramètres!$A$1:$I$89,3,0)*VLOOKUP('Données projet'!$B$18,Paramètres!$A$1:$I$89,5,0)</f>
        <v>0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315.63369683775079</v>
      </c>
      <c r="HA151" s="59">
        <f t="shared" si="160"/>
        <v>306.69725573349979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19.825915881693863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19.825915881693863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3.8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13.933333333333332</v>
      </c>
      <c r="H152" s="67">
        <f t="shared" si="110"/>
        <v>200.93333333333331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-2.4385826691286639E-13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490.57700931800127</v>
      </c>
      <c r="T152" s="59">
        <f t="shared" si="142"/>
        <v>271.29582207075191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129.94017528790823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129.94017528790823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-1.4365468814503402E-13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379.55022125193182</v>
      </c>
      <c r="AO152" s="59">
        <f t="shared" si="144"/>
        <v>247.37575363353935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73.130157332664794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73.130157332664794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-1.7053025658242404E-13</v>
      </c>
      <c r="BE152" s="13">
        <f>BD152*VLOOKUP('Données projet'!$B$11,Paramètres!$A$1:$I$89,3,0)*VLOOKUP('Données projet'!$B$11,Paramètres!$A$1:$I$89,5,0)</f>
        <v>-1.5429577615577727E-13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480.06550334851067</v>
      </c>
      <c r="BJ152" s="59">
        <f t="shared" si="146"/>
        <v>358.76123821338194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102.76541634061827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102.76541634061827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-1.7053025658242404E-13</v>
      </c>
      <c r="BZ152" s="13">
        <f>BY152*VLOOKUP('Données projet'!$B$12,Paramètres!$A$1:$I$89,3,0)*VLOOKUP('Données projet'!$B$12,Paramètres!$A$1:$I$89,5,0)</f>
        <v>-1.72917680174578E-13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529.72171777327833</v>
      </c>
      <c r="CE152" s="59">
        <f t="shared" si="148"/>
        <v>394.94722433628397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115.16813900241704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115.16813900241704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-1.1368683772161603E-13</v>
      </c>
      <c r="CU152" s="17">
        <f>CT152*VLOOKUP('Données projet'!$B$13,Paramètres!$A$1:$I$89,3,0)*VLOOKUP('Données projet'!$B$13,Paramètres!$A$1:$I$89,5,0)</f>
        <v>-1.0818439477588981E-13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319.49771739670462</v>
      </c>
      <c r="CZ152" s="59">
        <f t="shared" si="150"/>
        <v>166.76118462633733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59.996089857647512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59.996089857647512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371.53862119592281</v>
      </c>
      <c r="DU152" s="59">
        <f t="shared" si="152"/>
        <v>359.99672429242423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33.01372420112817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33.01372420112817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-2.8421709430404007E-13</v>
      </c>
      <c r="EK152" s="17">
        <f>EJ152*VLOOKUP('Données projet'!$B$15,Paramètres!$A$1:$I$89,3,0)*VLOOKUP('Données projet'!$B$15,Paramètres!$A$1:$I$89,5,0)</f>
        <v>-2.0838797354372215E-13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429.05782194614073</v>
      </c>
      <c r="EP152" s="59">
        <f t="shared" si="154"/>
        <v>240.01805666428365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90.088883106985378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90.088883106985378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377.00852312761913</v>
      </c>
      <c r="FK152" s="59">
        <f t="shared" si="156"/>
        <v>337.17207781873378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38.609996934134436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38.609996934134436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2.8421709430404007E-14</v>
      </c>
      <c r="GA152" s="17">
        <f>FZ152*VLOOKUP('Données projet'!$B$17,Paramètres!$A$1:$I$89,3,0)*VLOOKUP('Données projet'!$B$17,Paramètres!$A$1:$I$89,5,0)</f>
        <v>2.4829205358400945E-14</v>
      </c>
      <c r="GB152" s="13">
        <f t="shared" si="157"/>
        <v>4.3867331143352915E-13</v>
      </c>
      <c r="GC152" s="20">
        <f t="shared" si="133"/>
        <v>8.0726688341261168E-13</v>
      </c>
      <c r="GD152" s="59">
        <f t="shared" si="134"/>
        <v>288.1976034957035</v>
      </c>
      <c r="GE152" s="59">
        <f ca="1">AVERAGE(OFFSET($GD$3,0,0,'Données projet'!$E$17+1,1))-AVERAGE(OFFSET($H$3,0,0,'Données projet'!$E$17+1,1))</f>
        <v>280.10635755644415</v>
      </c>
      <c r="GF152" s="59">
        <f t="shared" si="158"/>
        <v>271.43040689964266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20.439379539144149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20.439379539144149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>
        <f>GU152*VLOOKUP('Données projet'!$B$18,Paramètres!$A$1:$I$89,3,0)*VLOOKUP('Données projet'!$B$18,Paramètres!$A$1:$I$89,5,0)</f>
        <v>0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315.63369683775079</v>
      </c>
      <c r="HA152" s="59">
        <f t="shared" si="160"/>
        <v>306.69725573349979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19.437141763868489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19.437141763868489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3.8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13.933333333333332</v>
      </c>
      <c r="H153" s="67">
        <f t="shared" si="110"/>
        <v>200.93333333333331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-2.4385826691286639E-13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490.57700931800127</v>
      </c>
      <c r="T153" s="59">
        <f t="shared" si="142"/>
        <v>271.29582207075191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127.39212770619343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127.39212770619343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-1.4365468814503402E-13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379.55022125193182</v>
      </c>
      <c r="AO153" s="59">
        <f t="shared" si="144"/>
        <v>247.37575363353935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71.696119552362831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71.696119552362831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-1.7053025658242404E-13</v>
      </c>
      <c r="BE153" s="13">
        <f>BD153*VLOOKUP('Données projet'!$B$11,Paramètres!$A$1:$I$89,3,0)*VLOOKUP('Données projet'!$B$11,Paramètres!$A$1:$I$89,5,0)</f>
        <v>-1.5429577615577727E-13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480.06550334851067</v>
      </c>
      <c r="BJ153" s="59">
        <f t="shared" si="146"/>
        <v>358.76123821338194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100.75024920689351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100.75024920689351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-1.7053025658242404E-13</v>
      </c>
      <c r="BZ153" s="13">
        <f>BY153*VLOOKUP('Données projet'!$B$12,Paramètres!$A$1:$I$89,3,0)*VLOOKUP('Données projet'!$B$12,Paramètres!$A$1:$I$89,5,0)</f>
        <v>-1.72917680174578E-13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529.72171777327833</v>
      </c>
      <c r="CE153" s="59">
        <f t="shared" si="148"/>
        <v>394.94722433628397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112.90976204220824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112.90976204220824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-1.1368683772161603E-13</v>
      </c>
      <c r="CU153" s="17">
        <f>CT153*VLOOKUP('Données projet'!$B$13,Paramètres!$A$1:$I$89,3,0)*VLOOKUP('Données projet'!$B$13,Paramètres!$A$1:$I$89,5,0)</f>
        <v>-1.0818439477588981E-13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319.49771739670462</v>
      </c>
      <c r="CZ153" s="59">
        <f t="shared" si="150"/>
        <v>166.76118462633733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58.819603129540496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58.819603129540496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371.53862119592281</v>
      </c>
      <c r="DU153" s="59">
        <f t="shared" si="152"/>
        <v>359.99672429242423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32.366345205927509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32.366345205927509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-2.8421709430404007E-13</v>
      </c>
      <c r="EK153" s="17">
        <f>EJ153*VLOOKUP('Données projet'!$B$15,Paramètres!$A$1:$I$89,3,0)*VLOOKUP('Données projet'!$B$15,Paramètres!$A$1:$I$89,5,0)</f>
        <v>-2.0838797354372215E-13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429.05782194614073</v>
      </c>
      <c r="EP153" s="59">
        <f t="shared" si="154"/>
        <v>240.01805666428365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88.322295058050344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88.322295058050344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377.00852312761913</v>
      </c>
      <c r="FK153" s="59">
        <f t="shared" si="156"/>
        <v>337.17207781873378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37.852878444028846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37.852878444028846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2.8421709430404007E-14</v>
      </c>
      <c r="GA153" s="17">
        <f>FZ153*VLOOKUP('Données projet'!$B$17,Paramètres!$A$1:$I$89,3,0)*VLOOKUP('Données projet'!$B$17,Paramètres!$A$1:$I$89,5,0)</f>
        <v>2.4829205358400945E-14</v>
      </c>
      <c r="GB153" s="13">
        <f t="shared" si="157"/>
        <v>4.3867331143352915E-13</v>
      </c>
      <c r="GC153" s="20">
        <f t="shared" si="133"/>
        <v>8.0726688341261168E-13</v>
      </c>
      <c r="GD153" s="59">
        <f t="shared" si="134"/>
        <v>288.28669692661464</v>
      </c>
      <c r="GE153" s="59">
        <f ca="1">AVERAGE(OFFSET($GD$3,0,0,'Données projet'!$E$17+1,1))-AVERAGE(OFFSET($H$3,0,0,'Données projet'!$E$17+1,1))</f>
        <v>280.10635755644415</v>
      </c>
      <c r="GF153" s="59">
        <f t="shared" si="158"/>
        <v>271.43040689964266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20.038575773172056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20.038575773172056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>
        <f>GU153*VLOOKUP('Données projet'!$B$18,Paramètres!$A$1:$I$89,3,0)*VLOOKUP('Données projet'!$B$18,Paramètres!$A$1:$I$89,5,0)</f>
        <v>0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315.63369683775079</v>
      </c>
      <c r="HA153" s="59">
        <f t="shared" si="160"/>
        <v>306.69725573349979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19.055991269364871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19.055991269364871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3.8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13.933333333333332</v>
      </c>
      <c r="H154" s="67">
        <f t="shared" si="110"/>
        <v>200.93333333333331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-2.4385826691286639E-13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490.57700931800127</v>
      </c>
      <c r="T154" s="59">
        <f t="shared" si="142"/>
        <v>271.29582207075191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124.8940457834005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124.8940457834005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-1.4365468814503402E-13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379.55022125193182</v>
      </c>
      <c r="AO154" s="59">
        <f t="shared" si="144"/>
        <v>247.37575363353935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70.290202378255913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70.290202378255913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-1.7053025658242404E-13</v>
      </c>
      <c r="BE154" s="13">
        <f>BD154*VLOOKUP('Données projet'!$B$11,Paramètres!$A$1:$I$89,3,0)*VLOOKUP('Données projet'!$B$11,Paramètres!$A$1:$I$89,5,0)</f>
        <v>-1.5429577615577727E-13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480.06550334851067</v>
      </c>
      <c r="BJ154" s="59">
        <f t="shared" si="146"/>
        <v>358.76123821338194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98.774598271530508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98.774598271530508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-1.7053025658242404E-13</v>
      </c>
      <c r="BZ154" s="13">
        <f>BY154*VLOOKUP('Données projet'!$B$12,Paramètres!$A$1:$I$89,3,0)*VLOOKUP('Données projet'!$B$12,Paramètres!$A$1:$I$89,5,0)</f>
        <v>-1.72917680174578E-13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529.72171777327833</v>
      </c>
      <c r="CE154" s="59">
        <f t="shared" si="148"/>
        <v>394.94722433628397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110.69567047671522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110.69567047671522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-1.1368683772161603E-13</v>
      </c>
      <c r="CU154" s="17">
        <f>CT154*VLOOKUP('Données projet'!$B$13,Paramètres!$A$1:$I$89,3,0)*VLOOKUP('Données projet'!$B$13,Paramètres!$A$1:$I$89,5,0)</f>
        <v>-1.0818439477588981E-13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319.49771739670462</v>
      </c>
      <c r="CZ154" s="59">
        <f t="shared" si="150"/>
        <v>166.76118462633733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57.666186588585617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57.666186588585617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371.53862119592281</v>
      </c>
      <c r="DU154" s="59">
        <f t="shared" si="152"/>
        <v>359.99672429242423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31.731660917960532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31.731660917960532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-2.8421709430404007E-13</v>
      </c>
      <c r="EK154" s="17">
        <f>EJ154*VLOOKUP('Données projet'!$B$15,Paramètres!$A$1:$I$89,3,0)*VLOOKUP('Données projet'!$B$15,Paramètres!$A$1:$I$89,5,0)</f>
        <v>-2.0838797354372215E-13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429.05782194614073</v>
      </c>
      <c r="EP154" s="59">
        <f t="shared" si="154"/>
        <v>240.01805666428365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86.590348723242613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86.590348723242613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377.00852312761913</v>
      </c>
      <c r="FK154" s="59">
        <f t="shared" si="156"/>
        <v>337.17207781873378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37.110606585717541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37.110606585717541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2.8421709430404007E-14</v>
      </c>
      <c r="GA154" s="17">
        <f>FZ154*VLOOKUP('Données projet'!$B$17,Paramètres!$A$1:$I$89,3,0)*VLOOKUP('Données projet'!$B$17,Paramètres!$A$1:$I$89,5,0)</f>
        <v>2.4829205358400945E-14</v>
      </c>
      <c r="GB154" s="13">
        <f t="shared" ref="GB154:GB203" si="185">EXP(-1.0587+0.8836*LN(GA154)+0.284)</f>
        <v>4.3867331143352915E-13</v>
      </c>
      <c r="GC154" s="20">
        <f t="shared" ref="GC154:GC203" si="186">(GA154+GB154)*0.475*44/12</f>
        <v>8.0726688341261168E-13</v>
      </c>
      <c r="GD154" s="59">
        <f t="shared" si="134"/>
        <v>288.37424478568244</v>
      </c>
      <c r="GE154" s="59">
        <f ca="1">AVERAGE(OFFSET($GD$3,0,0,'Données projet'!$E$17+1,1))-AVERAGE(OFFSET($H$3,0,0,'Données projet'!$E$17+1,1))</f>
        <v>280.10635755644415</v>
      </c>
      <c r="GF154" s="59">
        <f t="shared" si="158"/>
        <v>271.43040689964266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19.64563152458452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19.64563152458452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>
        <f>GU154*VLOOKUP('Données projet'!$B$18,Paramètres!$A$1:$I$89,3,0)*VLOOKUP('Données projet'!$B$18,Paramètres!$A$1:$I$89,5,0)</f>
        <v>0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315.63369683775079</v>
      </c>
      <c r="HA154" s="59">
        <f t="shared" si="160"/>
        <v>306.69725573349979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18.682314903579623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18.682314903579623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3.8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13.933333333333332</v>
      </c>
      <c r="H155" s="67">
        <f t="shared" si="110"/>
        <v>200.93333333333331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-2.4385826691286639E-13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490.57700931800127</v>
      </c>
      <c r="T155" s="59">
        <f t="shared" si="142"/>
        <v>271.29582207075191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122.44494972343401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122.44494972343401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-1.4365468814503402E-13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379.55022125193182</v>
      </c>
      <c r="AO155" s="59">
        <f t="shared" si="144"/>
        <v>247.37575363353935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68.911854382408436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68.911854382408436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-1.7053025658242404E-13</v>
      </c>
      <c r="BE155" s="13">
        <f>BD155*VLOOKUP('Données projet'!$B$11,Paramètres!$A$1:$I$89,3,0)*VLOOKUP('Données projet'!$B$11,Paramètres!$A$1:$I$89,5,0)</f>
        <v>-1.5429577615577727E-13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480.06550334851067</v>
      </c>
      <c r="BJ155" s="59">
        <f t="shared" si="146"/>
        <v>358.76123821338194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96.837688645981885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96.837688645981885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-1.7053025658242404E-13</v>
      </c>
      <c r="BZ155" s="13">
        <f>BY155*VLOOKUP('Données projet'!$B$12,Paramètres!$A$1:$I$89,3,0)*VLOOKUP('Données projet'!$B$12,Paramètres!$A$1:$I$89,5,0)</f>
        <v>-1.72917680174578E-13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529.72171777327833</v>
      </c>
      <c r="CE155" s="59">
        <f t="shared" si="148"/>
        <v>394.94722433628397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108.524995896359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108.524995896359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-1.1368683772161603E-13</v>
      </c>
      <c r="CU155" s="17">
        <f>CT155*VLOOKUP('Données projet'!$B$13,Paramètres!$A$1:$I$89,3,0)*VLOOKUP('Données projet'!$B$13,Paramètres!$A$1:$I$89,5,0)</f>
        <v>-1.0818439477588981E-13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319.49771739670462</v>
      </c>
      <c r="CZ155" s="59">
        <f t="shared" si="150"/>
        <v>166.76118462633733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56.535387842484234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56.535387842484234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371.53862119592281</v>
      </c>
      <c r="DU155" s="59">
        <f t="shared" si="152"/>
        <v>359.99672429242423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31.109422401761396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31.109422401761396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-2.8421709430404007E-13</v>
      </c>
      <c r="EK155" s="17">
        <f>EJ155*VLOOKUP('Données projet'!$B$15,Paramètres!$A$1:$I$89,3,0)*VLOOKUP('Données projet'!$B$15,Paramètres!$A$1:$I$89,5,0)</f>
        <v>-2.0838797354372215E-13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429.05782194614073</v>
      </c>
      <c r="EP155" s="59">
        <f t="shared" si="154"/>
        <v>240.01805666428365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84.892364799677509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84.892364799677509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377.00852312761913</v>
      </c>
      <c r="FK155" s="59">
        <f t="shared" si="156"/>
        <v>337.17207781873378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36.382890225806591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36.382890225806591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2.8421709430404007E-14</v>
      </c>
      <c r="GA155" s="17">
        <f>FZ155*VLOOKUP('Données projet'!$B$17,Paramètres!$A$1:$I$89,3,0)*VLOOKUP('Données projet'!$B$17,Paramètres!$A$1:$I$89,5,0)</f>
        <v>2.4829205358400945E-14</v>
      </c>
      <c r="GB155" s="13">
        <f t="shared" si="185"/>
        <v>4.3867331143352915E-13</v>
      </c>
      <c r="GC155" s="20">
        <f t="shared" si="186"/>
        <v>8.0726688341261168E-13</v>
      </c>
      <c r="GD155" s="59">
        <f t="shared" si="134"/>
        <v>288.46027388512317</v>
      </c>
      <c r="GE155" s="59">
        <f ca="1">AVERAGE(OFFSET($GD$3,0,0,'Données projet'!$E$17+1,1))-AVERAGE(OFFSET($H$3,0,0,'Données projet'!$E$17+1,1))</f>
        <v>280.10635755644415</v>
      </c>
      <c r="GF155" s="59">
        <f t="shared" si="158"/>
        <v>271.43040689964266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19.260392673039458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19.260392673039458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>
        <f>GU155*VLOOKUP('Données projet'!$B$18,Paramètres!$A$1:$I$89,3,0)*VLOOKUP('Données projet'!$B$18,Paramètres!$A$1:$I$89,5,0)</f>
        <v>0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315.63369683775079</v>
      </c>
      <c r="HA155" s="59">
        <f t="shared" si="160"/>
        <v>306.69725573349979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18.315966103407348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18.315966103407348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3.8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13.933333333333332</v>
      </c>
      <c r="H156" s="67">
        <f t="shared" si="110"/>
        <v>200.93333333333331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68.694039246914556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-2.4385826691286639E-13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490.57700931800127</v>
      </c>
      <c r="T156" s="59">
        <f t="shared" si="142"/>
        <v>271.29582207075191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120.04387894340236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120.04387894340236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68.694039246914556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-1.4365468814503402E-13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379.55022125193182</v>
      </c>
      <c r="AO156" s="59">
        <f t="shared" si="144"/>
        <v>247.37575363353935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67.560534950050254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67.560534950050254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68.694039246914556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-1.7053025658242404E-13</v>
      </c>
      <c r="BE156" s="13">
        <f>BD156*VLOOKUP('Données projet'!$B$11,Paramètres!$A$1:$I$89,3,0)*VLOOKUP('Données projet'!$B$11,Paramètres!$A$1:$I$89,5,0)</f>
        <v>-1.5429577615577727E-13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480.06550334851067</v>
      </c>
      <c r="BJ156" s="59">
        <f t="shared" si="146"/>
        <v>358.76123821338194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94.938760636792054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94.938760636792054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68.694039246914556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-1.7053025658242404E-13</v>
      </c>
      <c r="BZ156" s="13">
        <f>BY156*VLOOKUP('Données projet'!$B$12,Paramètres!$A$1:$I$89,3,0)*VLOOKUP('Données projet'!$B$12,Paramètres!$A$1:$I$89,5,0)</f>
        <v>-1.72917680174578E-13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529.72171777327833</v>
      </c>
      <c r="CE156" s="59">
        <f t="shared" si="148"/>
        <v>394.94722433628397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106.39688692054281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106.39688692054281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68.694039246914556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-1.1368683772161603E-13</v>
      </c>
      <c r="CU156" s="17">
        <f>CT156*VLOOKUP('Données projet'!$B$13,Paramètres!$A$1:$I$89,3,0)*VLOOKUP('Données projet'!$B$13,Paramètres!$A$1:$I$89,5,0)</f>
        <v>-1.0818439477588981E-13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319.49771739670462</v>
      </c>
      <c r="CZ156" s="59">
        <f t="shared" si="150"/>
        <v>166.76118462633733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55.426763370074774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55.426763370074774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68.694039246914556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371.53862119592281</v>
      </c>
      <c r="DU156" s="59">
        <f t="shared" si="152"/>
        <v>359.99672429242423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30.499385603336908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30.499385603336908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68.694039246914556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-2.8421709430404007E-13</v>
      </c>
      <c r="EK156" s="17">
        <f>EJ156*VLOOKUP('Données projet'!$B$15,Paramètres!$A$1:$I$89,3,0)*VLOOKUP('Données projet'!$B$15,Paramètres!$A$1:$I$89,5,0)</f>
        <v>-2.0838797354372215E-13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429.05782194614073</v>
      </c>
      <c r="EP156" s="59">
        <f t="shared" si="154"/>
        <v>240.01805666428365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83.22767730518558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83.22767730518558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68.694039246914556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377.00852312761913</v>
      </c>
      <c r="FK156" s="59">
        <f t="shared" si="156"/>
        <v>337.17207781873378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35.669443939850346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35.669443939850346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68.694039246914556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2.8421709430404007E-14</v>
      </c>
      <c r="GA156" s="17">
        <f>FZ156*VLOOKUP('Données projet'!$B$17,Paramètres!$A$1:$I$89,3,0)*VLOOKUP('Données projet'!$B$17,Paramètres!$A$1:$I$89,5,0)</f>
        <v>2.4829205358400945E-14</v>
      </c>
      <c r="GB156" s="13">
        <f t="shared" si="185"/>
        <v>4.3867331143352915E-13</v>
      </c>
      <c r="GC156" s="20">
        <f t="shared" si="186"/>
        <v>8.0726688341261168E-13</v>
      </c>
      <c r="GD156" s="59">
        <f t="shared" si="134"/>
        <v>288.54481057202082</v>
      </c>
      <c r="GE156" s="59">
        <f ca="1">AVERAGE(OFFSET($GD$3,0,0,'Données projet'!$E$17+1,1))-AVERAGE(OFFSET($H$3,0,0,'Données projet'!$E$17+1,1))</f>
        <v>280.10635755644415</v>
      </c>
      <c r="GF156" s="59">
        <f t="shared" si="158"/>
        <v>271.43040689964266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18.882708120400697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18.882708120400697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68.694039246914556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>
        <f>GU156*VLOOKUP('Données projet'!$B$18,Paramètres!$A$1:$I$89,3,0)*VLOOKUP('Données projet'!$B$18,Paramètres!$A$1:$I$89,5,0)</f>
        <v>0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315.63369683775079</v>
      </c>
      <c r="HA156" s="59">
        <f t="shared" si="160"/>
        <v>306.69725573349979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17.956801179755747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17.956801179755747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3.8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13.933333333333332</v>
      </c>
      <c r="H157" s="67">
        <f t="shared" si="110"/>
        <v>200.93333333333331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-2.4385826691286639E-13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490.57700931800127</v>
      </c>
      <c r="T157" s="59">
        <f t="shared" si="142"/>
        <v>271.29582207075191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117.68989169685857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117.68989169685857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-1.4365468814503402E-13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379.55022125193182</v>
      </c>
      <c r="AO157" s="59">
        <f t="shared" si="144"/>
        <v>247.37575363353935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66.235714067537145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66.235714067537145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-1.7053025658242404E-13</v>
      </c>
      <c r="BE157" s="13">
        <f>BD157*VLOOKUP('Données projet'!$B$11,Paramètres!$A$1:$I$89,3,0)*VLOOKUP('Données projet'!$B$11,Paramètres!$A$1:$I$89,5,0)</f>
        <v>-1.5429577615577727E-13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480.06550334851067</v>
      </c>
      <c r="BJ157" s="59">
        <f t="shared" si="146"/>
        <v>358.76123821338194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93.07706944763072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93.07706944763072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-1.7053025658242404E-13</v>
      </c>
      <c r="BZ157" s="13">
        <f>BY157*VLOOKUP('Données projet'!$B$12,Paramètres!$A$1:$I$89,3,0)*VLOOKUP('Données projet'!$B$12,Paramètres!$A$1:$I$89,5,0)</f>
        <v>-1.72917680174578E-13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529.72171777327833</v>
      </c>
      <c r="CE157" s="59">
        <f t="shared" si="148"/>
        <v>394.94722433628397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104.31050886372407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104.31050886372407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-1.1368683772161603E-13</v>
      </c>
      <c r="CU157" s="17">
        <f>CT157*VLOOKUP('Données projet'!$B$13,Paramètres!$A$1:$I$89,3,0)*VLOOKUP('Données projet'!$B$13,Paramètres!$A$1:$I$89,5,0)</f>
        <v>-1.0818439477588981E-13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319.49771739670462</v>
      </c>
      <c r="CZ157" s="59">
        <f t="shared" si="150"/>
        <v>166.76118462633733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54.339878347375098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54.339878347375098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371.53862119592281</v>
      </c>
      <c r="DU157" s="59">
        <f t="shared" si="152"/>
        <v>359.99672429242423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29.901311254443815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29.901311254443815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-2.8421709430404007E-13</v>
      </c>
      <c r="EK157" s="17">
        <f>EJ157*VLOOKUP('Données projet'!$B$15,Paramètres!$A$1:$I$89,3,0)*VLOOKUP('Données projet'!$B$15,Paramètres!$A$1:$I$89,5,0)</f>
        <v>-2.0838797354372215E-13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429.05782194614073</v>
      </c>
      <c r="EP157" s="59">
        <f t="shared" si="154"/>
        <v>240.01805666428365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81.59563331710153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81.59563331710153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377.00852312761913</v>
      </c>
      <c r="FK157" s="59">
        <f t="shared" si="156"/>
        <v>337.17207781873378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34.969987900402437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34.969987900402437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2.8421709430404007E-14</v>
      </c>
      <c r="GA157" s="17">
        <f>FZ157*VLOOKUP('Données projet'!$B$17,Paramètres!$A$1:$I$89,3,0)*VLOOKUP('Données projet'!$B$17,Paramètres!$A$1:$I$89,5,0)</f>
        <v>2.4829205358400945E-14</v>
      </c>
      <c r="GB157" s="13">
        <f t="shared" si="185"/>
        <v>4.3867331143352915E-13</v>
      </c>
      <c r="GC157" s="20">
        <f t="shared" si="186"/>
        <v>8.0726688341261168E-13</v>
      </c>
      <c r="GD157" s="59">
        <f t="shared" si="134"/>
        <v>288.62788073639649</v>
      </c>
      <c r="GE157" s="59">
        <f ca="1">AVERAGE(OFFSET($GD$3,0,0,'Données projet'!$E$17+1,1))-AVERAGE(OFFSET($H$3,0,0,'Données projet'!$E$17+1,1))</f>
        <v>280.10635755644415</v>
      </c>
      <c r="GF157" s="59">
        <f t="shared" si="158"/>
        <v>271.43040689964266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18.512429731474352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18.512429731474352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>
        <f>GU157*VLOOKUP('Données projet'!$B$18,Paramètres!$A$1:$I$89,3,0)*VLOOKUP('Données projet'!$B$18,Paramètres!$A$1:$I$89,5,0)</f>
        <v>0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315.63369683775079</v>
      </c>
      <c r="HA157" s="59">
        <f t="shared" si="160"/>
        <v>306.69725573349979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17.604679261187979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17.604679261187979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3.8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13.933333333333332</v>
      </c>
      <c r="H158" s="67">
        <f t="shared" si="110"/>
        <v>200.93333333333331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-2.4385826691286639E-13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490.57700931800127</v>
      </c>
      <c r="T158" s="59">
        <f t="shared" si="142"/>
        <v>271.29582207075191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115.38206470442906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115.38206470442906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-1.4365468814503402E-13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379.55022125193182</v>
      </c>
      <c r="AO158" s="59">
        <f t="shared" si="144"/>
        <v>247.37575363353935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64.936872114469168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64.936872114469168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-1.7053025658242404E-13</v>
      </c>
      <c r="BE158" s="13">
        <f>BD158*VLOOKUP('Données projet'!$B$11,Paramètres!$A$1:$I$89,3,0)*VLOOKUP('Données projet'!$B$11,Paramètres!$A$1:$I$89,5,0)</f>
        <v>-1.5429577615577727E-13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480.06550334851067</v>
      </c>
      <c r="BJ158" s="59">
        <f t="shared" si="146"/>
        <v>358.76123821338194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91.251884887169339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91.251884887169339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-1.7053025658242404E-13</v>
      </c>
      <c r="BZ158" s="13">
        <f>BY158*VLOOKUP('Données projet'!$B$12,Paramètres!$A$1:$I$89,3,0)*VLOOKUP('Données projet'!$B$12,Paramètres!$A$1:$I$89,5,0)</f>
        <v>-1.72917680174578E-13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529.72171777327833</v>
      </c>
      <c r="CE158" s="59">
        <f t="shared" si="148"/>
        <v>394.94722433628397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102.26504340803459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102.26504340803459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-1.1368683772161603E-13</v>
      </c>
      <c r="CU158" s="17">
        <f>CT158*VLOOKUP('Données projet'!$B$13,Paramètres!$A$1:$I$89,3,0)*VLOOKUP('Données projet'!$B$13,Paramètres!$A$1:$I$89,5,0)</f>
        <v>-1.0818439477588981E-13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319.49771739670462</v>
      </c>
      <c r="CZ158" s="59">
        <f t="shared" si="150"/>
        <v>166.76118462633733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53.274306477036163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53.274306477036163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371.53862119592281</v>
      </c>
      <c r="DU158" s="59">
        <f t="shared" si="152"/>
        <v>359.99672429242423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29.314964778743185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29.314964778743185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-2.8421709430404007E-13</v>
      </c>
      <c r="EK158" s="17">
        <f>EJ158*VLOOKUP('Données projet'!$B$15,Paramètres!$A$1:$I$89,3,0)*VLOOKUP('Données projet'!$B$15,Paramètres!$A$1:$I$89,5,0)</f>
        <v>-2.0838797354372215E-13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429.05782194614073</v>
      </c>
      <c r="EP158" s="59">
        <f t="shared" si="154"/>
        <v>240.01805666428365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79.995592716175267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79.995592716175267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377.00852312761913</v>
      </c>
      <c r="FK158" s="59">
        <f t="shared" si="156"/>
        <v>337.17207781873378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34.284247767262045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34.284247767262045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2.8421709430404007E-14</v>
      </c>
      <c r="GA158" s="17">
        <f>FZ158*VLOOKUP('Données projet'!$B$17,Paramètres!$A$1:$I$89,3,0)*VLOOKUP('Données projet'!$B$17,Paramètres!$A$1:$I$89,5,0)</f>
        <v>2.4829205358400945E-14</v>
      </c>
      <c r="GB158" s="13">
        <f t="shared" si="185"/>
        <v>4.3867331143352915E-13</v>
      </c>
      <c r="GC158" s="20">
        <f t="shared" si="186"/>
        <v>8.0726688341261168E-13</v>
      </c>
      <c r="GD158" s="59">
        <f t="shared" si="134"/>
        <v>288.70950981913734</v>
      </c>
      <c r="GE158" s="59">
        <f ca="1">AVERAGE(OFFSET($GD$3,0,0,'Données projet'!$E$17+1,1))-AVERAGE(OFFSET($H$3,0,0,'Données projet'!$E$17+1,1))</f>
        <v>280.10635755644415</v>
      </c>
      <c r="GF158" s="59">
        <f t="shared" si="158"/>
        <v>271.43040689964266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18.149412275907338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18.149412275907338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>
        <f>GU158*VLOOKUP('Données projet'!$B$18,Paramètres!$A$1:$I$89,3,0)*VLOOKUP('Données projet'!$B$18,Paramètres!$A$1:$I$89,5,0)</f>
        <v>0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315.63369683775079</v>
      </c>
      <c r="HA158" s="59">
        <f t="shared" si="160"/>
        <v>306.69725573349979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17.259462238670164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17.259462238670164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3.8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13.933333333333332</v>
      </c>
      <c r="H159" s="67">
        <f t="shared" si="110"/>
        <v>200.93333333333331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-2.4385826691286639E-13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490.57700931800127</v>
      </c>
      <c r="T159" s="59">
        <f t="shared" si="142"/>
        <v>271.29582207075191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113.1194927916856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113.1194927916856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-1.4365468814503402E-13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379.55022125193182</v>
      </c>
      <c r="AO159" s="59">
        <f t="shared" si="144"/>
        <v>247.37575363353935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63.663499659885495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63.663499659885495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-1.7053025658242404E-13</v>
      </c>
      <c r="BE159" s="13">
        <f>BD159*VLOOKUP('Données projet'!$B$11,Paramètres!$A$1:$I$89,3,0)*VLOOKUP('Données projet'!$B$11,Paramètres!$A$1:$I$89,5,0)</f>
        <v>-1.5429577615577727E-13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480.06550334851067</v>
      </c>
      <c r="BJ159" s="59">
        <f t="shared" si="146"/>
        <v>358.76123821338194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89.462491082685943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89.462491082685943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-1.7053025658242404E-13</v>
      </c>
      <c r="BZ159" s="13">
        <f>BY159*VLOOKUP('Données projet'!$B$12,Paramètres!$A$1:$I$89,3,0)*VLOOKUP('Données projet'!$B$12,Paramètres!$A$1:$I$89,5,0)</f>
        <v>-1.72917680174578E-13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529.72171777327833</v>
      </c>
      <c r="CE159" s="59">
        <f t="shared" si="148"/>
        <v>394.94722433628397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100.25968828232044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100.25968828232044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-1.1368683772161603E-13</v>
      </c>
      <c r="CU159" s="17">
        <f>CT159*VLOOKUP('Données projet'!$B$13,Paramètres!$A$1:$I$89,3,0)*VLOOKUP('Données projet'!$B$13,Paramètres!$A$1:$I$89,5,0)</f>
        <v>-1.0818439477588981E-13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319.49771739670462</v>
      </c>
      <c r="CZ159" s="59">
        <f t="shared" si="150"/>
        <v>166.76118462633733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52.229629821139909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52.229629821139909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371.53862119592281</v>
      </c>
      <c r="DU159" s="59">
        <f t="shared" si="152"/>
        <v>359.99672429242423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28.740116199795008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28.740116199795008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-2.8421709430404007E-13</v>
      </c>
      <c r="EK159" s="17">
        <f>EJ159*VLOOKUP('Données projet'!$B$15,Paramètres!$A$1:$I$89,3,0)*VLOOKUP('Données projet'!$B$15,Paramètres!$A$1:$I$89,5,0)</f>
        <v>-2.0838797354372215E-13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429.05782194614073</v>
      </c>
      <c r="EP159" s="59">
        <f t="shared" si="154"/>
        <v>240.01805666428365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78.426927935504764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78.426927935504764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377.00852312761913</v>
      </c>
      <c r="FK159" s="59">
        <f t="shared" si="156"/>
        <v>337.17207781873378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33.611954579872354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33.611954579872354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2.8421709430404007E-14</v>
      </c>
      <c r="GA159" s="17">
        <f>FZ159*VLOOKUP('Données projet'!$B$17,Paramètres!$A$1:$I$89,3,0)*VLOOKUP('Données projet'!$B$17,Paramètres!$A$1:$I$89,5,0)</f>
        <v>2.4829205358400945E-14</v>
      </c>
      <c r="GB159" s="13">
        <f t="shared" si="185"/>
        <v>4.3867331143352915E-13</v>
      </c>
      <c r="GC159" s="20">
        <f t="shared" si="186"/>
        <v>8.0726688341261168E-13</v>
      </c>
      <c r="GD159" s="59">
        <f t="shared" si="134"/>
        <v>288.78972281978793</v>
      </c>
      <c r="GE159" s="59">
        <f ca="1">AVERAGE(OFFSET($GD$3,0,0,'Données projet'!$E$17+1,1))-AVERAGE(OFFSET($H$3,0,0,'Données projet'!$E$17+1,1))</f>
        <v>280.10635755644415</v>
      </c>
      <c r="GF159" s="59">
        <f t="shared" si="158"/>
        <v>271.43040689964266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17.793513371225206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17.793513371225206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>
        <f>GU159*VLOOKUP('Données projet'!$B$18,Paramètres!$A$1:$I$89,3,0)*VLOOKUP('Données projet'!$B$18,Paramètres!$A$1:$I$89,5,0)</f>
        <v>0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315.63369683775079</v>
      </c>
      <c r="HA159" s="59">
        <f t="shared" si="160"/>
        <v>306.69725573349979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16.921014711402329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16.921014711402329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3.8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13.933333333333332</v>
      </c>
      <c r="H160" s="67">
        <f t="shared" si="110"/>
        <v>200.93333333333331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68.782330264783411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-2.4385826691286639E-13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490.57700931800127</v>
      </c>
      <c r="T160" s="59">
        <f t="shared" si="142"/>
        <v>271.29582207075191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110.90128853411845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110.90128853411845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68.782330264783411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-1.4365468814503402E-13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379.55022125193182</v>
      </c>
      <c r="AO160" s="59">
        <f t="shared" si="144"/>
        <v>247.37575363353935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62.415097262455703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62.415097262455703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68.782330264783411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-1.7053025658242404E-13</v>
      </c>
      <c r="BE160" s="13">
        <f>BD160*VLOOKUP('Données projet'!$B$11,Paramètres!$A$1:$I$89,3,0)*VLOOKUP('Données projet'!$B$11,Paramètres!$A$1:$I$89,5,0)</f>
        <v>-1.5429577615577727E-13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480.06550334851067</v>
      </c>
      <c r="BJ160" s="59">
        <f t="shared" si="146"/>
        <v>358.76123821338194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87.708186199286018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87.708186199286018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68.782330264783411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-1.7053025658242404E-13</v>
      </c>
      <c r="BZ160" s="13">
        <f>BY160*VLOOKUP('Données projet'!$B$12,Paramètres!$A$1:$I$89,3,0)*VLOOKUP('Données projet'!$B$12,Paramètres!$A$1:$I$89,5,0)</f>
        <v>-1.72917680174578E-13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529.72171777327833</v>
      </c>
      <c r="CE160" s="59">
        <f t="shared" si="148"/>
        <v>394.94722433628397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98.293656947475696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98.293656947475696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68.782330264783411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-1.1368683772161603E-13</v>
      </c>
      <c r="CU160" s="17">
        <f>CT160*VLOOKUP('Données projet'!$B$13,Paramètres!$A$1:$I$89,3,0)*VLOOKUP('Données projet'!$B$13,Paramètres!$A$1:$I$89,5,0)</f>
        <v>-1.0818439477588981E-13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319.49771739670462</v>
      </c>
      <c r="CZ160" s="59">
        <f t="shared" si="150"/>
        <v>166.76118462633733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51.205438637275932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51.205438637275932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68.782330264783411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371.53862119592281</v>
      </c>
      <c r="DU160" s="59">
        <f t="shared" si="152"/>
        <v>359.99672429242423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28.176540050856993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28.176540050856993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68.782330264783411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-2.8421709430404007E-13</v>
      </c>
      <c r="EK160" s="17">
        <f>EJ160*VLOOKUP('Données projet'!$B$15,Paramètres!$A$1:$I$89,3,0)*VLOOKUP('Données projet'!$B$15,Paramètres!$A$1:$I$89,5,0)</f>
        <v>-2.0838797354372215E-13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429.05782194614073</v>
      </c>
      <c r="EP160" s="59">
        <f t="shared" si="154"/>
        <v>240.01805666428365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76.889023714392167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76.889023714392167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68.782330264783411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377.00852312761913</v>
      </c>
      <c r="FK160" s="59">
        <f t="shared" si="156"/>
        <v>337.17207781873378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32.952844651829018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32.952844651829018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68.782330264783411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2.8421709430404007E-14</v>
      </c>
      <c r="GA160" s="17">
        <f>FZ160*VLOOKUP('Données projet'!$B$17,Paramètres!$A$1:$I$89,3,0)*VLOOKUP('Données projet'!$B$17,Paramètres!$A$1:$I$89,5,0)</f>
        <v>2.4829205358400945E-14</v>
      </c>
      <c r="GB160" s="13">
        <f t="shared" si="185"/>
        <v>4.3867331143352915E-13</v>
      </c>
      <c r="GC160" s="20">
        <f t="shared" si="186"/>
        <v>8.0726688341261168E-13</v>
      </c>
      <c r="GD160" s="59">
        <f t="shared" si="134"/>
        <v>288.86854430420664</v>
      </c>
      <c r="GE160" s="59">
        <f ca="1">AVERAGE(OFFSET($GD$3,0,0,'Données projet'!$E$17+1,1))-AVERAGE(OFFSET($H$3,0,0,'Données projet'!$E$17+1,1))</f>
        <v>280.10635755644415</v>
      </c>
      <c r="GF160" s="59">
        <f t="shared" si="158"/>
        <v>271.43040689964266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17.444593426986994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17.444593426986994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68.782330264783411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>
        <f>GU160*VLOOKUP('Données projet'!$B$18,Paramètres!$A$1:$I$89,3,0)*VLOOKUP('Données projet'!$B$18,Paramètres!$A$1:$I$89,5,0)</f>
        <v>0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315.63369683775079</v>
      </c>
      <c r="HA160" s="59">
        <f t="shared" si="160"/>
        <v>306.69725573349979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16.589203933711609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16.589203933711609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3.8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13.933333333333332</v>
      </c>
      <c r="H161" s="67">
        <f t="shared" si="110"/>
        <v>200.93333333333331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68.803454112387726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-2.4385826691286639E-13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490.57700931800127</v>
      </c>
      <c r="T161" s="59">
        <f t="shared" si="142"/>
        <v>271.29582207075191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108.72658190907119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108.72658190907119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68.803454112387726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-1.4365468814503402E-13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379.55022125193182</v>
      </c>
      <c r="AO161" s="59">
        <f t="shared" si="144"/>
        <v>247.37575363353935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61.191175274589227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61.191175274589227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68.803454112387726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-1.7053025658242404E-13</v>
      </c>
      <c r="BE161" s="13">
        <f>BD161*VLOOKUP('Données projet'!$B$11,Paramètres!$A$1:$I$89,3,0)*VLOOKUP('Données projet'!$B$11,Paramètres!$A$1:$I$89,5,0)</f>
        <v>-1.5429577615577727E-13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480.06550334851067</v>
      </c>
      <c r="BJ161" s="59">
        <f t="shared" si="146"/>
        <v>358.76123821338194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85.98828216462924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85.98828216462924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68.803454112387726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-1.7053025658242404E-13</v>
      </c>
      <c r="BZ161" s="13">
        <f>BY161*VLOOKUP('Données projet'!$B$12,Paramètres!$A$1:$I$89,3,0)*VLOOKUP('Données projet'!$B$12,Paramètres!$A$1:$I$89,5,0)</f>
        <v>-1.72917680174578E-13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529.72171777327833</v>
      </c>
      <c r="CE161" s="59">
        <f t="shared" si="148"/>
        <v>394.94722433628397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96.366178287946553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96.366178287946553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68.803454112387726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-1.1368683772161603E-13</v>
      </c>
      <c r="CU161" s="17">
        <f>CT161*VLOOKUP('Données projet'!$B$13,Paramètres!$A$1:$I$89,3,0)*VLOOKUP('Données projet'!$B$13,Paramètres!$A$1:$I$89,5,0)</f>
        <v>-1.0818439477588981E-13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319.49771739670462</v>
      </c>
      <c r="CZ161" s="59">
        <f t="shared" si="150"/>
        <v>166.76118462633733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50.201331217832596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50.201331217832596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68.803454112387726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371.53862119592281</v>
      </c>
      <c r="DU161" s="59">
        <f t="shared" si="152"/>
        <v>359.99672429242423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27.624015286452142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27.624015286452142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68.803454112387726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-2.8421709430404007E-13</v>
      </c>
      <c r="EK161" s="17">
        <f>EJ161*VLOOKUP('Données projet'!$B$15,Paramètres!$A$1:$I$89,3,0)*VLOOKUP('Données projet'!$B$15,Paramètres!$A$1:$I$89,5,0)</f>
        <v>-2.0838797354372215E-13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429.05782194614073</v>
      </c>
      <c r="EP161" s="59">
        <f t="shared" si="154"/>
        <v>240.01805666428365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75.381276857026648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75.381276857026648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68.803454112387726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377.00852312761913</v>
      </c>
      <c r="FK161" s="59">
        <f t="shared" si="156"/>
        <v>337.17207781873378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32.306659467457251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32.306659467457251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68.803454112387726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2.8421709430404007E-14</v>
      </c>
      <c r="GA161" s="17">
        <f>FZ161*VLOOKUP('Données projet'!$B$17,Paramètres!$A$1:$I$89,3,0)*VLOOKUP('Données projet'!$B$17,Paramètres!$A$1:$I$89,5,0)</f>
        <v>2.4829205358400945E-14</v>
      </c>
      <c r="GB161" s="13">
        <f t="shared" si="185"/>
        <v>4.3867331143352915E-13</v>
      </c>
      <c r="GC161" s="20">
        <f t="shared" si="186"/>
        <v>8.0726688341261168E-13</v>
      </c>
      <c r="GD161" s="59">
        <f t="shared" si="134"/>
        <v>288.94599841208912</v>
      </c>
      <c r="GE161" s="59">
        <f ca="1">AVERAGE(OFFSET($GD$3,0,0,'Données projet'!$E$17+1,1))-AVERAGE(OFFSET($H$3,0,0,'Données projet'!$E$17+1,1))</f>
        <v>280.10635755644415</v>
      </c>
      <c r="GF161" s="59">
        <f t="shared" si="158"/>
        <v>271.43040689964266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17.102515590035143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17.102515590035143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68.803454112387726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>
        <f>GU161*VLOOKUP('Données projet'!$B$18,Paramètres!$A$1:$I$89,3,0)*VLOOKUP('Données projet'!$B$18,Paramètres!$A$1:$I$89,5,0)</f>
        <v>0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315.63369683775079</v>
      </c>
      <c r="HA161" s="59">
        <f t="shared" si="160"/>
        <v>306.69725573349979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16.263899762986814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16.263899762986814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3.8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13.933333333333332</v>
      </c>
      <c r="H162" s="67">
        <f t="shared" si="110"/>
        <v>200.93333333333331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-2.4385826691286639E-13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490.57700931800127</v>
      </c>
      <c r="T162" s="59">
        <f t="shared" si="142"/>
        <v>271.29582207075191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106.59451995450104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106.59451995450104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-1.4365468814503402E-13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379.55022125193182</v>
      </c>
      <c r="AO162" s="59">
        <f t="shared" si="144"/>
        <v>247.37575363353935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59.991253650386113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59.991253650386113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-1.7053025658242404E-13</v>
      </c>
      <c r="BE162" s="13">
        <f>BD162*VLOOKUP('Données projet'!$B$11,Paramètres!$A$1:$I$89,3,0)*VLOOKUP('Données projet'!$B$11,Paramètres!$A$1:$I$89,5,0)</f>
        <v>-1.5429577615577727E-13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480.06550334851067</v>
      </c>
      <c r="BJ162" s="59">
        <f t="shared" si="146"/>
        <v>358.76123821338194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84.302104399054201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84.302104399054201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-1.7053025658242404E-13</v>
      </c>
      <c r="BZ162" s="13">
        <f>BY162*VLOOKUP('Données projet'!$B$12,Paramètres!$A$1:$I$89,3,0)*VLOOKUP('Données projet'!$B$12,Paramètres!$A$1:$I$89,5,0)</f>
        <v>-1.72917680174578E-13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529.72171777327833</v>
      </c>
      <c r="CE162" s="59">
        <f t="shared" si="148"/>
        <v>394.94722433628397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94.476496309284869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94.476496309284869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-1.1368683772161603E-13</v>
      </c>
      <c r="CU162" s="17">
        <f>CT162*VLOOKUP('Données projet'!$B$13,Paramètres!$A$1:$I$89,3,0)*VLOOKUP('Données projet'!$B$13,Paramètres!$A$1:$I$89,5,0)</f>
        <v>-1.0818439477588981E-13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319.49771739670462</v>
      </c>
      <c r="CZ162" s="59">
        <f t="shared" si="150"/>
        <v>166.76118462633733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49.216913732439487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49.216913732439487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371.53862119592281</v>
      </c>
      <c r="DU162" s="59">
        <f t="shared" si="152"/>
        <v>359.99672429242423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27.082325195670442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27.082325195670442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-2.8421709430404007E-13</v>
      </c>
      <c r="EK162" s="17">
        <f>EJ162*VLOOKUP('Données projet'!$B$15,Paramètres!$A$1:$I$89,3,0)*VLOOKUP('Données projet'!$B$15,Paramètres!$A$1:$I$89,5,0)</f>
        <v>-2.0838797354372215E-13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429.05782194614073</v>
      </c>
      <c r="EP162" s="59">
        <f t="shared" si="154"/>
        <v>240.01805666428365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73.903095995899278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73.903095995899278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377.00852312761913</v>
      </c>
      <c r="FK162" s="59">
        <f t="shared" si="156"/>
        <v>337.17207781873378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31.673145580416971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31.673145580416971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2.8421709430404007E-14</v>
      </c>
      <c r="GA162" s="17">
        <f>FZ162*VLOOKUP('Données projet'!$B$17,Paramètres!$A$1:$I$89,3,0)*VLOOKUP('Données projet'!$B$17,Paramètres!$A$1:$I$89,5,0)</f>
        <v>2.4829205358400945E-14</v>
      </c>
      <c r="GB162" s="13">
        <f t="shared" si="185"/>
        <v>4.3867331143352915E-13</v>
      </c>
      <c r="GC162" s="20">
        <f t="shared" si="186"/>
        <v>8.0726688341261168E-13</v>
      </c>
      <c r="GD162" s="59">
        <f t="shared" si="134"/>
        <v>289.02210886436126</v>
      </c>
      <c r="GE162" s="59">
        <f ca="1">AVERAGE(OFFSET($GD$3,0,0,'Données projet'!$E$17+1,1))-AVERAGE(OFFSET($H$3,0,0,'Données projet'!$E$17+1,1))</f>
        <v>280.10635755644415</v>
      </c>
      <c r="GF162" s="59">
        <f t="shared" si="158"/>
        <v>271.43040689964266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16.767145690819039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16.767145690819039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>
        <f>GU162*VLOOKUP('Données projet'!$B$18,Paramètres!$A$1:$I$89,3,0)*VLOOKUP('Données projet'!$B$18,Paramètres!$A$1:$I$89,5,0)</f>
        <v>0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315.63369683775079</v>
      </c>
      <c r="HA162" s="59">
        <f t="shared" si="160"/>
        <v>306.69725573349979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15.944974608633979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15.944974608633979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3.8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13.933333333333332</v>
      </c>
      <c r="H163" s="67">
        <f t="shared" si="110"/>
        <v>200.93333333333331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-2.4385826691286639E-13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490.57700931800127</v>
      </c>
      <c r="T163" s="59">
        <f t="shared" si="142"/>
        <v>271.29582207075191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104.50426643443062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104.50426643443062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-1.4365468814503402E-13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379.55022125193182</v>
      </c>
      <c r="AO163" s="59">
        <f t="shared" si="144"/>
        <v>247.37575363353935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58.814861757353704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58.814861757353704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-1.7053025658242404E-13</v>
      </c>
      <c r="BE163" s="13">
        <f>BD163*VLOOKUP('Données projet'!$B$11,Paramètres!$A$1:$I$89,3,0)*VLOOKUP('Données projet'!$B$11,Paramètres!$A$1:$I$89,5,0)</f>
        <v>-1.5429577615577727E-13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480.06550334851067</v>
      </c>
      <c r="BJ163" s="59">
        <f t="shared" si="146"/>
        <v>358.76123821338194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82.648991550995206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82.648991550995206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-1.7053025658242404E-13</v>
      </c>
      <c r="BZ163" s="13">
        <f>BY163*VLOOKUP('Données projet'!$B$12,Paramètres!$A$1:$I$89,3,0)*VLOOKUP('Données projet'!$B$12,Paramètres!$A$1:$I$89,5,0)</f>
        <v>-1.72917680174578E-13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529.72171777327833</v>
      </c>
      <c r="CE163" s="59">
        <f t="shared" si="148"/>
        <v>394.94722433628397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92.623869841632555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92.623869841632555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-1.1368683772161603E-13</v>
      </c>
      <c r="CU163" s="17">
        <f>CT163*VLOOKUP('Données projet'!$B$13,Paramètres!$A$1:$I$89,3,0)*VLOOKUP('Données projet'!$B$13,Paramètres!$A$1:$I$89,5,0)</f>
        <v>-1.0818439477588981E-13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319.49771739670462</v>
      </c>
      <c r="CZ163" s="59">
        <f t="shared" si="150"/>
        <v>166.76118462633733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48.25180007349956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48.25180007349956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371.53862119592281</v>
      </c>
      <c r="DU163" s="59">
        <f t="shared" si="152"/>
        <v>359.99672429242423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26.551257317170638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26.551257317170638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-2.8421709430404007E-13</v>
      </c>
      <c r="EK163" s="17">
        <f>EJ163*VLOOKUP('Données projet'!$B$15,Paramètres!$A$1:$I$89,3,0)*VLOOKUP('Données projet'!$B$15,Paramètres!$A$1:$I$89,5,0)</f>
        <v>-2.0838797354372215E-13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429.05782194614073</v>
      </c>
      <c r="EP163" s="59">
        <f t="shared" si="154"/>
        <v>240.01805666428365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72.453901359857326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72.453901359857326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377.00852312761913</v>
      </c>
      <c r="FK163" s="59">
        <f t="shared" si="156"/>
        <v>337.17207781873378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31.052054514296234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31.052054514296234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2.8421709430404007E-14</v>
      </c>
      <c r="GA163" s="17">
        <f>FZ163*VLOOKUP('Données projet'!$B$17,Paramètres!$A$1:$I$89,3,0)*VLOOKUP('Données projet'!$B$17,Paramètres!$A$1:$I$89,5,0)</f>
        <v>2.4829205358400945E-14</v>
      </c>
      <c r="GB163" s="13">
        <f t="shared" si="185"/>
        <v>4.3867331143352915E-13</v>
      </c>
      <c r="GC163" s="20">
        <f t="shared" si="186"/>
        <v>8.0726688341261168E-13</v>
      </c>
      <c r="GD163" s="59">
        <f t="shared" si="134"/>
        <v>289.09689897044393</v>
      </c>
      <c r="GE163" s="59">
        <f ca="1">AVERAGE(OFFSET($GD$3,0,0,'Données projet'!$E$17+1,1))-AVERAGE(OFFSET($H$3,0,0,'Données projet'!$E$17+1,1))</f>
        <v>280.10635755644415</v>
      </c>
      <c r="GF163" s="59">
        <f t="shared" si="158"/>
        <v>271.43040689964266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16.43835219077112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16.43835219077112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>
        <f>GU163*VLOOKUP('Données projet'!$B$18,Paramètres!$A$1:$I$89,3,0)*VLOOKUP('Données projet'!$B$18,Paramètres!$A$1:$I$89,5,0)</f>
        <v>0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315.63369683775079</v>
      </c>
      <c r="HA163" s="59">
        <f t="shared" si="160"/>
        <v>306.69725573349979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15.632303382032868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15.632303382032868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3.8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13.933333333333332</v>
      </c>
      <c r="H164" s="67">
        <f t="shared" si="110"/>
        <v>200.93333333333331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-2.4385826691286639E-13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490.57700931800127</v>
      </c>
      <c r="T164" s="59">
        <f t="shared" si="142"/>
        <v>271.29582207075191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102.45500151096003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102.45500151096003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-1.4365468814503402E-13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379.55022125193182</v>
      </c>
      <c r="AO164" s="59">
        <f t="shared" si="144"/>
        <v>247.37575363353935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57.661538191815453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57.661538191815453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-1.7053025658242404E-13</v>
      </c>
      <c r="BE164" s="13">
        <f>BD164*VLOOKUP('Données projet'!$B$11,Paramètres!$A$1:$I$89,3,0)*VLOOKUP('Données projet'!$B$11,Paramètres!$A$1:$I$89,5,0)</f>
        <v>-1.5429577615577727E-13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480.06550334851067</v>
      </c>
      <c r="BJ164" s="59">
        <f t="shared" si="146"/>
        <v>358.76123821338194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81.028295237587372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81.028295237587372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-1.7053025658242404E-13</v>
      </c>
      <c r="BZ164" s="13">
        <f>BY164*VLOOKUP('Données projet'!$B$12,Paramètres!$A$1:$I$89,3,0)*VLOOKUP('Données projet'!$B$12,Paramètres!$A$1:$I$89,5,0)</f>
        <v>-1.72917680174578E-13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529.72171777327833</v>
      </c>
      <c r="CE164" s="59">
        <f t="shared" si="148"/>
        <v>394.94722433628397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90.807572249020325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90.807572249020325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-1.1368683772161603E-13</v>
      </c>
      <c r="CU164" s="17">
        <f>CT164*VLOOKUP('Données projet'!$B$13,Paramètres!$A$1:$I$89,3,0)*VLOOKUP('Données projet'!$B$13,Paramètres!$A$1:$I$89,5,0)</f>
        <v>-1.0818439477588981E-13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319.49771739670462</v>
      </c>
      <c r="CZ164" s="59">
        <f t="shared" si="150"/>
        <v>166.76118462633733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47.305611704750241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47.305611704750241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371.53862119592281</v>
      </c>
      <c r="DU164" s="59">
        <f t="shared" si="152"/>
        <v>359.99672429242423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26.030603355848793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26.030603355848793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-2.8421709430404007E-13</v>
      </c>
      <c r="EK164" s="17">
        <f>EJ164*VLOOKUP('Données projet'!$B$15,Paramètres!$A$1:$I$89,3,0)*VLOOKUP('Données projet'!$B$15,Paramètres!$A$1:$I$89,5,0)</f>
        <v>-2.0838797354372215E-13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429.05782194614073</v>
      </c>
      <c r="EP164" s="59">
        <f t="shared" si="154"/>
        <v>240.01805666428365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71.033124546706702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71.033124546706702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377.00852312761913</v>
      </c>
      <c r="FK164" s="59">
        <f t="shared" si="156"/>
        <v>337.17207781873378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30.443142665153982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30.443142665153982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2.8421709430404007E-14</v>
      </c>
      <c r="GA164" s="17">
        <f>FZ164*VLOOKUP('Données projet'!$B$17,Paramètres!$A$1:$I$89,3,0)*VLOOKUP('Données projet'!$B$17,Paramètres!$A$1:$I$89,5,0)</f>
        <v>2.4829205358400945E-14</v>
      </c>
      <c r="GB164" s="13">
        <f t="shared" si="185"/>
        <v>4.3867331143352915E-13</v>
      </c>
      <c r="GC164" s="20">
        <f t="shared" si="186"/>
        <v>8.0726688341261168E-13</v>
      </c>
      <c r="GD164" s="59">
        <f t="shared" si="134"/>
        <v>289.17039163539175</v>
      </c>
      <c r="GE164" s="59">
        <f ca="1">AVERAGE(OFFSET($GD$3,0,0,'Données projet'!$E$17+1,1))-AVERAGE(OFFSET($H$3,0,0,'Données projet'!$E$17+1,1))</f>
        <v>280.10635755644415</v>
      </c>
      <c r="GF164" s="59">
        <f t="shared" si="158"/>
        <v>271.43040689964266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16.116006130714908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16.116006130714908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>
        <f>GU164*VLOOKUP('Données projet'!$B$18,Paramètres!$A$1:$I$89,3,0)*VLOOKUP('Données projet'!$B$18,Paramètres!$A$1:$I$89,5,0)</f>
        <v>0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315.63369683775079</v>
      </c>
      <c r="HA164" s="59">
        <f t="shared" si="160"/>
        <v>306.69725573349979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15.325763447474786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15.325763447474786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3.8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13.933333333333332</v>
      </c>
      <c r="H165" s="67">
        <f t="shared" si="110"/>
        <v>200.93333333333331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-2.4385826691286639E-13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490.57700931800127</v>
      </c>
      <c r="T165" s="59">
        <f t="shared" si="142"/>
        <v>271.29582207075191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100.44592142271051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100.44592142271051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-1.4365468814503402E-13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379.55022125193182</v>
      </c>
      <c r="AO165" s="59">
        <f t="shared" si="144"/>
        <v>247.37575363353935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56.530830597939492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56.530830597939492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-1.7053025658242404E-13</v>
      </c>
      <c r="BE165" s="13">
        <f>BD165*VLOOKUP('Données projet'!$B$11,Paramètres!$A$1:$I$89,3,0)*VLOOKUP('Données projet'!$B$11,Paramètres!$A$1:$I$89,5,0)</f>
        <v>-1.5429577615577727E-13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480.06550334851067</v>
      </c>
      <c r="BJ165" s="59">
        <f t="shared" si="146"/>
        <v>358.76123821338194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79.439379790358331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79.439379790358331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-1.7053025658242404E-13</v>
      </c>
      <c r="BZ165" s="13">
        <f>BY165*VLOOKUP('Données projet'!$B$12,Paramètres!$A$1:$I$89,3,0)*VLOOKUP('Données projet'!$B$12,Paramètres!$A$1:$I$89,5,0)</f>
        <v>-1.72917680174578E-13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529.72171777327833</v>
      </c>
      <c r="CE165" s="59">
        <f t="shared" si="148"/>
        <v>394.94722433628397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89.026891144367085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89.026891144367085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-1.1368683772161603E-13</v>
      </c>
      <c r="CU165" s="17">
        <f>CT165*VLOOKUP('Données projet'!$B$13,Paramètres!$A$1:$I$89,3,0)*VLOOKUP('Données projet'!$B$13,Paramètres!$A$1:$I$89,5,0)</f>
        <v>-1.0818439477588981E-13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319.49771739670462</v>
      </c>
      <c r="CZ165" s="59">
        <f t="shared" si="150"/>
        <v>166.76118462633733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46.377977512794175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46.377977512794175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371.53862119592281</v>
      </c>
      <c r="DU165" s="59">
        <f t="shared" si="152"/>
        <v>359.99672429242423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25.520159101140912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25.520159101140912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-2.8421709430404007E-13</v>
      </c>
      <c r="EK165" s="17">
        <f>EJ165*VLOOKUP('Données projet'!$B$15,Paramètres!$A$1:$I$89,3,0)*VLOOKUP('Données projet'!$B$15,Paramètres!$A$1:$I$89,5,0)</f>
        <v>-2.0838797354372215E-13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429.05782194614073</v>
      </c>
      <c r="EP165" s="59">
        <f t="shared" si="154"/>
        <v>240.01805666428365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69.64020830027367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69.64020830027367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377.00852312761913</v>
      </c>
      <c r="FK165" s="59">
        <f t="shared" si="156"/>
        <v>337.17207781873378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29.846171205973853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29.846171205973853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2.8421709430404007E-14</v>
      </c>
      <c r="GA165" s="17">
        <f>FZ165*VLOOKUP('Données projet'!$B$17,Paramètres!$A$1:$I$89,3,0)*VLOOKUP('Données projet'!$B$17,Paramètres!$A$1:$I$89,5,0)</f>
        <v>2.4829205358400945E-14</v>
      </c>
      <c r="GB165" s="13">
        <f t="shared" si="185"/>
        <v>4.3867331143352915E-13</v>
      </c>
      <c r="GC165" s="20">
        <f t="shared" si="186"/>
        <v>8.0726688341261168E-13</v>
      </c>
      <c r="GD165" s="59">
        <f t="shared" si="134"/>
        <v>289.24260936690769</v>
      </c>
      <c r="GE165" s="59">
        <f ca="1">AVERAGE(OFFSET($GD$3,0,0,'Données projet'!$E$17+1,1))-AVERAGE(OFFSET($H$3,0,0,'Données projet'!$E$17+1,1))</f>
        <v>280.10635755644415</v>
      </c>
      <c r="GF165" s="59">
        <f t="shared" si="158"/>
        <v>271.43040689964266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15.799981080284716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15.799981080284716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>
        <f>GU165*VLOOKUP('Données projet'!$B$18,Paramètres!$A$1:$I$89,3,0)*VLOOKUP('Données projet'!$B$18,Paramètres!$A$1:$I$89,5,0)</f>
        <v>0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315.63369683775079</v>
      </c>
      <c r="HA165" s="59">
        <f t="shared" si="160"/>
        <v>306.69725573349979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15.025234574062491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15.025234574062491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3.8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13.933333333333332</v>
      </c>
      <c r="H166" s="67">
        <f t="shared" si="110"/>
        <v>200.93333333333331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-2.4385826691286639E-13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490.57700931800127</v>
      </c>
      <c r="T166" s="59">
        <f t="shared" si="142"/>
        <v>271.29582207075191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98.476238169573719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98.476238169573719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-1.4365468814503402E-13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379.55022125193182</v>
      </c>
      <c r="AO166" s="59">
        <f t="shared" si="144"/>
        <v>247.37575363353935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55.422295490315904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55.422295490315904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-1.7053025658242404E-13</v>
      </c>
      <c r="BE166" s="13">
        <f>BD166*VLOOKUP('Données projet'!$B$11,Paramètres!$A$1:$I$89,3,0)*VLOOKUP('Données projet'!$B$11,Paramètres!$A$1:$I$89,5,0)</f>
        <v>-1.5429577615577727E-13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480.06550334851067</v>
      </c>
      <c r="BJ166" s="59">
        <f t="shared" si="146"/>
        <v>358.76123821338194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77.881622005906721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77.881622005906721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-1.7053025658242404E-13</v>
      </c>
      <c r="BZ166" s="13">
        <f>BY166*VLOOKUP('Données projet'!$B$12,Paramètres!$A$1:$I$89,3,0)*VLOOKUP('Données projet'!$B$12,Paramètres!$A$1:$I$89,5,0)</f>
        <v>-1.72917680174578E-13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529.72171777327833</v>
      </c>
      <c r="CE166" s="59">
        <f t="shared" si="148"/>
        <v>394.94722433628397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87.281128110067868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87.281128110067868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-1.1368683772161603E-13</v>
      </c>
      <c r="CU166" s="17">
        <f>CT166*VLOOKUP('Données projet'!$B$13,Paramètres!$A$1:$I$89,3,0)*VLOOKUP('Données projet'!$B$13,Paramètres!$A$1:$I$89,5,0)</f>
        <v>-1.0818439477588981E-13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319.49771739670462</v>
      </c>
      <c r="CZ166" s="59">
        <f t="shared" si="150"/>
        <v>166.76118462633733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45.468533661541379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45.468533661541379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371.53862119592281</v>
      </c>
      <c r="DU166" s="59">
        <f t="shared" si="152"/>
        <v>359.99672429242423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25.0197243469276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25.0197243469276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-2.8421709430404007E-13</v>
      </c>
      <c r="EK166" s="17">
        <f>EJ166*VLOOKUP('Données projet'!$B$15,Paramètres!$A$1:$I$89,3,0)*VLOOKUP('Données projet'!$B$15,Paramètres!$A$1:$I$89,5,0)</f>
        <v>-2.0838797354372215E-13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429.05782194614073</v>
      </c>
      <c r="EP166" s="59">
        <f t="shared" si="154"/>
        <v>240.01805666428365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68.274606291838182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68.274606291838182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377.00852312761913</v>
      </c>
      <c r="FK166" s="59">
        <f t="shared" si="156"/>
        <v>337.17207781873378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29.26090599299161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29.26090599299161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2.8421709430404007E-14</v>
      </c>
      <c r="GA166" s="17">
        <f>FZ166*VLOOKUP('Données projet'!$B$17,Paramètres!$A$1:$I$89,3,0)*VLOOKUP('Données projet'!$B$17,Paramètres!$A$1:$I$89,5,0)</f>
        <v>2.4829205358400945E-14</v>
      </c>
      <c r="GB166" s="13">
        <f t="shared" si="185"/>
        <v>4.3867331143352915E-13</v>
      </c>
      <c r="GC166" s="20">
        <f t="shared" si="186"/>
        <v>8.0726688341261168E-13</v>
      </c>
      <c r="GD166" s="59">
        <f t="shared" si="134"/>
        <v>289.31357428223652</v>
      </c>
      <c r="GE166" s="59">
        <f ca="1">AVERAGE(OFFSET($GD$3,0,0,'Données projet'!$E$17+1,1))-AVERAGE(OFFSET($H$3,0,0,'Données projet'!$E$17+1,1))</f>
        <v>280.10635755644415</v>
      </c>
      <c r="GF166" s="59">
        <f t="shared" si="158"/>
        <v>271.43040689964266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15.490153088337214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15.490153088337214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>
        <f>GU166*VLOOKUP('Données projet'!$B$18,Paramètres!$A$1:$I$89,3,0)*VLOOKUP('Données projet'!$B$18,Paramètres!$A$1:$I$89,5,0)</f>
        <v>0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315.63369683775079</v>
      </c>
      <c r="HA166" s="59">
        <f t="shared" si="160"/>
        <v>306.69725573349979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14.730598888553297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14.730598888553297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3.8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13.933333333333332</v>
      </c>
      <c r="H167" s="67">
        <f t="shared" si="110"/>
        <v>200.93333333333331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68.922720394982903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-2.4385826691286639E-13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490.57700931800127</v>
      </c>
      <c r="T167" s="59">
        <f t="shared" si="142"/>
        <v>271.29582207075191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96.545179203642775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96.545179203642775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68.922720394982903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-1.4365468814503402E-13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379.55022125193182</v>
      </c>
      <c r="AO167" s="59">
        <f t="shared" si="144"/>
        <v>247.37575363353935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54.335498080013167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54.335498080013167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68.922720394982903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-1.7053025658242404E-13</v>
      </c>
      <c r="BE167" s="13">
        <f>BD167*VLOOKUP('Données projet'!$B$11,Paramètres!$A$1:$I$89,3,0)*VLOOKUP('Données projet'!$B$11,Paramètres!$A$1:$I$89,5,0)</f>
        <v>-1.5429577615577727E-13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480.06550334851067</v>
      </c>
      <c r="BJ167" s="59">
        <f t="shared" si="146"/>
        <v>358.76123821338194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76.354410901469777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76.354410901469777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68.922720394982903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-1.7053025658242404E-13</v>
      </c>
      <c r="BZ167" s="13">
        <f>BY167*VLOOKUP('Données projet'!$B$12,Paramètres!$A$1:$I$89,3,0)*VLOOKUP('Données projet'!$B$12,Paramètres!$A$1:$I$89,5,0)</f>
        <v>-1.72917680174578E-13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529.72171777327833</v>
      </c>
      <c r="CE167" s="59">
        <f t="shared" si="148"/>
        <v>394.94722433628397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85.569598424060942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85.569598424060942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68.922720394982903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-1.1368683772161603E-13</v>
      </c>
      <c r="CU167" s="17">
        <f>CT167*VLOOKUP('Données projet'!$B$13,Paramètres!$A$1:$I$89,3,0)*VLOOKUP('Données projet'!$B$13,Paramètres!$A$1:$I$89,5,0)</f>
        <v>-1.0818439477588981E-13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319.49771739670462</v>
      </c>
      <c r="CZ167" s="59">
        <f t="shared" si="150"/>
        <v>166.76118462633733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44.576923449505671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44.576923449505671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68.922720394982903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371.53862119592281</v>
      </c>
      <c r="DU167" s="59">
        <f t="shared" si="152"/>
        <v>359.99672429242423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24.529102813009349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24.529102813009349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68.922720394982903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-2.8421709430404007E-13</v>
      </c>
      <c r="EK167" s="17">
        <f>EJ167*VLOOKUP('Données projet'!$B$15,Paramètres!$A$1:$I$89,3,0)*VLOOKUP('Données projet'!$B$15,Paramètres!$A$1:$I$89,5,0)</f>
        <v>-2.0838797354372215E-13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429.05782194614073</v>
      </c>
      <c r="EP167" s="59">
        <f t="shared" si="154"/>
        <v>240.01805666428365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66.935782905853131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66.935782905853131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68.922720394982903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377.00852312761913</v>
      </c>
      <c r="FK167" s="59">
        <f t="shared" si="156"/>
        <v>337.17207781873378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28.687117473859416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28.687117473859416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68.922720394982903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2.8421709430404007E-14</v>
      </c>
      <c r="GA167" s="17">
        <f>FZ167*VLOOKUP('Données projet'!$B$17,Paramètres!$A$1:$I$89,3,0)*VLOOKUP('Données projet'!$B$17,Paramètres!$A$1:$I$89,5,0)</f>
        <v>2.4829205358400945E-14</v>
      </c>
      <c r="GB167" s="13">
        <f t="shared" si="185"/>
        <v>4.3867331143352915E-13</v>
      </c>
      <c r="GC167" s="20">
        <f t="shared" si="186"/>
        <v>8.0726688341261168E-13</v>
      </c>
      <c r="GD167" s="59">
        <f t="shared" si="134"/>
        <v>289.38330811493807</v>
      </c>
      <c r="GE167" s="59">
        <f ca="1">AVERAGE(OFFSET($GD$3,0,0,'Données projet'!$E$17+1,1))-AVERAGE(OFFSET($H$3,0,0,'Données projet'!$E$17+1,1))</f>
        <v>280.10635755644415</v>
      </c>
      <c r="GF167" s="59">
        <f t="shared" si="158"/>
        <v>271.43040689964266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15.186400634335387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15.186400634335387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68.922720394982903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>
        <f>GU167*VLOOKUP('Données projet'!$B$18,Paramètres!$A$1:$I$89,3,0)*VLOOKUP('Données projet'!$B$18,Paramètres!$A$1:$I$89,5,0)</f>
        <v>0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315.63369683775079</v>
      </c>
      <c r="HA167" s="59">
        <f t="shared" si="160"/>
        <v>306.69725573349979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14.441740829126916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14.441740829126916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3.8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13.933333333333332</v>
      </c>
      <c r="H168" s="67">
        <f t="shared" si="110"/>
        <v>200.93333333333331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68.941408787693561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-2.4385826691286639E-13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490.57700931800127</v>
      </c>
      <c r="T168" s="59">
        <f t="shared" si="142"/>
        <v>271.29582207075191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94.651987126204077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94.651987126204077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68.941408787693561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-1.4365468814503402E-13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379.55022125193182</v>
      </c>
      <c r="AO168" s="59">
        <f t="shared" si="144"/>
        <v>247.37575363353935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53.270012104045499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53.270012104045499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68.941408787693561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-1.7053025658242404E-13</v>
      </c>
      <c r="BE168" s="13">
        <f>BD168*VLOOKUP('Données projet'!$B$11,Paramètres!$A$1:$I$89,3,0)*VLOOKUP('Données projet'!$B$11,Paramètres!$A$1:$I$89,5,0)</f>
        <v>-1.5429577615577727E-13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480.06550334851067</v>
      </c>
      <c r="BJ168" s="59">
        <f t="shared" si="146"/>
        <v>358.76123821338194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74.857147475284037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74.857147475284037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68.941408787693561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-1.7053025658242404E-13</v>
      </c>
      <c r="BZ168" s="13">
        <f>BY168*VLOOKUP('Données projet'!$B$12,Paramètres!$A$1:$I$89,3,0)*VLOOKUP('Données projet'!$B$12,Paramètres!$A$1:$I$89,5,0)</f>
        <v>-1.72917680174578E-13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529.72171777327833</v>
      </c>
      <c r="CE168" s="59">
        <f t="shared" si="148"/>
        <v>394.94722433628397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83.891630791266579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83.891630791266579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68.941408787693561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-1.1368683772161603E-13</v>
      </c>
      <c r="CU168" s="17">
        <f>CT168*VLOOKUP('Données projet'!$B$13,Paramètres!$A$1:$I$89,3,0)*VLOOKUP('Données projet'!$B$13,Paramètres!$A$1:$I$89,5,0)</f>
        <v>-1.0818439477588981E-13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319.49771739670462</v>
      </c>
      <c r="CZ168" s="59">
        <f t="shared" si="150"/>
        <v>166.76118462633733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43.702797169899455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43.702797169899455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68.941408787693561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371.53862119592281</v>
      </c>
      <c r="DU168" s="59">
        <f t="shared" si="152"/>
        <v>359.99672429242423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24.048102068121647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24.048102068121647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68.941408787693561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-2.8421709430404007E-13</v>
      </c>
      <c r="EK168" s="17">
        <f>EJ168*VLOOKUP('Données projet'!$B$15,Paramètres!$A$1:$I$89,3,0)*VLOOKUP('Données projet'!$B$15,Paramètres!$A$1:$I$89,5,0)</f>
        <v>-2.0838797354372215E-13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429.05782194614073</v>
      </c>
      <c r="EP168" s="59">
        <f t="shared" si="154"/>
        <v>240.01805666428365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65.62321302986561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65.62321302986561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68.941408787693561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377.00852312761913</v>
      </c>
      <c r="FK168" s="59">
        <f t="shared" si="156"/>
        <v>337.17207781873378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28.124580597610965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28.124580597610965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68.941408787693561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2.8421709430404007E-14</v>
      </c>
      <c r="GA168" s="17">
        <f>FZ168*VLOOKUP('Données projet'!$B$17,Paramètres!$A$1:$I$89,3,0)*VLOOKUP('Données projet'!$B$17,Paramètres!$A$1:$I$89,5,0)</f>
        <v>2.4829205358400945E-14</v>
      </c>
      <c r="GB168" s="13">
        <f t="shared" si="185"/>
        <v>4.3867331143352915E-13</v>
      </c>
      <c r="GC168" s="20">
        <f t="shared" si="186"/>
        <v>8.0726688341261168E-13</v>
      </c>
      <c r="GD168" s="59">
        <f t="shared" si="134"/>
        <v>289.45183222154384</v>
      </c>
      <c r="GE168" s="59">
        <f ca="1">AVERAGE(OFFSET($GD$3,0,0,'Données projet'!$E$17+1,1))-AVERAGE(OFFSET($H$3,0,0,'Données projet'!$E$17+1,1))</f>
        <v>280.10635755644415</v>
      </c>
      <c r="GF168" s="59">
        <f t="shared" si="158"/>
        <v>271.43040689964266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14.888604580685833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14.888604580685833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68.941408787693561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>
        <f>GU168*VLOOKUP('Données projet'!$B$18,Paramètres!$A$1:$I$89,3,0)*VLOOKUP('Données projet'!$B$18,Paramètres!$A$1:$I$89,5,0)</f>
        <v>0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315.63369683775079</v>
      </c>
      <c r="HA168" s="59">
        <f t="shared" si="160"/>
        <v>306.69725573349979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14.158547100059867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14.158547100059867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3.8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13.933333333333332</v>
      </c>
      <c r="H169" s="67">
        <f t="shared" si="110"/>
        <v>200.93333333333331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-2.4385826691286639E-13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490.57700931800127</v>
      </c>
      <c r="T169" s="59">
        <f t="shared" si="142"/>
        <v>271.29582207075191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92.795919390670804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92.795919390670804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-1.4365468814503402E-13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379.55022125193182</v>
      </c>
      <c r="AO169" s="59">
        <f t="shared" si="144"/>
        <v>247.37575363353935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52.225419658184279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52.225419658184279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-1.7053025658242404E-13</v>
      </c>
      <c r="BE169" s="13">
        <f>BD169*VLOOKUP('Données projet'!$B$11,Paramètres!$A$1:$I$89,3,0)*VLOOKUP('Données projet'!$B$11,Paramètres!$A$1:$I$89,5,0)</f>
        <v>-1.5429577615577727E-13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480.06550334851067</v>
      </c>
      <c r="BJ169" s="59">
        <f t="shared" si="146"/>
        <v>358.76123821338194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73.389244471645284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73.389244471645284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-1.7053025658242404E-13</v>
      </c>
      <c r="BZ169" s="13">
        <f>BY169*VLOOKUP('Données projet'!$B$12,Paramètres!$A$1:$I$89,3,0)*VLOOKUP('Données projet'!$B$12,Paramètres!$A$1:$I$89,5,0)</f>
        <v>-1.72917680174578E-13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529.72171777327833</v>
      </c>
      <c r="CE169" s="59">
        <f t="shared" si="148"/>
        <v>394.94722433628397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82.246567080292124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82.246567080292124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-1.1368683772161603E-13</v>
      </c>
      <c r="CU169" s="17">
        <f>CT169*VLOOKUP('Données projet'!$B$13,Paramètres!$A$1:$I$89,3,0)*VLOOKUP('Données projet'!$B$13,Paramètres!$A$1:$I$89,5,0)</f>
        <v>-1.0818439477588981E-13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319.49771739670462</v>
      </c>
      <c r="CZ169" s="59">
        <f t="shared" si="150"/>
        <v>166.76118462633733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42.845811973471932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42.845811973471932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371.53862119592281</v>
      </c>
      <c r="DU169" s="59">
        <f t="shared" si="152"/>
        <v>359.99672429242423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23.57653345445971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23.57653345445971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-2.8421709430404007E-13</v>
      </c>
      <c r="EK169" s="17">
        <f>EJ169*VLOOKUP('Données projet'!$B$15,Paramètres!$A$1:$I$89,3,0)*VLOOKUP('Données projet'!$B$15,Paramètres!$A$1:$I$89,5,0)</f>
        <v>-2.0838797354372215E-13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429.05782194614073</v>
      </c>
      <c r="EP169" s="59">
        <f t="shared" si="154"/>
        <v>240.01805666428365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64.336381848557636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64.336381848557636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377.00852312761913</v>
      </c>
      <c r="FK169" s="59">
        <f t="shared" si="156"/>
        <v>337.17207781873378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27.573074726392132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27.573074726392132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2.8421709430404007E-14</v>
      </c>
      <c r="GA169" s="17">
        <f>FZ169*VLOOKUP('Données projet'!$B$17,Paramètres!$A$1:$I$89,3,0)*VLOOKUP('Données projet'!$B$17,Paramètres!$A$1:$I$89,5,0)</f>
        <v>2.4829205358400945E-14</v>
      </c>
      <c r="GB169" s="13">
        <f t="shared" si="185"/>
        <v>4.3867331143352915E-13</v>
      </c>
      <c r="GC169" s="20">
        <f t="shared" si="186"/>
        <v>8.0726688341261168E-13</v>
      </c>
      <c r="GD169" s="59">
        <f t="shared" si="134"/>
        <v>289.51916758809699</v>
      </c>
      <c r="GE169" s="59">
        <f ca="1">AVERAGE(OFFSET($GD$3,0,0,'Données projet'!$E$17+1,1))-AVERAGE(OFFSET($H$3,0,0,'Données projet'!$E$17+1,1))</f>
        <v>280.10635755644415</v>
      </c>
      <c r="GF169" s="59">
        <f t="shared" si="158"/>
        <v>271.43040689964266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14.596648126010688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14.596648126010688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>
        <f>GU169*VLOOKUP('Données projet'!$B$18,Paramètres!$A$1:$I$89,3,0)*VLOOKUP('Données projet'!$B$18,Paramètres!$A$1:$I$89,5,0)</f>
        <v>0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315.63369683775079</v>
      </c>
      <c r="HA169" s="59">
        <f t="shared" si="160"/>
        <v>306.69725573349979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13.880906627288704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13.880906627288704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3.8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13.933333333333332</v>
      </c>
      <c r="H170" s="67">
        <f t="shared" si="110"/>
        <v>200.93333333333331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-2.4385826691286639E-13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490.57700931800127</v>
      </c>
      <c r="T170" s="59">
        <f t="shared" si="142"/>
        <v>271.29582207075191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90.976248011341795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90.976248011341795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-1.4365468814503402E-13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379.55022125193182</v>
      </c>
      <c r="AO170" s="59">
        <f t="shared" si="144"/>
        <v>247.37575363353935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51.201311033047922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51.201311033047922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-1.7053025658242404E-13</v>
      </c>
      <c r="BE170" s="13">
        <f>BD170*VLOOKUP('Données projet'!$B$11,Paramètres!$A$1:$I$89,3,0)*VLOOKUP('Données projet'!$B$11,Paramètres!$A$1:$I$89,5,0)</f>
        <v>-1.5429577615577727E-13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480.06550334851067</v>
      </c>
      <c r="BJ170" s="59">
        <f t="shared" si="146"/>
        <v>358.76123821338194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71.950126150575471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71.950126150575471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-1.7053025658242404E-13</v>
      </c>
      <c r="BZ170" s="13">
        <f>BY170*VLOOKUP('Données projet'!$B$12,Paramètres!$A$1:$I$89,3,0)*VLOOKUP('Données projet'!$B$12,Paramètres!$A$1:$I$89,5,0)</f>
        <v>-1.72917680174578E-13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529.72171777327833</v>
      </c>
      <c r="CE170" s="59">
        <f t="shared" si="148"/>
        <v>394.94722433628397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80.63376206530009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80.63376206530009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-1.1368683772161603E-13</v>
      </c>
      <c r="CU170" s="17">
        <f>CT170*VLOOKUP('Données projet'!$B$13,Paramètres!$A$1:$I$89,3,0)*VLOOKUP('Données projet'!$B$13,Paramètres!$A$1:$I$89,5,0)</f>
        <v>-1.0818439477588981E-13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319.49771739670462</v>
      </c>
      <c r="CZ170" s="59">
        <f t="shared" si="150"/>
        <v>166.76118462633733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42.005631734036996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42.005631734036996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371.53862119592281</v>
      </c>
      <c r="DU170" s="59">
        <f t="shared" si="152"/>
        <v>359.99672429242423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23.114212013683229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23.114212013683229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-2.8421709430404007E-13</v>
      </c>
      <c r="EK170" s="17">
        <f>EJ170*VLOOKUP('Données projet'!$B$15,Paramètres!$A$1:$I$89,3,0)*VLOOKUP('Données projet'!$B$15,Paramètres!$A$1:$I$89,5,0)</f>
        <v>-2.0838797354372215E-13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429.05782194614073</v>
      </c>
      <c r="EP170" s="59">
        <f t="shared" si="154"/>
        <v>240.01805666428365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63.074784641825588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63.074784641825588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377.00852312761913</v>
      </c>
      <c r="FK170" s="59">
        <f t="shared" si="156"/>
        <v>337.17207781873378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27.032383548922535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27.032383548922535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2.8421709430404007E-14</v>
      </c>
      <c r="GA170" s="17">
        <f>FZ170*VLOOKUP('Données projet'!$B$17,Paramètres!$A$1:$I$89,3,0)*VLOOKUP('Données projet'!$B$17,Paramètres!$A$1:$I$89,5,0)</f>
        <v>2.4829205358400945E-14</v>
      </c>
      <c r="GB170" s="13">
        <f t="shared" si="185"/>
        <v>4.3867331143352915E-13</v>
      </c>
      <c r="GC170" s="20">
        <f t="shared" si="186"/>
        <v>8.0726688341261168E-13</v>
      </c>
      <c r="GD170" s="59">
        <f t="shared" si="134"/>
        <v>289.5853348365797</v>
      </c>
      <c r="GE170" s="59">
        <f ca="1">AVERAGE(OFFSET($GD$3,0,0,'Données projet'!$E$17+1,1))-AVERAGE(OFFSET($H$3,0,0,'Données projet'!$E$17+1,1))</f>
        <v>280.10635755644415</v>
      </c>
      <c r="GF170" s="59">
        <f t="shared" si="158"/>
        <v>271.43040689964266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14.310416759335869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14.310416759335869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>
        <f>GU170*VLOOKUP('Données projet'!$B$18,Paramètres!$A$1:$I$89,3,0)*VLOOKUP('Données projet'!$B$18,Paramètres!$A$1:$I$89,5,0)</f>
        <v>0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315.63369683775079</v>
      </c>
      <c r="HA170" s="59">
        <f t="shared" si="160"/>
        <v>306.69725573349979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13.608710514844615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13.608710514844615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3.8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13.933333333333332</v>
      </c>
      <c r="H171" s="67">
        <f t="shared" si="110"/>
        <v>200.93333333333331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-2.4385826691286639E-13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490.57700931800127</v>
      </c>
      <c r="T171" s="59">
        <f t="shared" si="142"/>
        <v>271.29582207075191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89.192259277871486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89.192259277871486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-1.4365468814503402E-13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379.55022125193182</v>
      </c>
      <c r="AO171" s="59">
        <f t="shared" si="144"/>
        <v>247.37575363353935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50.197284553405908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50.197284553405908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-1.7053025658242404E-13</v>
      </c>
      <c r="BE171" s="13">
        <f>BD171*VLOOKUP('Données projet'!$B$11,Paramètres!$A$1:$I$89,3,0)*VLOOKUP('Données projet'!$B$11,Paramètres!$A$1:$I$89,5,0)</f>
        <v>-1.5429577615577727E-13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480.06550334851067</v>
      </c>
      <c r="BJ171" s="59">
        <f t="shared" si="146"/>
        <v>358.76123821338194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70.53922806200633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70.53922806200633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-1.7053025658242404E-13</v>
      </c>
      <c r="BZ171" s="13">
        <f>BY171*VLOOKUP('Données projet'!$B$12,Paramètres!$A$1:$I$89,3,0)*VLOOKUP('Données projet'!$B$12,Paramètres!$A$1:$I$89,5,0)</f>
        <v>-1.72917680174578E-13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529.72171777327833</v>
      </c>
      <c r="CE171" s="59">
        <f t="shared" si="148"/>
        <v>394.94722433628397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79.052583172938128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79.052583172938128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-1.1368683772161603E-13</v>
      </c>
      <c r="CU171" s="17">
        <f>CT171*VLOOKUP('Données projet'!$B$13,Paramètres!$A$1:$I$89,3,0)*VLOOKUP('Données projet'!$B$13,Paramètres!$A$1:$I$89,5,0)</f>
        <v>-1.0818439477588981E-13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319.49771739670462</v>
      </c>
      <c r="CZ171" s="59">
        <f t="shared" si="150"/>
        <v>166.76118462633733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41.181926916638034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41.181926916638034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371.53862119592281</v>
      </c>
      <c r="DU171" s="59">
        <f t="shared" si="152"/>
        <v>359.99672429242423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22.660956414372141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22.660956414372141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-2.8421709430404007E-13</v>
      </c>
      <c r="EK171" s="17">
        <f>EJ171*VLOOKUP('Données projet'!$B$15,Paramètres!$A$1:$I$89,3,0)*VLOOKUP('Données projet'!$B$15,Paramètres!$A$1:$I$89,5,0)</f>
        <v>-2.0838797354372215E-13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429.05782194614073</v>
      </c>
      <c r="EP171" s="59">
        <f t="shared" si="154"/>
        <v>240.01805666428365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61.837926586819243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61.837926586819243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377.00852312761913</v>
      </c>
      <c r="FK171" s="59">
        <f t="shared" si="156"/>
        <v>337.17207781873378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26.502294995654061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26.502294995654061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2.8421709430404007E-14</v>
      </c>
      <c r="GA171" s="17">
        <f>FZ171*VLOOKUP('Données projet'!$B$17,Paramètres!$A$1:$I$89,3,0)*VLOOKUP('Données projet'!$B$17,Paramètres!$A$1:$I$89,5,0)</f>
        <v>2.4829205358400945E-14</v>
      </c>
      <c r="GB171" s="13">
        <f t="shared" si="185"/>
        <v>4.3867331143352915E-13</v>
      </c>
      <c r="GC171" s="20">
        <f t="shared" si="186"/>
        <v>8.0726688341261168E-13</v>
      </c>
      <c r="GD171" s="59">
        <f t="shared" si="134"/>
        <v>289.65035423122907</v>
      </c>
      <c r="GE171" s="59">
        <f ca="1">AVERAGE(OFFSET($GD$3,0,0,'Données projet'!$E$17+1,1))-AVERAGE(OFFSET($H$3,0,0,'Données projet'!$E$17+1,1))</f>
        <v>280.10635755644415</v>
      </c>
      <c r="GF171" s="59">
        <f t="shared" si="158"/>
        <v>271.43040689964266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14.029798215177649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14.029798215177649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>
        <f>GU171*VLOOKUP('Données projet'!$B$18,Paramètres!$A$1:$I$89,3,0)*VLOOKUP('Données projet'!$B$18,Paramètres!$A$1:$I$89,5,0)</f>
        <v>0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315.63369683775079</v>
      </c>
      <c r="HA171" s="59">
        <f t="shared" si="160"/>
        <v>306.69725573349979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13.341852002142321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13.341852002142321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3.8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13.933333333333332</v>
      </c>
      <c r="H172" s="67">
        <f t="shared" si="110"/>
        <v>200.93333333333331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-2.4385826691286639E-13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490.57700931800127</v>
      </c>
      <c r="T172" s="59">
        <f t="shared" si="142"/>
        <v>271.29582207075191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87.44325347533885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87.44325347533885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-1.4365468814503402E-13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379.55022125193182</v>
      </c>
      <c r="AO172" s="59">
        <f t="shared" si="144"/>
        <v>247.37575363353935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49.212946420633983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49.212946420633983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-1.7053025658242404E-13</v>
      </c>
      <c r="BE172" s="13">
        <f>BD172*VLOOKUP('Données projet'!$B$11,Paramètres!$A$1:$I$89,3,0)*VLOOKUP('Données projet'!$B$11,Paramètres!$A$1:$I$89,5,0)</f>
        <v>-1.5429577615577727E-13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480.06550334851067</v>
      </c>
      <c r="BJ172" s="59">
        <f t="shared" si="146"/>
        <v>358.76123821338194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69.155996824391167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69.155996824391167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-1.7053025658242404E-13</v>
      </c>
      <c r="BZ172" s="13">
        <f>BY172*VLOOKUP('Données projet'!$B$12,Paramètres!$A$1:$I$89,3,0)*VLOOKUP('Données projet'!$B$12,Paramètres!$A$1:$I$89,5,0)</f>
        <v>-1.72917680174578E-13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529.72171777327833</v>
      </c>
      <c r="CE172" s="59">
        <f t="shared" si="148"/>
        <v>394.94722433628397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77.502410234231476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77.502410234231476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-1.1368683772161603E-13</v>
      </c>
      <c r="CU172" s="17">
        <f>CT172*VLOOKUP('Données projet'!$B$13,Paramètres!$A$1:$I$89,3,0)*VLOOKUP('Données projet'!$B$13,Paramètres!$A$1:$I$89,5,0)</f>
        <v>-1.0818439477588981E-13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319.49771739670462</v>
      </c>
      <c r="CZ172" s="59">
        <f t="shared" si="150"/>
        <v>166.76118462633733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40.374374448297935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40.374374448297935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371.53862119592281</v>
      </c>
      <c r="DU172" s="59">
        <f t="shared" si="152"/>
        <v>359.99672429242423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22.216588880904926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22.216588880904926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-2.8421709430404007E-13</v>
      </c>
      <c r="EK172" s="17">
        <f>EJ172*VLOOKUP('Données projet'!$B$15,Paramètres!$A$1:$I$89,3,0)*VLOOKUP('Données projet'!$B$15,Paramètres!$A$1:$I$89,5,0)</f>
        <v>-2.0838797354372215E-13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429.05782194614073</v>
      </c>
      <c r="EP172" s="59">
        <f t="shared" si="154"/>
        <v>240.01805666428365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60.625322563862653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60.625322563862653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377.00852312761913</v>
      </c>
      <c r="FK172" s="59">
        <f t="shared" si="156"/>
        <v>337.17207781873378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25.982601155593091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25.982601155593091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2.8421709430404007E-14</v>
      </c>
      <c r="GA172" s="17">
        <f>FZ172*VLOOKUP('Données projet'!$B$17,Paramètres!$A$1:$I$89,3,0)*VLOOKUP('Données projet'!$B$17,Paramètres!$A$1:$I$89,5,0)</f>
        <v>2.4829205358400945E-14</v>
      </c>
      <c r="GB172" s="13">
        <f t="shared" si="185"/>
        <v>4.3867331143352915E-13</v>
      </c>
      <c r="GC172" s="20">
        <f t="shared" si="186"/>
        <v>8.0726688341261168E-13</v>
      </c>
      <c r="GD172" s="59">
        <f t="shared" si="134"/>
        <v>289.71424568474282</v>
      </c>
      <c r="GE172" s="59">
        <f ca="1">AVERAGE(OFFSET($GD$3,0,0,'Données projet'!$E$17+1,1))-AVERAGE(OFFSET($H$3,0,0,'Données projet'!$E$17+1,1))</f>
        <v>280.10635755644415</v>
      </c>
      <c r="GF172" s="59">
        <f t="shared" si="158"/>
        <v>271.43040689964266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13.754682429509961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13.754682429509961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>
        <f>GU172*VLOOKUP('Données projet'!$B$18,Paramètres!$A$1:$I$89,3,0)*VLOOKUP('Données projet'!$B$18,Paramètres!$A$1:$I$89,5,0)</f>
        <v>0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315.63369683775079</v>
      </c>
      <c r="HA172" s="59">
        <f t="shared" si="160"/>
        <v>306.69725573349979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13.080226422106499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13.080226422106499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3.8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13.933333333333332</v>
      </c>
      <c r="H173" s="67">
        <f t="shared" si="110"/>
        <v>200.93333333333331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-2.4385826691286639E-13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490.57700931800127</v>
      </c>
      <c r="T173" s="59">
        <f t="shared" si="142"/>
        <v>271.29582207075191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85.728544609805667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85.728544609805667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-1.4365468814503402E-13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379.55022125193182</v>
      </c>
      <c r="AO173" s="59">
        <f t="shared" si="144"/>
        <v>247.37575363353935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48.247910558258738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48.247910558258738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-1.7053025658242404E-13</v>
      </c>
      <c r="BE173" s="13">
        <f>BD173*VLOOKUP('Données projet'!$B$11,Paramètres!$A$1:$I$89,3,0)*VLOOKUP('Données projet'!$B$11,Paramètres!$A$1:$I$89,5,0)</f>
        <v>-1.5429577615577727E-13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480.06550334851067</v>
      </c>
      <c r="BJ173" s="59">
        <f t="shared" si="146"/>
        <v>358.76123821338194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67.799889907657885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67.799889907657885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-1.7053025658242404E-13</v>
      </c>
      <c r="BZ173" s="13">
        <f>BY173*VLOOKUP('Données projet'!$B$12,Paramètres!$A$1:$I$89,3,0)*VLOOKUP('Données projet'!$B$12,Paramètres!$A$1:$I$89,5,0)</f>
        <v>-1.72917680174578E-13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529.72171777327833</v>
      </c>
      <c r="CE173" s="59">
        <f t="shared" si="148"/>
        <v>394.94722433628397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75.982635241340731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75.982635241340731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-1.1368683772161603E-13</v>
      </c>
      <c r="CU173" s="17">
        <f>CT173*VLOOKUP('Données projet'!$B$13,Paramètres!$A$1:$I$89,3,0)*VLOOKUP('Données projet'!$B$13,Paramètres!$A$1:$I$89,5,0)</f>
        <v>-1.0818439477588981E-13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319.49771739670462</v>
      </c>
      <c r="CZ173" s="59">
        <f t="shared" si="150"/>
        <v>166.76118462633733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39.582657591303615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39.582657591303615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371.53862119592281</v>
      </c>
      <c r="DU173" s="59">
        <f t="shared" si="152"/>
        <v>359.99672429242423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21.78093512373157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21.78093512373157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-2.8421709430404007E-13</v>
      </c>
      <c r="EK173" s="17">
        <f>EJ173*VLOOKUP('Données projet'!$B$15,Paramètres!$A$1:$I$89,3,0)*VLOOKUP('Données projet'!$B$15,Paramètres!$A$1:$I$89,5,0)</f>
        <v>-2.0838797354372215E-13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429.05782194614073</v>
      </c>
      <c r="EP173" s="59">
        <f t="shared" si="154"/>
        <v>240.01805666428365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59.436496966180819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59.436496966180819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377.00852312761913</v>
      </c>
      <c r="FK173" s="59">
        <f t="shared" si="156"/>
        <v>337.17207781873378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25.473098194753774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25.473098194753774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2.8421709430404007E-14</v>
      </c>
      <c r="GA173" s="17">
        <f>FZ173*VLOOKUP('Données projet'!$B$17,Paramètres!$A$1:$I$89,3,0)*VLOOKUP('Données projet'!$B$17,Paramètres!$A$1:$I$89,5,0)</f>
        <v>2.4829205358400945E-14</v>
      </c>
      <c r="GB173" s="13">
        <f t="shared" si="185"/>
        <v>4.3867331143352915E-13</v>
      </c>
      <c r="GC173" s="20">
        <f t="shared" si="186"/>
        <v>8.0726688341261168E-13</v>
      </c>
      <c r="GD173" s="59">
        <f t="shared" si="134"/>
        <v>289.77702876437803</v>
      </c>
      <c r="GE173" s="59">
        <f ca="1">AVERAGE(OFFSET($GD$3,0,0,'Données projet'!$E$17+1,1))-AVERAGE(OFFSET($H$3,0,0,'Données projet'!$E$17+1,1))</f>
        <v>280.10635755644415</v>
      </c>
      <c r="GF173" s="59">
        <f t="shared" si="158"/>
        <v>271.43040689964266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13.484961496595155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13.484961496595155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>
        <f>GU173*VLOOKUP('Données projet'!$B$18,Paramètres!$A$1:$I$89,3,0)*VLOOKUP('Données projet'!$B$18,Paramètres!$A$1:$I$89,5,0)</f>
        <v>0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315.63369683775079</v>
      </c>
      <c r="HA173" s="59">
        <f t="shared" si="160"/>
        <v>306.69725573349979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12.823731160119332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12.823731160119332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3.8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13.933333333333332</v>
      </c>
      <c r="H174" s="67">
        <f t="shared" si="110"/>
        <v>200.93333333333331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69.046924372166202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-2.4385826691286639E-13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490.57700931800127</v>
      </c>
      <c r="T174" s="59">
        <f t="shared" si="142"/>
        <v>271.29582207075191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84.047460139256458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84.047460139256458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69.046924372166202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-1.4365468814503402E-13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379.55022125193182</v>
      </c>
      <c r="AO174" s="59">
        <f t="shared" si="144"/>
        <v>247.37575363353935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47.301798460530918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47.301798460530918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69.046924372166202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-1.7053025658242404E-13</v>
      </c>
      <c r="BE174" s="13">
        <f>BD174*VLOOKUP('Données projet'!$B$11,Paramètres!$A$1:$I$89,3,0)*VLOOKUP('Données projet'!$B$11,Paramètres!$A$1:$I$89,5,0)</f>
        <v>-1.5429577615577727E-13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480.06550334851067</v>
      </c>
      <c r="BJ174" s="59">
        <f t="shared" si="146"/>
        <v>358.76123821338194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66.470375420418208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66.470375420418208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69.046924372166202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-1.7053025658242404E-13</v>
      </c>
      <c r="BZ174" s="13">
        <f>BY174*VLOOKUP('Données projet'!$B$12,Paramètres!$A$1:$I$89,3,0)*VLOOKUP('Données projet'!$B$12,Paramètres!$A$1:$I$89,5,0)</f>
        <v>-1.72917680174578E-13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529.72171777327833</v>
      </c>
      <c r="CE174" s="59">
        <f t="shared" si="148"/>
        <v>394.94722433628397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74.492662109089366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74.492662109089366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69.046924372166202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-1.1368683772161603E-13</v>
      </c>
      <c r="CU174" s="17">
        <f>CT174*VLOOKUP('Données projet'!$B$13,Paramètres!$A$1:$I$89,3,0)*VLOOKUP('Données projet'!$B$13,Paramètres!$A$1:$I$89,5,0)</f>
        <v>-1.0818439477588981E-13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319.49771739670462</v>
      </c>
      <c r="CZ174" s="59">
        <f t="shared" si="150"/>
        <v>166.76118462633733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38.806465818975354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38.806465818975354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69.046924372166202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371.53862119592281</v>
      </c>
      <c r="DU174" s="59">
        <f t="shared" si="152"/>
        <v>359.99672429242423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21.353824271013828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21.353824271013828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69.046924372166202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-2.8421709430404007E-13</v>
      </c>
      <c r="EK174" s="17">
        <f>EJ174*VLOOKUP('Données projet'!$B$15,Paramètres!$A$1:$I$89,3,0)*VLOOKUP('Données projet'!$B$15,Paramètres!$A$1:$I$89,5,0)</f>
        <v>-2.0838797354372215E-13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429.05782194614073</v>
      </c>
      <c r="EP174" s="59">
        <f t="shared" si="154"/>
        <v>240.01805666428365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58.270983513357507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58.270983513357507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69.046924372166202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377.00852312761913</v>
      </c>
      <c r="FK174" s="59">
        <f t="shared" si="156"/>
        <v>337.17207781873378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24.973586276210394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24.973586276210394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69.046924372166202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2.8421709430404007E-14</v>
      </c>
      <c r="GA174" s="17">
        <f>FZ174*VLOOKUP('Données projet'!$B$17,Paramètres!$A$1:$I$89,3,0)*VLOOKUP('Données projet'!$B$17,Paramètres!$A$1:$I$89,5,0)</f>
        <v>2.4829205358400945E-14</v>
      </c>
      <c r="GB174" s="13">
        <f t="shared" si="185"/>
        <v>4.3867331143352915E-13</v>
      </c>
      <c r="GC174" s="20">
        <f t="shared" si="186"/>
        <v>8.0726688341261168E-13</v>
      </c>
      <c r="GD174" s="59">
        <f t="shared" si="134"/>
        <v>289.83872269794352</v>
      </c>
      <c r="GE174" s="59">
        <f ca="1">AVERAGE(OFFSET($GD$3,0,0,'Données projet'!$E$17+1,1))-AVERAGE(OFFSET($H$3,0,0,'Données projet'!$E$17+1,1))</f>
        <v>280.10635755644415</v>
      </c>
      <c r="GF174" s="59">
        <f t="shared" si="158"/>
        <v>271.43040689964266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13.220529626661284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13.220529626661284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69.046924372166202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>
        <f>GU174*VLOOKUP('Données projet'!$B$18,Paramètres!$A$1:$I$89,3,0)*VLOOKUP('Données projet'!$B$18,Paramètres!$A$1:$I$89,5,0)</f>
        <v>0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315.63369683775079</v>
      </c>
      <c r="HA174" s="59">
        <f t="shared" si="160"/>
        <v>306.69725573349979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12.57226561377307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12.57226561377307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3.8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13.933333333333332</v>
      </c>
      <c r="H175" s="67">
        <f t="shared" si="110"/>
        <v>200.93333333333331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69.063458103551213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-2.4385826691286639E-13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490.57700931800127</v>
      </c>
      <c r="T175" s="59">
        <f t="shared" si="142"/>
        <v>271.29582207075191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82.399340709814439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82.399340709814439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69.063458103551213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-1.4365468814503402E-13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379.55022125193182</v>
      </c>
      <c r="AO175" s="59">
        <f t="shared" si="144"/>
        <v>247.37575363353935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46.374239043968146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46.374239043968146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69.063458103551213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-1.7053025658242404E-13</v>
      </c>
      <c r="BE175" s="13">
        <f>BD175*VLOOKUP('Données projet'!$B$11,Paramètres!$A$1:$I$89,3,0)*VLOOKUP('Données projet'!$B$11,Paramètres!$A$1:$I$89,5,0)</f>
        <v>-1.5429577615577727E-13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480.06550334851067</v>
      </c>
      <c r="BJ175" s="59">
        <f t="shared" si="146"/>
        <v>358.76123821338194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65.166931901349528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65.166931901349528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69.063458103551213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-1.7053025658242404E-13</v>
      </c>
      <c r="BZ175" s="13">
        <f>BY175*VLOOKUP('Données projet'!$B$12,Paramètres!$A$1:$I$89,3,0)*VLOOKUP('Données projet'!$B$12,Paramètres!$A$1:$I$89,5,0)</f>
        <v>-1.72917680174578E-13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529.72171777327833</v>
      </c>
      <c r="CE175" s="59">
        <f t="shared" si="148"/>
        <v>394.94722433628397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73.031906441167578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73.031906441167578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69.063458103551213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-1.1368683772161603E-13</v>
      </c>
      <c r="CU175" s="17">
        <f>CT175*VLOOKUP('Données projet'!$B$13,Paramètres!$A$1:$I$89,3,0)*VLOOKUP('Données projet'!$B$13,Paramètres!$A$1:$I$89,5,0)</f>
        <v>-1.0818439477588981E-13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319.49771739670462</v>
      </c>
      <c r="CZ175" s="59">
        <f t="shared" si="150"/>
        <v>166.76118462633733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38.045494693872214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38.045494693872214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69.063458103551213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371.53862119592281</v>
      </c>
      <c r="DU175" s="59">
        <f t="shared" si="152"/>
        <v>359.99672429242423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20.935088801605986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20.935088801605986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69.063458103551213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-2.8421709430404007E-13</v>
      </c>
      <c r="EK175" s="17">
        <f>EJ175*VLOOKUP('Données projet'!$B$15,Paramètres!$A$1:$I$89,3,0)*VLOOKUP('Données projet'!$B$15,Paramètres!$A$1:$I$89,5,0)</f>
        <v>-2.0838797354372215E-13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429.05782194614073</v>
      </c>
      <c r="EP175" s="59">
        <f t="shared" si="154"/>
        <v>240.01805666428365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57.128325068451048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57.128325068451048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69.063458103551213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377.00852312761913</v>
      </c>
      <c r="FK175" s="59">
        <f t="shared" si="156"/>
        <v>337.17207781873378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24.483869481717463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24.483869481717463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69.063458103551213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2.8421709430404007E-14</v>
      </c>
      <c r="GA175" s="17">
        <f>FZ175*VLOOKUP('Données projet'!$B$17,Paramètres!$A$1:$I$89,3,0)*VLOOKUP('Données projet'!$B$17,Paramètres!$A$1:$I$89,5,0)</f>
        <v>2.4829205358400945E-14</v>
      </c>
      <c r="GB175" s="13">
        <f t="shared" si="185"/>
        <v>4.3867331143352915E-13</v>
      </c>
      <c r="GC175" s="20">
        <f t="shared" si="186"/>
        <v>8.0726688341261168E-13</v>
      </c>
      <c r="GD175" s="59">
        <f t="shared" si="134"/>
        <v>289.89934637968855</v>
      </c>
      <c r="GE175" s="59">
        <f ca="1">AVERAGE(OFFSET($GD$3,0,0,'Données projet'!$E$17+1,1))-AVERAGE(OFFSET($H$3,0,0,'Données projet'!$E$17+1,1))</f>
        <v>280.10635755644415</v>
      </c>
      <c r="GF175" s="59">
        <f t="shared" si="158"/>
        <v>271.43040689964266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12.961283104409301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12.961283104409301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69.063458103551213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>
        <f>GU175*VLOOKUP('Données projet'!$B$18,Paramètres!$A$1:$I$89,3,0)*VLOOKUP('Données projet'!$B$18,Paramètres!$A$1:$I$89,5,0)</f>
        <v>0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315.63369683775079</v>
      </c>
      <c r="HA175" s="59">
        <f t="shared" si="160"/>
        <v>306.69725573349979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12.325731153411819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12.325731153411819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3.8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13.933333333333332</v>
      </c>
      <c r="H176" s="67">
        <f t="shared" si="110"/>
        <v>200.93333333333331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-2.4385826691286639E-13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490.57700931800127</v>
      </c>
      <c r="T176" s="59">
        <f t="shared" si="142"/>
        <v>271.29582207075191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80.783539897130183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80.783539897130183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-1.4365468814503402E-13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379.55022125193182</v>
      </c>
      <c r="AO176" s="59">
        <f t="shared" si="144"/>
        <v>247.37575363353935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45.464868501808787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45.464868501808787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-1.7053025658242404E-13</v>
      </c>
      <c r="BE176" s="13">
        <f>BD176*VLOOKUP('Données projet'!$B$11,Paramètres!$A$1:$I$89,3,0)*VLOOKUP('Données projet'!$B$11,Paramètres!$A$1:$I$89,5,0)</f>
        <v>-1.5429577615577727E-13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480.06550334851067</v>
      </c>
      <c r="BJ176" s="59">
        <f t="shared" si="146"/>
        <v>358.76123821338194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63.889048114667744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63.889048114667744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-1.7053025658242404E-13</v>
      </c>
      <c r="BZ176" s="13">
        <f>BY176*VLOOKUP('Données projet'!$B$12,Paramètres!$A$1:$I$89,3,0)*VLOOKUP('Données projet'!$B$12,Paramètres!$A$1:$I$89,5,0)</f>
        <v>-1.72917680174578E-13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529.72171777327833</v>
      </c>
      <c r="CE176" s="59">
        <f t="shared" si="148"/>
        <v>394.94722433628397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71.599795300920746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71.599795300920746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-1.1368683772161603E-13</v>
      </c>
      <c r="CU176" s="17">
        <f>CT176*VLOOKUP('Données projet'!$B$13,Paramètres!$A$1:$I$89,3,0)*VLOOKUP('Données projet'!$B$13,Paramètres!$A$1:$I$89,5,0)</f>
        <v>-1.0818439477588981E-13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319.49771739670462</v>
      </c>
      <c r="CZ176" s="59">
        <f t="shared" si="150"/>
        <v>166.76118462633733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37.299445748385793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37.299445748385793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371.53862119592281</v>
      </c>
      <c r="DU176" s="59">
        <f t="shared" si="152"/>
        <v>359.99672429242423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20.524564479349813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20.524564479349813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-2.8421709430404007E-13</v>
      </c>
      <c r="EK176" s="17">
        <f>EJ176*VLOOKUP('Données projet'!$B$15,Paramètres!$A$1:$I$89,3,0)*VLOOKUP('Données projet'!$B$15,Paramètres!$A$1:$I$89,5,0)</f>
        <v>-2.0838797354372215E-13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429.05782194614073</v>
      </c>
      <c r="EP176" s="59">
        <f t="shared" si="154"/>
        <v>240.01805666428365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56.008073458696373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56.008073458696373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377.00852312761913</v>
      </c>
      <c r="FK176" s="59">
        <f t="shared" si="156"/>
        <v>337.17207781873378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24.00375573486679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24.00375573486679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2.8421709430404007E-14</v>
      </c>
      <c r="GA176" s="17">
        <f>FZ176*VLOOKUP('Données projet'!$B$17,Paramètres!$A$1:$I$89,3,0)*VLOOKUP('Données projet'!$B$17,Paramètres!$A$1:$I$89,5,0)</f>
        <v>2.4829205358400945E-14</v>
      </c>
      <c r="GB176" s="13">
        <f t="shared" si="185"/>
        <v>4.3867331143352915E-13</v>
      </c>
      <c r="GC176" s="20">
        <f t="shared" si="186"/>
        <v>8.0726688341261168E-13</v>
      </c>
      <c r="GD176" s="59">
        <f t="shared" si="134"/>
        <v>289.95891837608963</v>
      </c>
      <c r="GE176" s="59">
        <f ca="1">AVERAGE(OFFSET($GD$3,0,0,'Données projet'!$E$17+1,1))-AVERAGE(OFFSET($H$3,0,0,'Données projet'!$E$17+1,1))</f>
        <v>280.10635755644415</v>
      </c>
      <c r="GF176" s="59">
        <f t="shared" si="158"/>
        <v>271.43040689964266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12.707120248333915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12.707120248333915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>
        <f>GU176*VLOOKUP('Données projet'!$B$18,Paramètres!$A$1:$I$89,3,0)*VLOOKUP('Données projet'!$B$18,Paramètres!$A$1:$I$89,5,0)</f>
        <v>0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315.63369683775079</v>
      </c>
      <c r="HA176" s="59">
        <f t="shared" si="160"/>
        <v>306.69725573349979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12.084031083447082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12.084031083447082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3.8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13.933333333333332</v>
      </c>
      <c r="H177" s="67">
        <f t="shared" si="110"/>
        <v>200.93333333333331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-2.4385826691286639E-13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490.57700931800127</v>
      </c>
      <c r="T177" s="59">
        <f t="shared" si="142"/>
        <v>271.29582207075191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79.199423952841485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79.199423952841485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-1.4365468814503402E-13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379.55022125193182</v>
      </c>
      <c r="AO177" s="59">
        <f t="shared" si="144"/>
        <v>247.37575363353935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44.573330161319909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44.573330161319909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-1.7053025658242404E-13</v>
      </c>
      <c r="BE177" s="13">
        <f>BD177*VLOOKUP('Données projet'!$B$11,Paramètres!$A$1:$I$89,3,0)*VLOOKUP('Données projet'!$B$11,Paramètres!$A$1:$I$89,5,0)</f>
        <v>-1.5429577615577727E-13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480.06550334851067</v>
      </c>
      <c r="BJ177" s="59">
        <f t="shared" si="146"/>
        <v>358.76123821338194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62.63622284961064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62.63622284961064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-1.7053025658242404E-13</v>
      </c>
      <c r="BZ177" s="13">
        <f>BY177*VLOOKUP('Données projet'!$B$12,Paramètres!$A$1:$I$89,3,0)*VLOOKUP('Données projet'!$B$12,Paramètres!$A$1:$I$89,5,0)</f>
        <v>-1.72917680174578E-13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529.72171777327833</v>
      </c>
      <c r="CE177" s="59">
        <f t="shared" si="148"/>
        <v>394.94722433628397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70.19576698663262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70.19576698663262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-1.1368683772161603E-13</v>
      </c>
      <c r="CU177" s="17">
        <f>CT177*VLOOKUP('Données projet'!$B$13,Paramètres!$A$1:$I$89,3,0)*VLOOKUP('Données projet'!$B$13,Paramètres!$A$1:$I$89,5,0)</f>
        <v>-1.0818439477588981E-13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319.49771739670462</v>
      </c>
      <c r="CZ177" s="59">
        <f t="shared" si="150"/>
        <v>166.76118462633733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36.568026367675436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36.568026367675436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371.53862119592281</v>
      </c>
      <c r="DU177" s="59">
        <f t="shared" si="152"/>
        <v>359.99672429242423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20.122090288657972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20.122090288657972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-2.8421709430404007E-13</v>
      </c>
      <c r="EK177" s="17">
        <f>EJ177*VLOOKUP('Données projet'!$B$15,Paramètres!$A$1:$I$89,3,0)*VLOOKUP('Données projet'!$B$15,Paramètres!$A$1:$I$89,5,0)</f>
        <v>-2.0838797354372215E-13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429.05782194614073</v>
      </c>
      <c r="EP177" s="59">
        <f t="shared" si="154"/>
        <v>240.01805666428365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54.909789299722974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54.909789299722974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377.00852312761913</v>
      </c>
      <c r="FK177" s="59">
        <f t="shared" si="156"/>
        <v>337.17207781873378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23.533056725751386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23.533056725751386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2.8421709430404007E-14</v>
      </c>
      <c r="GA177" s="17">
        <f>FZ177*VLOOKUP('Données projet'!$B$17,Paramètres!$A$1:$I$89,3,0)*VLOOKUP('Données projet'!$B$17,Paramètres!$A$1:$I$89,5,0)</f>
        <v>2.4829205358400945E-14</v>
      </c>
      <c r="GB177" s="13">
        <f t="shared" si="185"/>
        <v>4.3867331143352915E-13</v>
      </c>
      <c r="GC177" s="20">
        <f t="shared" si="186"/>
        <v>8.0726688341261168E-13</v>
      </c>
      <c r="GD177" s="59">
        <f t="shared" si="134"/>
        <v>290.01745693153617</v>
      </c>
      <c r="GE177" s="59">
        <f ca="1">AVERAGE(OFFSET($GD$3,0,0,'Données projet'!$E$17+1,1))-AVERAGE(OFFSET($H$3,0,0,'Données projet'!$E$17+1,1))</f>
        <v>280.10635755644415</v>
      </c>
      <c r="GF177" s="59">
        <f t="shared" si="158"/>
        <v>271.43040689964266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12.457941370842132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12.457941370842132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>
        <f>GU177*VLOOKUP('Données projet'!$B$18,Paramètres!$A$1:$I$89,3,0)*VLOOKUP('Données projet'!$B$18,Paramètres!$A$1:$I$89,5,0)</f>
        <v>0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315.63369683775079</v>
      </c>
      <c r="HA177" s="59">
        <f t="shared" si="160"/>
        <v>306.69725573349979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11.847070604431865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11.847070604431865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3.8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13.933333333333332</v>
      </c>
      <c r="H178" s="67">
        <f t="shared" si="110"/>
        <v>200.93333333333331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-2.4385826691286639E-13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490.57700931800127</v>
      </c>
      <c r="T178" s="59">
        <f t="shared" si="142"/>
        <v>271.29582207075191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77.646371556004965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77.646371556004965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-1.4365468814503402E-13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379.55022125193182</v>
      </c>
      <c r="AO178" s="59">
        <f t="shared" si="144"/>
        <v>247.37575363353935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43.699274343903326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43.699274343903326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-1.7053025658242404E-13</v>
      </c>
      <c r="BE178" s="13">
        <f>BD178*VLOOKUP('Données projet'!$B$11,Paramètres!$A$1:$I$89,3,0)*VLOOKUP('Données projet'!$B$11,Paramètres!$A$1:$I$89,5,0)</f>
        <v>-1.5429577615577727E-13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480.06550334851067</v>
      </c>
      <c r="BJ178" s="59">
        <f t="shared" si="146"/>
        <v>358.76123821338194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61.407964723853347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61.407964723853347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-1.7053025658242404E-13</v>
      </c>
      <c r="BZ178" s="13">
        <f>BY178*VLOOKUP('Données projet'!$B$12,Paramètres!$A$1:$I$89,3,0)*VLOOKUP('Données projet'!$B$12,Paramètres!$A$1:$I$89,5,0)</f>
        <v>-1.72917680174578E-13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529.72171777327833</v>
      </c>
      <c r="CE178" s="59">
        <f t="shared" si="148"/>
        <v>394.94722433628397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68.819270811214963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68.819270811214963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-1.1368683772161603E-13</v>
      </c>
      <c r="CU178" s="17">
        <f>CT178*VLOOKUP('Données projet'!$B$13,Paramètres!$A$1:$I$89,3,0)*VLOOKUP('Données projet'!$B$13,Paramètres!$A$1:$I$89,5,0)</f>
        <v>-1.0818439477588981E-13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319.49771739670462</v>
      </c>
      <c r="CZ178" s="59">
        <f t="shared" si="150"/>
        <v>166.76118462633733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35.850949674899041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35.850949674899041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371.53862119592281</v>
      </c>
      <c r="DU178" s="59">
        <f t="shared" si="152"/>
        <v>359.99672429242423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19.727508371360582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19.727508371360582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-2.8421709430404007E-13</v>
      </c>
      <c r="EK178" s="17">
        <f>EJ178*VLOOKUP('Données projet'!$B$15,Paramètres!$A$1:$I$89,3,0)*VLOOKUP('Données projet'!$B$15,Paramètres!$A$1:$I$89,5,0)</f>
        <v>-2.0838797354372215E-13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429.05782194614073</v>
      </c>
      <c r="EP178" s="59">
        <f t="shared" si="154"/>
        <v>240.01805666428365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53.833041823219851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53.833041823219851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377.00852312761913</v>
      </c>
      <c r="FK178" s="59">
        <f t="shared" si="156"/>
        <v>337.17207781873378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23.071587837106691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23.071587837106691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2.8421709430404007E-14</v>
      </c>
      <c r="GA178" s="17">
        <f>FZ178*VLOOKUP('Données projet'!$B$17,Paramètres!$A$1:$I$89,3,0)*VLOOKUP('Données projet'!$B$17,Paramètres!$A$1:$I$89,5,0)</f>
        <v>2.4829205358400945E-14</v>
      </c>
      <c r="GB178" s="13">
        <f t="shared" si="185"/>
        <v>4.3867331143352915E-13</v>
      </c>
      <c r="GC178" s="20">
        <f t="shared" si="186"/>
        <v>8.0726688341261168E-13</v>
      </c>
      <c r="GD178" s="59">
        <f t="shared" si="134"/>
        <v>290.07497997391835</v>
      </c>
      <c r="GE178" s="59">
        <f ca="1">AVERAGE(OFFSET($GD$3,0,0,'Données projet'!$E$17+1,1))-AVERAGE(OFFSET($H$3,0,0,'Données projet'!$E$17+1,1))</f>
        <v>280.10635755644415</v>
      </c>
      <c r="GF178" s="59">
        <f t="shared" si="158"/>
        <v>271.43040689964266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12.213648739153856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12.213648739153856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>
        <f>GU178*VLOOKUP('Données projet'!$B$18,Paramètres!$A$1:$I$89,3,0)*VLOOKUP('Données projet'!$B$18,Paramètres!$A$1:$I$89,5,0)</f>
        <v>0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315.63369683775079</v>
      </c>
      <c r="HA178" s="59">
        <f t="shared" si="160"/>
        <v>306.69725573349979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11.614756775878517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11.614756775878517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3.8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13.933333333333332</v>
      </c>
      <c r="H179" s="67">
        <f t="shared" si="110"/>
        <v>200.93333333333331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-2.4385826691286639E-13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490.57700931800127</v>
      </c>
      <c r="T179" s="59">
        <f t="shared" si="142"/>
        <v>271.29582207075191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76.12377356940199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76.12377356940199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-1.4365468814503402E-13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379.55022125193182</v>
      </c>
      <c r="AO179" s="59">
        <f t="shared" si="144"/>
        <v>247.37575363353935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42.842358227944878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42.842358227944878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-1.7053025658242404E-13</v>
      </c>
      <c r="BE179" s="13">
        <f>BD179*VLOOKUP('Données projet'!$B$11,Paramètres!$A$1:$I$89,3,0)*VLOOKUP('Données projet'!$B$11,Paramètres!$A$1:$I$89,5,0)</f>
        <v>-1.5429577615577727E-13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480.06550334851067</v>
      </c>
      <c r="BJ179" s="59">
        <f t="shared" si="146"/>
        <v>358.76123821338194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60.203791990778676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60.203791990778676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-1.7053025658242404E-13</v>
      </c>
      <c r="BZ179" s="13">
        <f>BY179*VLOOKUP('Données projet'!$B$12,Paramètres!$A$1:$I$89,3,0)*VLOOKUP('Données projet'!$B$12,Paramètres!$A$1:$I$89,5,0)</f>
        <v>-1.72917680174578E-13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529.72171777327833</v>
      </c>
      <c r="CE179" s="59">
        <f t="shared" si="148"/>
        <v>394.94722433628397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67.469766886217485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67.469766886217485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-1.1368683772161603E-13</v>
      </c>
      <c r="CU179" s="17">
        <f>CT179*VLOOKUP('Données projet'!$B$13,Paramètres!$A$1:$I$89,3,0)*VLOOKUP('Données projet'!$B$13,Paramètres!$A$1:$I$89,5,0)</f>
        <v>-1.0818439477588981E-13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319.49771739670462</v>
      </c>
      <c r="CZ179" s="59">
        <f t="shared" si="150"/>
        <v>166.76118462633733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35.147934418694391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35.147934418694391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371.53862119592281</v>
      </c>
      <c r="DU179" s="59">
        <f t="shared" si="152"/>
        <v>359.99672429242423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19.340663964790188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19.340663964790188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-2.8421709430404007E-13</v>
      </c>
      <c r="EK179" s="17">
        <f>EJ179*VLOOKUP('Données projet'!$B$15,Paramètres!$A$1:$I$89,3,0)*VLOOKUP('Données projet'!$B$15,Paramètres!$A$1:$I$89,5,0)</f>
        <v>-2.0838797354372215E-13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429.05782194614073</v>
      </c>
      <c r="EP179" s="59">
        <f t="shared" si="154"/>
        <v>240.01805666428365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52.777408707979845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52.777408707979845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377.00852312761913</v>
      </c>
      <c r="FK179" s="59">
        <f t="shared" si="156"/>
        <v>337.17207781873378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22.619168071900088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22.619168071900088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2.8421709430404007E-14</v>
      </c>
      <c r="GA179" s="17">
        <f>FZ179*VLOOKUP('Données projet'!$B$17,Paramètres!$A$1:$I$89,3,0)*VLOOKUP('Données projet'!$B$17,Paramètres!$A$1:$I$89,5,0)</f>
        <v>2.4829205358400945E-14</v>
      </c>
      <c r="GB179" s="13">
        <f t="shared" si="185"/>
        <v>4.3867331143352915E-13</v>
      </c>
      <c r="GC179" s="20">
        <f t="shared" si="186"/>
        <v>8.0726688341261168E-13</v>
      </c>
      <c r="GD179" s="59">
        <f t="shared" si="134"/>
        <v>290.13150512011737</v>
      </c>
      <c r="GE179" s="59">
        <f ca="1">AVERAGE(OFFSET($GD$3,0,0,'Données projet'!$E$17+1,1))-AVERAGE(OFFSET($H$3,0,0,'Données projet'!$E$17+1,1))</f>
        <v>280.10635755644415</v>
      </c>
      <c r="GF179" s="59">
        <f t="shared" si="158"/>
        <v>271.43040689964266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11.974146536969194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11.974146536969194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>
        <f>GU179*VLOOKUP('Données projet'!$B$18,Paramètres!$A$1:$I$89,3,0)*VLOOKUP('Données projet'!$B$18,Paramètres!$A$1:$I$89,5,0)</f>
        <v>0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315.63369683775079</v>
      </c>
      <c r="HA179" s="59">
        <f t="shared" si="160"/>
        <v>306.69725573349979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11.386998479805655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11.386998479805655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3.8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13.933333333333332</v>
      </c>
      <c r="H180" s="67">
        <f t="shared" si="110"/>
        <v>200.93333333333331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-2.4385826691286639E-13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490.57700931800127</v>
      </c>
      <c r="T180" s="59">
        <f t="shared" si="142"/>
        <v>271.29582207075191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74.631032800623217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74.631032800623217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-1.4365468814503402E-13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379.55022125193182</v>
      </c>
      <c r="AO180" s="59">
        <f t="shared" si="144"/>
        <v>247.37575363353935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42.002245714353151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42.002245714353151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-1.7053025658242404E-13</v>
      </c>
      <c r="BE180" s="13">
        <f>BD180*VLOOKUP('Données projet'!$B$11,Paramètres!$A$1:$I$89,3,0)*VLOOKUP('Données projet'!$B$11,Paramètres!$A$1:$I$89,5,0)</f>
        <v>-1.5429577615577727E-13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480.06550334851067</v>
      </c>
      <c r="BJ180" s="59">
        <f t="shared" si="146"/>
        <v>358.76123821338194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59.023232350526754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59.023232350526754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-1.7053025658242404E-13</v>
      </c>
      <c r="BZ180" s="13">
        <f>BY180*VLOOKUP('Données projet'!$B$12,Paramètres!$A$1:$I$89,3,0)*VLOOKUP('Données projet'!$B$12,Paramètres!$A$1:$I$89,5,0)</f>
        <v>-1.72917680174578E-13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529.72171777327833</v>
      </c>
      <c r="CE180" s="59">
        <f t="shared" si="148"/>
        <v>394.94722433628397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66.146725910073087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66.146725910073087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-1.1368683772161603E-13</v>
      </c>
      <c r="CU180" s="17">
        <f>CT180*VLOOKUP('Données projet'!$B$13,Paramètres!$A$1:$I$89,3,0)*VLOOKUP('Données projet'!$B$13,Paramètres!$A$1:$I$89,5,0)</f>
        <v>-1.0818439477588981E-13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319.49771739670462</v>
      </c>
      <c r="CZ180" s="59">
        <f t="shared" si="150"/>
        <v>166.76118462633733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34.458704862866952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34.458704862866952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371.53862119592281</v>
      </c>
      <c r="DU180" s="59">
        <f t="shared" si="152"/>
        <v>359.99672429242423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18.961405341080848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18.961405341080848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-2.8421709430404007E-13</v>
      </c>
      <c r="EK180" s="17">
        <f>EJ180*VLOOKUP('Données projet'!$B$15,Paramètres!$A$1:$I$89,3,0)*VLOOKUP('Données projet'!$B$15,Paramètres!$A$1:$I$89,5,0)</f>
        <v>-2.0838797354372215E-13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429.05782194614073</v>
      </c>
      <c r="EP180" s="59">
        <f t="shared" si="154"/>
        <v>240.01805666428365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51.742475914257071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51.742475914257071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377.00852312761913</v>
      </c>
      <c r="FK180" s="59">
        <f t="shared" si="156"/>
        <v>337.17207781873378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22.175619982340375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22.175619982340375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2.8421709430404007E-14</v>
      </c>
      <c r="GA180" s="17">
        <f>FZ180*VLOOKUP('Données projet'!$B$17,Paramètres!$A$1:$I$89,3,0)*VLOOKUP('Données projet'!$B$17,Paramètres!$A$1:$I$89,5,0)</f>
        <v>2.4829205358400945E-14</v>
      </c>
      <c r="GB180" s="13">
        <f t="shared" si="185"/>
        <v>4.3867331143352915E-13</v>
      </c>
      <c r="GC180" s="20">
        <f t="shared" si="186"/>
        <v>8.0726688341261168E-13</v>
      </c>
      <c r="GD180" s="59">
        <f t="shared" si="134"/>
        <v>290.18704968140116</v>
      </c>
      <c r="GE180" s="59">
        <f ca="1">AVERAGE(OFFSET($GD$3,0,0,'Données projet'!$E$17+1,1))-AVERAGE(OFFSET($H$3,0,0,'Données projet'!$E$17+1,1))</f>
        <v>280.10635755644415</v>
      </c>
      <c r="GF180" s="59">
        <f t="shared" si="158"/>
        <v>271.43040689964266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11.739340826887453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11.739340826887453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>
        <f>GU180*VLOOKUP('Données projet'!$B$18,Paramètres!$A$1:$I$89,3,0)*VLOOKUP('Données projet'!$B$18,Paramètres!$A$1:$I$89,5,0)</f>
        <v>0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315.63369683775079</v>
      </c>
      <c r="HA180" s="59">
        <f t="shared" si="160"/>
        <v>306.69725573349979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11.163706384999939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11.163706384999939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3.8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13.933333333333332</v>
      </c>
      <c r="H181" s="67">
        <f t="shared" si="110"/>
        <v>200.93333333333331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-2.4385826691286639E-13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490.57700931800127</v>
      </c>
      <c r="T181" s="59">
        <f t="shared" si="142"/>
        <v>271.29582207075191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73.167563767838232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73.167563767838232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-1.4365468814503402E-13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379.55022125193182</v>
      </c>
      <c r="AO181" s="59">
        <f t="shared" si="144"/>
        <v>247.37575363353935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41.178607294734924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41.178607294734924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-1.7053025658242404E-13</v>
      </c>
      <c r="BE181" s="13">
        <f>BD181*VLOOKUP('Données projet'!$B$11,Paramètres!$A$1:$I$89,3,0)*VLOOKUP('Données projet'!$B$11,Paramètres!$A$1:$I$89,5,0)</f>
        <v>-1.5429577615577727E-13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480.06550334851067</v>
      </c>
      <c r="BJ181" s="59">
        <f t="shared" si="146"/>
        <v>358.76123821338194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57.865822764749893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57.865822764749893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-1.7053025658242404E-13</v>
      </c>
      <c r="BZ181" s="13">
        <f>BY181*VLOOKUP('Données projet'!$B$12,Paramètres!$A$1:$I$89,3,0)*VLOOKUP('Données projet'!$B$12,Paramètres!$A$1:$I$89,5,0)</f>
        <v>-1.72917680174578E-13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529.72171777327833</v>
      </c>
      <c r="CE181" s="59">
        <f t="shared" si="148"/>
        <v>394.94722433628397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64.849628960495565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64.849628960495565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-1.1368683772161603E-13</v>
      </c>
      <c r="CU181" s="17">
        <f>CT181*VLOOKUP('Données projet'!$B$13,Paramètres!$A$1:$I$89,3,0)*VLOOKUP('Données projet'!$B$13,Paramètres!$A$1:$I$89,5,0)</f>
        <v>-1.0818439477588981E-13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319.49771739670462</v>
      </c>
      <c r="CZ181" s="59">
        <f t="shared" si="150"/>
        <v>166.76118462633733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33.782990678240772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33.782990678240772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371.53862119592281</v>
      </c>
      <c r="DU181" s="59">
        <f t="shared" si="152"/>
        <v>359.99672429242423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18.589583747657532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18.589583747657532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-2.8421709430404007E-13</v>
      </c>
      <c r="EK181" s="17">
        <f>EJ181*VLOOKUP('Données projet'!$B$15,Paramètres!$A$1:$I$89,3,0)*VLOOKUP('Données projet'!$B$15,Paramètres!$A$1:$I$89,5,0)</f>
        <v>-2.0838797354372215E-13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429.05782194614073</v>
      </c>
      <c r="EP181" s="59">
        <f t="shared" si="154"/>
        <v>240.01805666428365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50.727837521372528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50.727837521372528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377.00852312761913</v>
      </c>
      <c r="FK181" s="59">
        <f t="shared" si="156"/>
        <v>337.17207781873378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21.740769600279307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21.740769600279307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2.8421709430404007E-14</v>
      </c>
      <c r="GA181" s="17">
        <f>FZ181*VLOOKUP('Données projet'!$B$17,Paramètres!$A$1:$I$89,3,0)*VLOOKUP('Données projet'!$B$17,Paramètres!$A$1:$I$89,5,0)</f>
        <v>2.4829205358400945E-14</v>
      </c>
      <c r="GB181" s="13">
        <f t="shared" si="185"/>
        <v>4.3867331143352915E-13</v>
      </c>
      <c r="GC181" s="20">
        <f t="shared" si="186"/>
        <v>8.0726688341261168E-13</v>
      </c>
      <c r="GD181" s="59">
        <f t="shared" si="134"/>
        <v>290.24163066872575</v>
      </c>
      <c r="GE181" s="59">
        <f ca="1">AVERAGE(OFFSET($GD$3,0,0,'Données projet'!$E$17+1,1))-AVERAGE(OFFSET($H$3,0,0,'Données projet'!$E$17+1,1))</f>
        <v>280.10635755644415</v>
      </c>
      <c r="GF181" s="59">
        <f t="shared" si="158"/>
        <v>271.43040689964266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11.509139513563074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11.509139513563074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>
        <f>GU181*VLOOKUP('Données projet'!$B$18,Paramètres!$A$1:$I$89,3,0)*VLOOKUP('Données projet'!$B$18,Paramètres!$A$1:$I$89,5,0)</f>
        <v>0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315.63369683775079</v>
      </c>
      <c r="HA181" s="59">
        <f t="shared" si="160"/>
        <v>306.69725573349979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10.944792911978633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10.944792911978633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3.8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13.933333333333332</v>
      </c>
      <c r="H182" s="67">
        <f t="shared" si="110"/>
        <v>200.93333333333331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-2.4385826691286639E-13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490.57700931800127</v>
      </c>
      <c r="T182" s="59">
        <f t="shared" si="142"/>
        <v>271.29582207075191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71.732792470158188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71.732792470158188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-1.4365468814503402E-13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379.55022125193182</v>
      </c>
      <c r="AO182" s="59">
        <f t="shared" si="144"/>
        <v>247.37575363353935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40.371119922155579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40.371119922155579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-1.7053025658242404E-13</v>
      </c>
      <c r="BE182" s="13">
        <f>BD182*VLOOKUP('Données projet'!$B$11,Paramètres!$A$1:$I$89,3,0)*VLOOKUP('Données projet'!$B$11,Paramètres!$A$1:$I$89,5,0)</f>
        <v>-1.5429577615577727E-13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480.06550334851067</v>
      </c>
      <c r="BJ182" s="59">
        <f t="shared" si="146"/>
        <v>358.76123821338194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56.731109274999973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56.731109274999973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-1.7053025658242404E-13</v>
      </c>
      <c r="BZ182" s="13">
        <f>BY182*VLOOKUP('Données projet'!$B$12,Paramètres!$A$1:$I$89,3,0)*VLOOKUP('Données projet'!$B$12,Paramètres!$A$1:$I$89,5,0)</f>
        <v>-1.72917680174578E-13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529.72171777327833</v>
      </c>
      <c r="CE182" s="59">
        <f t="shared" si="148"/>
        <v>394.94722433628397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63.577967290948244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63.577967290948244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-1.1368683772161603E-13</v>
      </c>
      <c r="CU182" s="17">
        <f>CT182*VLOOKUP('Données projet'!$B$13,Paramètres!$A$1:$I$89,3,0)*VLOOKUP('Données projet'!$B$13,Paramètres!$A$1:$I$89,5,0)</f>
        <v>-1.0818439477588981E-13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319.49771739670462</v>
      </c>
      <c r="CZ182" s="59">
        <f t="shared" si="150"/>
        <v>166.76118462633733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33.120526836630148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33.120526836630148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371.53862119592281</v>
      </c>
      <c r="DU182" s="59">
        <f t="shared" si="152"/>
        <v>359.99672429242423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18.225053348892466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18.225053348892466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-2.8421709430404007E-13</v>
      </c>
      <c r="EK182" s="17">
        <f>EJ182*VLOOKUP('Données projet'!$B$15,Paramètres!$A$1:$I$89,3,0)*VLOOKUP('Données projet'!$B$15,Paramètres!$A$1:$I$89,5,0)</f>
        <v>-2.0838797354372215E-13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429.05782194614073</v>
      </c>
      <c r="EP182" s="59">
        <f t="shared" si="154"/>
        <v>240.01805666428365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49.73309556850414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49.73309556850414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377.00852312761913</v>
      </c>
      <c r="FK182" s="59">
        <f t="shared" si="156"/>
        <v>337.17207781873378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21.314446368977915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21.314446368977915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2.8421709430404007E-14</v>
      </c>
      <c r="GA182" s="17">
        <f>FZ182*VLOOKUP('Données projet'!$B$17,Paramètres!$A$1:$I$89,3,0)*VLOOKUP('Données projet'!$B$17,Paramètres!$A$1:$I$89,5,0)</f>
        <v>2.4829205358400945E-14</v>
      </c>
      <c r="GB182" s="13">
        <f t="shared" si="185"/>
        <v>4.3867331143352915E-13</v>
      </c>
      <c r="GC182" s="20">
        <f t="shared" si="186"/>
        <v>8.0726688341261168E-13</v>
      </c>
      <c r="GD182" s="59">
        <f t="shared" si="134"/>
        <v>290.29526479794504</v>
      </c>
      <c r="GE182" s="59">
        <f ca="1">AVERAGE(OFFSET($GD$3,0,0,'Données projet'!$E$17+1,1))-AVERAGE(OFFSET($H$3,0,0,'Données projet'!$E$17+1,1))</f>
        <v>280.10635755644415</v>
      </c>
      <c r="GF182" s="59">
        <f t="shared" si="158"/>
        <v>271.43040689964266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11.283452307584049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11.283452307584049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>
        <f>GU182*VLOOKUP('Données projet'!$B$18,Paramètres!$A$1:$I$89,3,0)*VLOOKUP('Données projet'!$B$18,Paramètres!$A$1:$I$89,5,0)</f>
        <v>0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315.63369683775079</v>
      </c>
      <c r="HA182" s="59">
        <f t="shared" si="160"/>
        <v>306.69725573349979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10.730172198639242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10.730172198639242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3.8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13.933333333333332</v>
      </c>
      <c r="H183" s="67">
        <f t="shared" si="110"/>
        <v>200.93333333333331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-2.4385826691286639E-13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490.57700931800127</v>
      </c>
      <c r="T183" s="59">
        <f t="shared" si="142"/>
        <v>271.29582207075191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70.326156162501576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70.326156162501576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-1.4365468814503402E-13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379.55022125193182</v>
      </c>
      <c r="AO183" s="59">
        <f t="shared" si="144"/>
        <v>247.37575363353935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39.579466884433849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39.579466884433849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-1.7053025658242404E-13</v>
      </c>
      <c r="BE183" s="13">
        <f>BD183*VLOOKUP('Données projet'!$B$11,Paramètres!$A$1:$I$89,3,0)*VLOOKUP('Données projet'!$B$11,Paramètres!$A$1:$I$89,5,0)</f>
        <v>-1.5429577615577727E-13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480.06550334851067</v>
      </c>
      <c r="BJ183" s="59">
        <f t="shared" si="146"/>
        <v>358.76123821338194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55.618646824677164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55.618646824677164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-1.7053025658242404E-13</v>
      </c>
      <c r="BZ183" s="13">
        <f>BY183*VLOOKUP('Données projet'!$B$12,Paramètres!$A$1:$I$89,3,0)*VLOOKUP('Données projet'!$B$12,Paramètres!$A$1:$I$89,5,0)</f>
        <v>-1.72917680174578E-13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529.72171777327833</v>
      </c>
      <c r="CE183" s="59">
        <f t="shared" si="148"/>
        <v>394.94722433628397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62.331242131103714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62.331242131103714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-1.1368683772161603E-13</v>
      </c>
      <c r="CU183" s="17">
        <f>CT183*VLOOKUP('Données projet'!$B$13,Paramètres!$A$1:$I$89,3,0)*VLOOKUP('Données projet'!$B$13,Paramètres!$A$1:$I$89,5,0)</f>
        <v>-1.0818439477588981E-13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319.49771739670462</v>
      </c>
      <c r="CZ183" s="59">
        <f t="shared" si="150"/>
        <v>166.76118462633733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32.471053506890463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32.471053506890463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371.53862119592281</v>
      </c>
      <c r="DU183" s="59">
        <f t="shared" si="152"/>
        <v>359.99672429242423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17.867671168905595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17.867671168905595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-2.8421709430404007E-13</v>
      </c>
      <c r="EK183" s="17">
        <f>EJ183*VLOOKUP('Données projet'!$B$15,Paramètres!$A$1:$I$89,3,0)*VLOOKUP('Données projet'!$B$15,Paramètres!$A$1:$I$89,5,0)</f>
        <v>-2.0838797354372215E-13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429.05782194614073</v>
      </c>
      <c r="EP183" s="59">
        <f t="shared" si="154"/>
        <v>240.01805666428365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48.757859898598817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48.757859898598817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377.00852312761913</v>
      </c>
      <c r="FK183" s="59">
        <f t="shared" si="156"/>
        <v>337.17207781873378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20.896483076210849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20.896483076210849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2.8421709430404007E-14</v>
      </c>
      <c r="GA183" s="17">
        <f>FZ183*VLOOKUP('Données projet'!$B$17,Paramètres!$A$1:$I$89,3,0)*VLOOKUP('Données projet'!$B$17,Paramètres!$A$1:$I$89,5,0)</f>
        <v>2.4829205358400945E-14</v>
      </c>
      <c r="GB183" s="13">
        <f t="shared" si="185"/>
        <v>4.3867331143352915E-13</v>
      </c>
      <c r="GC183" s="20">
        <f t="shared" si="186"/>
        <v>8.0726688341261168E-13</v>
      </c>
      <c r="GD183" s="59">
        <f t="shared" si="134"/>
        <v>290.34796849493029</v>
      </c>
      <c r="GE183" s="59">
        <f ca="1">AVERAGE(OFFSET($GD$3,0,0,'Données projet'!$E$17+1,1))-AVERAGE(OFFSET($H$3,0,0,'Données projet'!$E$17+1,1))</f>
        <v>280.10635755644415</v>
      </c>
      <c r="GF183" s="59">
        <f t="shared" si="158"/>
        <v>271.43040689964266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11.062190690058671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11.062190690058671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>
        <f>GU183*VLOOKUP('Données projet'!$B$18,Paramètres!$A$1:$I$89,3,0)*VLOOKUP('Données projet'!$B$18,Paramètres!$A$1:$I$89,5,0)</f>
        <v>0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315.63369683775079</v>
      </c>
      <c r="HA183" s="59">
        <f t="shared" si="160"/>
        <v>306.69725573349979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10.519760066582727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10.519760066582727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3.8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13.933333333333332</v>
      </c>
      <c r="H184" s="67">
        <f t="shared" si="110"/>
        <v>200.93333333333331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-2.4385826691286639E-13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490.57700931800127</v>
      </c>
      <c r="T184" s="59">
        <f t="shared" si="142"/>
        <v>271.29582207075191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68.947103134874681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68.947103134874681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-1.4365468814503402E-13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379.55022125193182</v>
      </c>
      <c r="AO184" s="59">
        <f t="shared" si="144"/>
        <v>247.37575363353935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38.803337679921164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38.803337679921164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-1.7053025658242404E-13</v>
      </c>
      <c r="BE184" s="13">
        <f>BD184*VLOOKUP('Données projet'!$B$11,Paramètres!$A$1:$I$89,3,0)*VLOOKUP('Données projet'!$B$11,Paramètres!$A$1:$I$89,5,0)</f>
        <v>-1.5429577615577727E-13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480.06550334851067</v>
      </c>
      <c r="BJ184" s="59">
        <f t="shared" si="146"/>
        <v>358.76123821338194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54.527999084470089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54.527999084470089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-1.7053025658242404E-13</v>
      </c>
      <c r="BZ184" s="13">
        <f>BY184*VLOOKUP('Données projet'!$B$12,Paramètres!$A$1:$I$89,3,0)*VLOOKUP('Données projet'!$B$12,Paramètres!$A$1:$I$89,5,0)</f>
        <v>-1.72917680174578E-13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529.72171777327833</v>
      </c>
      <c r="CE184" s="59">
        <f t="shared" si="148"/>
        <v>394.94722433628397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61.108964491216476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61.108964491216476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-1.1368683772161603E-13</v>
      </c>
      <c r="CU184" s="17">
        <f>CT184*VLOOKUP('Données projet'!$B$13,Paramètres!$A$1:$I$89,3,0)*VLOOKUP('Données projet'!$B$13,Paramètres!$A$1:$I$89,5,0)</f>
        <v>-1.0818439477588981E-13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319.49771739670462</v>
      </c>
      <c r="CZ184" s="59">
        <f t="shared" si="150"/>
        <v>166.76118462633733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31.834315953007362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31.834315953007362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371.53862119592281</v>
      </c>
      <c r="DU184" s="59">
        <f t="shared" si="152"/>
        <v>359.99672429242423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17.51729703548666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17.51729703548666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-2.8421709430404007E-13</v>
      </c>
      <c r="EK184" s="17">
        <f>EJ184*VLOOKUP('Données projet'!$B$15,Paramètres!$A$1:$I$89,3,0)*VLOOKUP('Données projet'!$B$15,Paramètres!$A$1:$I$89,5,0)</f>
        <v>-2.0838797354372215E-13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429.05782194614073</v>
      </c>
      <c r="EP184" s="59">
        <f t="shared" si="154"/>
        <v>240.01805666428365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47.801748005345317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47.801748005345317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377.00852312761913</v>
      </c>
      <c r="FK184" s="59">
        <f t="shared" si="156"/>
        <v>337.17207781873378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20.486715788682506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20.486715788682506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2.8421709430404007E-14</v>
      </c>
      <c r="GA184" s="17">
        <f>FZ184*VLOOKUP('Données projet'!$B$17,Paramètres!$A$1:$I$89,3,0)*VLOOKUP('Données projet'!$B$17,Paramètres!$A$1:$I$89,5,0)</f>
        <v>2.4829205358400945E-14</v>
      </c>
      <c r="GB184" s="13">
        <f t="shared" si="185"/>
        <v>4.3867331143352915E-13</v>
      </c>
      <c r="GC184" s="20">
        <f t="shared" si="186"/>
        <v>8.0726688341261168E-13</v>
      </c>
      <c r="GD184" s="59">
        <f t="shared" si="134"/>
        <v>290.39975790060072</v>
      </c>
      <c r="GE184" s="59">
        <f ca="1">AVERAGE(OFFSET($GD$3,0,0,'Données projet'!$E$17+1,1))-AVERAGE(OFFSET($H$3,0,0,'Données projet'!$E$17+1,1))</f>
        <v>280.10635755644415</v>
      </c>
      <c r="GF184" s="59">
        <f t="shared" si="158"/>
        <v>271.43040689964266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10.845267877896704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10.845267877896704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>
        <f>GU184*VLOOKUP('Données projet'!$B$18,Paramètres!$A$1:$I$89,3,0)*VLOOKUP('Données projet'!$B$18,Paramètres!$A$1:$I$89,5,0)</f>
        <v>0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315.63369683775079</v>
      </c>
      <c r="HA184" s="59">
        <f t="shared" si="160"/>
        <v>306.69725573349979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10.313473988097112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10.313473988097112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3.8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13.933333333333332</v>
      </c>
      <c r="H185" s="67">
        <f t="shared" si="110"/>
        <v>200.93333333333331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69.213813329781573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-2.4385826691286639E-13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490.57700931800127</v>
      </c>
      <c r="T185" s="59">
        <f t="shared" si="142"/>
        <v>271.29582207075191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67.595092495980253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67.595092495980253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69.213813329781573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-1.4365468814503402E-13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379.55022125193182</v>
      </c>
      <c r="AO185" s="59">
        <f t="shared" si="144"/>
        <v>247.37575363353935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38.042427895716905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38.042427895716905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69.213813329781573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-1.7053025658242404E-13</v>
      </c>
      <c r="BE185" s="13">
        <f>BD185*VLOOKUP('Données projet'!$B$11,Paramètres!$A$1:$I$89,3,0)*VLOOKUP('Données projet'!$B$11,Paramètres!$A$1:$I$89,5,0)</f>
        <v>-1.5429577615577727E-13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480.06550334851067</v>
      </c>
      <c r="BJ185" s="59">
        <f t="shared" si="146"/>
        <v>358.76123821338194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53.458738281219041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53.458738281219041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69.213813329781573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-1.7053025658242404E-13</v>
      </c>
      <c r="BZ185" s="13">
        <f>BY185*VLOOKUP('Données projet'!$B$12,Paramètres!$A$1:$I$89,3,0)*VLOOKUP('Données projet'!$B$12,Paramètres!$A$1:$I$89,5,0)</f>
        <v>-1.72917680174578E-13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529.72171777327833</v>
      </c>
      <c r="CE185" s="59">
        <f t="shared" si="148"/>
        <v>394.94722433628397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59.910654970331677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59.910654970331677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69.213813329781573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-1.1368683772161603E-13</v>
      </c>
      <c r="CU185" s="17">
        <f>CT185*VLOOKUP('Données projet'!$B$13,Paramètres!$A$1:$I$89,3,0)*VLOOKUP('Données projet'!$B$13,Paramètres!$A$1:$I$89,5,0)</f>
        <v>-1.0818439477588981E-13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319.49771739670462</v>
      </c>
      <c r="CZ185" s="59">
        <f t="shared" si="150"/>
        <v>166.76118462633733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31.210064434184346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31.210064434184346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69.213813329781573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371.53862119592281</v>
      </c>
      <c r="DU185" s="59">
        <f t="shared" si="152"/>
        <v>359.99672429242423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17.173793525116952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17.173793525116952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69.213813329781573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-2.8421709430404007E-13</v>
      </c>
      <c r="EK185" s="17">
        <f>EJ185*VLOOKUP('Données projet'!$B$15,Paramètres!$A$1:$I$89,3,0)*VLOOKUP('Données projet'!$B$15,Paramètres!$A$1:$I$89,5,0)</f>
        <v>-2.0838797354372215E-13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429.05782194614073</v>
      </c>
      <c r="EP185" s="59">
        <f t="shared" si="154"/>
        <v>240.01805666428365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46.864384883147842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46.864384883147842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69.213813329781573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377.00852312761913</v>
      </c>
      <c r="FK185" s="59">
        <f t="shared" si="156"/>
        <v>337.17207781873378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20.084983787729229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20.084983787729229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69.213813329781573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2.8421709430404007E-14</v>
      </c>
      <c r="GA185" s="17">
        <f>FZ185*VLOOKUP('Données projet'!$B$17,Paramètres!$A$1:$I$89,3,0)*VLOOKUP('Données projet'!$B$17,Paramètres!$A$1:$I$89,5,0)</f>
        <v>2.4829205358400945E-14</v>
      </c>
      <c r="GB185" s="13">
        <f t="shared" si="185"/>
        <v>4.3867331143352915E-13</v>
      </c>
      <c r="GC185" s="20">
        <f t="shared" si="186"/>
        <v>8.0726688341261168E-13</v>
      </c>
      <c r="GD185" s="59">
        <f t="shared" si="134"/>
        <v>290.45064887586653</v>
      </c>
      <c r="GE185" s="59">
        <f ca="1">AVERAGE(OFFSET($GD$3,0,0,'Données projet'!$E$17+1,1))-AVERAGE(OFFSET($H$3,0,0,'Données projet'!$E$17+1,1))</f>
        <v>280.10635755644415</v>
      </c>
      <c r="GF185" s="59">
        <f t="shared" si="158"/>
        <v>271.43040689964266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10.632598789771382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10.632598789771382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69.213813329781573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>
        <f>GU185*VLOOKUP('Données projet'!$B$18,Paramètres!$A$1:$I$89,3,0)*VLOOKUP('Données projet'!$B$18,Paramètres!$A$1:$I$89,5,0)</f>
        <v>0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315.63369683775079</v>
      </c>
      <c r="HA185" s="59">
        <f t="shared" si="160"/>
        <v>306.69725573349979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10.111233053788515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10.111233053788515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3.8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13.933333333333332</v>
      </c>
      <c r="H186" s="67">
        <f t="shared" si="110"/>
        <v>200.93333333333331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69.227451910859784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-2.4385826691286639E-13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490.57700931800127</v>
      </c>
      <c r="T186" s="59">
        <f t="shared" si="142"/>
        <v>271.29582207075191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66.269593961069489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66.269593961069489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69.227451910859784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-1.4365468814503402E-13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379.55022125193182</v>
      </c>
      <c r="AO186" s="59">
        <f t="shared" si="144"/>
        <v>247.37575363353935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37.296439088271747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37.296439088271747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69.227451910859784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-1.7053025658242404E-13</v>
      </c>
      <c r="BE186" s="13">
        <f>BD186*VLOOKUP('Données projet'!$B$11,Paramètres!$A$1:$I$89,3,0)*VLOOKUP('Données projet'!$B$11,Paramètres!$A$1:$I$89,5,0)</f>
        <v>-1.5429577615577727E-13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480.06550334851067</v>
      </c>
      <c r="BJ186" s="59">
        <f t="shared" si="146"/>
        <v>358.76123821338194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52.410445030135051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52.410445030135051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69.227451910859784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-1.7053025658242404E-13</v>
      </c>
      <c r="BZ186" s="13">
        <f>BY186*VLOOKUP('Données projet'!$B$12,Paramètres!$A$1:$I$89,3,0)*VLOOKUP('Données projet'!$B$12,Paramètres!$A$1:$I$89,5,0)</f>
        <v>-1.72917680174578E-13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529.72171777327833</v>
      </c>
      <c r="CE186" s="59">
        <f t="shared" si="148"/>
        <v>394.94722433628397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58.735843568254793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58.735843568254793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69.227451910859784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-1.1368683772161603E-13</v>
      </c>
      <c r="CU186" s="17">
        <f>CT186*VLOOKUP('Données projet'!$B$13,Paramètres!$A$1:$I$89,3,0)*VLOOKUP('Données projet'!$B$13,Paramètres!$A$1:$I$89,5,0)</f>
        <v>-1.0818439477588981E-13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319.49771739670462</v>
      </c>
      <c r="CZ186" s="59">
        <f t="shared" si="150"/>
        <v>166.76118462633733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30.59805410688962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30.59805410688962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69.227451910859784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371.53862119592281</v>
      </c>
      <c r="DU186" s="59">
        <f t="shared" si="152"/>
        <v>359.99672429242423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16.837025909069141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16.837025909069141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69.227451910859784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-2.8421709430404007E-13</v>
      </c>
      <c r="EK186" s="17">
        <f>EJ186*VLOOKUP('Données projet'!$B$15,Paramètres!$A$1:$I$89,3,0)*VLOOKUP('Données projet'!$B$15,Paramètres!$A$1:$I$89,5,0)</f>
        <v>-2.0838797354372215E-13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429.05782194614073</v>
      </c>
      <c r="EP186" s="59">
        <f t="shared" si="154"/>
        <v>240.01805666428365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45.945402880041613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45.945402880041613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69.227451910859784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377.00852312761913</v>
      </c>
      <c r="FK186" s="59">
        <f t="shared" si="156"/>
        <v>337.17207781873378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19.691129506282319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19.691129506282319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69.227451910859784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2.8421709430404007E-14</v>
      </c>
      <c r="GA186" s="17">
        <f>FZ186*VLOOKUP('Données projet'!$B$17,Paramètres!$A$1:$I$89,3,0)*VLOOKUP('Données projet'!$B$17,Paramètres!$A$1:$I$89,5,0)</f>
        <v>2.4829205358400945E-14</v>
      </c>
      <c r="GB186" s="13">
        <f t="shared" si="185"/>
        <v>4.3867331143352915E-13</v>
      </c>
      <c r="GC186" s="20">
        <f t="shared" si="186"/>
        <v>8.0726688341261168E-13</v>
      </c>
      <c r="GD186" s="59">
        <f t="shared" si="134"/>
        <v>290.50065700648668</v>
      </c>
      <c r="GE186" s="59">
        <f ca="1">AVERAGE(OFFSET($GD$3,0,0,'Données projet'!$E$17+1,1))-AVERAGE(OFFSET($H$3,0,0,'Données projet'!$E$17+1,1))</f>
        <v>280.10635755644415</v>
      </c>
      <c r="GF186" s="59">
        <f t="shared" si="158"/>
        <v>271.43040689964266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10.424100012748863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10.424100012748863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69.227451910859784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>
        <f>GU186*VLOOKUP('Données projet'!$B$18,Paramètres!$A$1:$I$89,3,0)*VLOOKUP('Données projet'!$B$18,Paramètres!$A$1:$I$89,5,0)</f>
        <v>0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315.63369683775079</v>
      </c>
      <c r="HA186" s="59">
        <f t="shared" si="160"/>
        <v>306.69725573349979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9.9129579408469208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9.9129579408469208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3.8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13.933333333333332</v>
      </c>
      <c r="H187" s="67">
        <f t="shared" si="110"/>
        <v>200.93333333333331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69.240853893047586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-2.4385826691286639E-13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490.57700931800127</v>
      </c>
      <c r="T187" s="59">
        <f t="shared" si="142"/>
        <v>271.29582207075191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64.970087643954045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64.970087643954045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69.240853893047586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-1.4365468814503402E-13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379.55022125193182</v>
      </c>
      <c r="AO187" s="59">
        <f t="shared" si="144"/>
        <v>247.37575363353935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36.565078666332347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36.565078666332347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69.240853893047586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-1.7053025658242404E-13</v>
      </c>
      <c r="BE187" s="13">
        <f>BD187*VLOOKUP('Données projet'!$B$11,Paramètres!$A$1:$I$89,3,0)*VLOOKUP('Données projet'!$B$11,Paramètres!$A$1:$I$89,5,0)</f>
        <v>-1.5429577615577727E-13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480.06550334851067</v>
      </c>
      <c r="BJ187" s="59">
        <f t="shared" si="146"/>
        <v>358.76123821338194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51.382708170309073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51.382708170309073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69.240853893047586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-1.7053025658242404E-13</v>
      </c>
      <c r="BZ187" s="13">
        <f>BY187*VLOOKUP('Données projet'!$B$12,Paramètres!$A$1:$I$89,3,0)*VLOOKUP('Données projet'!$B$12,Paramètres!$A$1:$I$89,5,0)</f>
        <v>-1.72917680174578E-13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529.72171777327833</v>
      </c>
      <c r="CE187" s="59">
        <f t="shared" si="148"/>
        <v>394.94722433628397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57.58406950120844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57.58406950120844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69.240853893047586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-1.1368683772161603E-13</v>
      </c>
      <c r="CU187" s="17">
        <f>CT187*VLOOKUP('Données projet'!$B$13,Paramètres!$A$1:$I$89,3,0)*VLOOKUP('Données projet'!$B$13,Paramètres!$A$1:$I$89,5,0)</f>
        <v>-1.0818439477588981E-13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319.49771739670462</v>
      </c>
      <c r="CZ187" s="59">
        <f t="shared" si="150"/>
        <v>166.76118462633733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29.998044928823706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29.998044928823706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69.240853893047586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371.53862119592281</v>
      </c>
      <c r="DU187" s="59">
        <f t="shared" si="152"/>
        <v>359.99672429242423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16.506862100564064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16.506862100564064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69.240853893047586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-2.8421709430404007E-13</v>
      </c>
      <c r="EK187" s="17">
        <f>EJ187*VLOOKUP('Données projet'!$B$15,Paramètres!$A$1:$I$89,3,0)*VLOOKUP('Données projet'!$B$15,Paramètres!$A$1:$I$89,5,0)</f>
        <v>-2.0838797354372215E-13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429.05782194614073</v>
      </c>
      <c r="EP187" s="59">
        <f t="shared" si="154"/>
        <v>240.01805666428365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45.044441553492618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45.044441553492618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69.240853893047586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377.00852312761913</v>
      </c>
      <c r="FK187" s="59">
        <f t="shared" si="156"/>
        <v>337.17207781873378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19.304998467067193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19.304998467067193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69.240853893047586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2.8421709430404007E-14</v>
      </c>
      <c r="GA187" s="17">
        <f>FZ187*VLOOKUP('Données projet'!$B$17,Paramètres!$A$1:$I$89,3,0)*VLOOKUP('Données projet'!$B$17,Paramètres!$A$1:$I$89,5,0)</f>
        <v>2.4829205358400945E-14</v>
      </c>
      <c r="GB187" s="13">
        <f t="shared" si="185"/>
        <v>4.3867331143352915E-13</v>
      </c>
      <c r="GC187" s="20">
        <f t="shared" si="186"/>
        <v>8.0726688341261168E-13</v>
      </c>
      <c r="GD187" s="59">
        <f t="shared" si="134"/>
        <v>290.54979760784192</v>
      </c>
      <c r="GE187" s="59">
        <f ca="1">AVERAGE(OFFSET($GD$3,0,0,'Données projet'!$E$17+1,1))-AVERAGE(OFFSET($H$3,0,0,'Données projet'!$E$17+1,1))</f>
        <v>280.10635755644415</v>
      </c>
      <c r="GF187" s="59">
        <f t="shared" si="158"/>
        <v>271.43040689964266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10.219689769572058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10.219689769572058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69.240853893047586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>
        <f>GU187*VLOOKUP('Données projet'!$B$18,Paramètres!$A$1:$I$89,3,0)*VLOOKUP('Données projet'!$B$18,Paramètres!$A$1:$I$89,5,0)</f>
        <v>0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315.63369683775079</v>
      </c>
      <c r="HA187" s="59">
        <f t="shared" si="160"/>
        <v>306.69725573349979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9.7185708819342338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9.7185708819342338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3.8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13.933333333333332</v>
      </c>
      <c r="H188" s="67">
        <f t="shared" si="110"/>
        <v>200.93333333333331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69.254023380806771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-2.4385826691286639E-13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490.57700931800127</v>
      </c>
      <c r="T188" s="59">
        <f t="shared" si="142"/>
        <v>271.29582207075191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63.696063853096646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63.696063853096646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69.254023380806771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-1.4365468814503402E-13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379.55022125193182</v>
      </c>
      <c r="AO188" s="59">
        <f t="shared" si="144"/>
        <v>247.37575363353935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35.848059776181366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35.848059776181366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69.254023380806771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-1.7053025658242404E-13</v>
      </c>
      <c r="BE188" s="13">
        <f>BD188*VLOOKUP('Données projet'!$B$11,Paramètres!$A$1:$I$89,3,0)*VLOOKUP('Données projet'!$B$11,Paramètres!$A$1:$I$89,5,0)</f>
        <v>-1.5429577615577727E-13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480.06550334851067</v>
      </c>
      <c r="BJ188" s="59">
        <f t="shared" si="146"/>
        <v>358.76123821338194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50.375124603446693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50.375124603446693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69.254023380806771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-1.7053025658242404E-13</v>
      </c>
      <c r="BZ188" s="13">
        <f>BY188*VLOOKUP('Données projet'!$B$12,Paramètres!$A$1:$I$89,3,0)*VLOOKUP('Données projet'!$B$12,Paramètres!$A$1:$I$89,5,0)</f>
        <v>-1.72917680174578E-13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529.72171777327833</v>
      </c>
      <c r="CE188" s="59">
        <f t="shared" si="148"/>
        <v>394.94722433628397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56.45488102110405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56.45488102110405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69.254023380806771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-1.1368683772161603E-13</v>
      </c>
      <c r="CU188" s="17">
        <f>CT188*VLOOKUP('Données projet'!$B$13,Paramètres!$A$1:$I$89,3,0)*VLOOKUP('Données projet'!$B$13,Paramètres!$A$1:$I$89,5,0)</f>
        <v>-1.0818439477588981E-13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319.49771739670462</v>
      </c>
      <c r="CZ188" s="59">
        <f t="shared" si="150"/>
        <v>166.76118462633733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29.409801564770202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29.409801564770202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69.254023380806771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371.53862119592281</v>
      </c>
      <c r="DU188" s="59">
        <f t="shared" si="152"/>
        <v>359.99672429242423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16.183172602963733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16.183172602963733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69.254023380806771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-2.8421709430404007E-13</v>
      </c>
      <c r="EK188" s="17">
        <f>EJ188*VLOOKUP('Données projet'!$B$15,Paramètres!$A$1:$I$89,3,0)*VLOOKUP('Données projet'!$B$15,Paramètres!$A$1:$I$89,5,0)</f>
        <v>-2.0838797354372215E-13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429.05782194614073</v>
      </c>
      <c r="EP188" s="59">
        <f t="shared" si="154"/>
        <v>240.01805666428365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44.161147529025101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44.161147529025101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69.254023380806771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377.00852312761913</v>
      </c>
      <c r="FK188" s="59">
        <f t="shared" si="156"/>
        <v>337.17207781873378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18.926439222014398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18.926439222014398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69.254023380806771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2.8421709430404007E-14</v>
      </c>
      <c r="GA188" s="17">
        <f>FZ188*VLOOKUP('Données projet'!$B$17,Paramètres!$A$1:$I$89,3,0)*VLOOKUP('Données projet'!$B$17,Paramètres!$A$1:$I$89,5,0)</f>
        <v>2.4829205358400945E-14</v>
      </c>
      <c r="GB188" s="13">
        <f t="shared" si="185"/>
        <v>4.3867331143352915E-13</v>
      </c>
      <c r="GC188" s="20">
        <f t="shared" si="186"/>
        <v>8.0726688341261168E-13</v>
      </c>
      <c r="GD188" s="59">
        <f t="shared" si="134"/>
        <v>290.59808572962561</v>
      </c>
      <c r="GE188" s="59">
        <f ca="1">AVERAGE(OFFSET($GD$3,0,0,'Données projet'!$E$17+1,1))-AVERAGE(OFFSET($H$3,0,0,'Données projet'!$E$17+1,1))</f>
        <v>280.10635755644415</v>
      </c>
      <c r="GF188" s="59">
        <f t="shared" si="158"/>
        <v>271.43040689964266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10.019287886586014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10.019287886586014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69.254023380806771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>
        <f>GU188*VLOOKUP('Données projet'!$B$18,Paramètres!$A$1:$I$89,3,0)*VLOOKUP('Données projet'!$B$18,Paramètres!$A$1:$I$89,5,0)</f>
        <v>0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315.63369683775079</v>
      </c>
      <c r="HA188" s="59">
        <f t="shared" si="160"/>
        <v>306.69725573349979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9.5279956346824246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9.5279956346824246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3.8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13.933333333333332</v>
      </c>
      <c r="H189" s="67">
        <f t="shared" si="110"/>
        <v>200.93333333333331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69.266964407395903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-2.4385826691286639E-13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490.57700931800127</v>
      </c>
      <c r="T189" s="59">
        <f t="shared" si="142"/>
        <v>271.29582207075191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62.447022891700179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62.447022891700179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69.266964407395903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-1.4365468814503402E-13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379.55022125193182</v>
      </c>
      <c r="AO189" s="59">
        <f t="shared" si="144"/>
        <v>247.37575363353935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35.145101189127907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35.145101189127907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69.266964407395903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-1.7053025658242404E-13</v>
      </c>
      <c r="BE189" s="13">
        <f>BD189*VLOOKUP('Données projet'!$B$11,Paramètres!$A$1:$I$89,3,0)*VLOOKUP('Données projet'!$B$11,Paramètres!$A$1:$I$89,5,0)</f>
        <v>-1.5429577615577727E-13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480.06550334851067</v>
      </c>
      <c r="BJ189" s="59">
        <f t="shared" si="146"/>
        <v>358.76123821338194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49.38729913576519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49.38729913576519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69.266964407395903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-1.7053025658242404E-13</v>
      </c>
      <c r="BZ189" s="13">
        <f>BY189*VLOOKUP('Données projet'!$B$12,Paramètres!$A$1:$I$89,3,0)*VLOOKUP('Données projet'!$B$12,Paramètres!$A$1:$I$89,5,0)</f>
        <v>-1.72917680174578E-13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529.72171777327833</v>
      </c>
      <c r="CE189" s="59">
        <f t="shared" si="148"/>
        <v>394.94722433628397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55.34783523835754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55.34783523835754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69.266964407395903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-1.1368683772161603E-13</v>
      </c>
      <c r="CU189" s="17">
        <f>CT189*VLOOKUP('Données projet'!$B$13,Paramètres!$A$1:$I$89,3,0)*VLOOKUP('Données projet'!$B$13,Paramètres!$A$1:$I$89,5,0)</f>
        <v>-1.0818439477588981E-13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319.49771739670462</v>
      </c>
      <c r="CZ189" s="59">
        <f t="shared" si="150"/>
        <v>166.76118462633733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28.833093294292762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28.833093294292762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69.266964407395903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371.53862119592281</v>
      </c>
      <c r="DU189" s="59">
        <f t="shared" si="152"/>
        <v>359.99672429242423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15.865830458980245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15.865830458980245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69.266964407395903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-2.8421709430404007E-13</v>
      </c>
      <c r="EK189" s="17">
        <f>EJ189*VLOOKUP('Données projet'!$B$15,Paramètres!$A$1:$I$89,3,0)*VLOOKUP('Données projet'!$B$15,Paramètres!$A$1:$I$89,5,0)</f>
        <v>-2.0838797354372215E-13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429.05782194614073</v>
      </c>
      <c r="EP189" s="59">
        <f t="shared" si="154"/>
        <v>240.01805666428365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43.295174361621235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43.295174361621235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69.266964407395903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377.00852312761913</v>
      </c>
      <c r="FK189" s="59">
        <f t="shared" si="156"/>
        <v>337.17207781873378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18.555303292858746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18.555303292858746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69.266964407395903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2.8421709430404007E-14</v>
      </c>
      <c r="GA189" s="17">
        <f>FZ189*VLOOKUP('Données projet'!$B$17,Paramètres!$A$1:$I$89,3,0)*VLOOKUP('Données projet'!$B$17,Paramètres!$A$1:$I$89,5,0)</f>
        <v>2.4829205358400945E-14</v>
      </c>
      <c r="GB189" s="13">
        <f t="shared" si="185"/>
        <v>4.3867331143352915E-13</v>
      </c>
      <c r="GC189" s="20">
        <f t="shared" si="186"/>
        <v>8.0726688341261168E-13</v>
      </c>
      <c r="GD189" s="59">
        <f t="shared" si="134"/>
        <v>290.64553616045242</v>
      </c>
      <c r="GE189" s="59">
        <f ca="1">AVERAGE(OFFSET($GD$3,0,0,'Données projet'!$E$17+1,1))-AVERAGE(OFFSET($H$3,0,0,'Données projet'!$E$17+1,1))</f>
        <v>280.10635755644415</v>
      </c>
      <c r="GF189" s="59">
        <f t="shared" si="158"/>
        <v>271.43040689964266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9.8228157622922456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9.8228157622922456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69.266964407395903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>
        <f>GU189*VLOOKUP('Données projet'!$B$18,Paramètres!$A$1:$I$89,3,0)*VLOOKUP('Données projet'!$B$18,Paramètres!$A$1:$I$89,5,0)</f>
        <v>0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315.63369683775079</v>
      </c>
      <c r="HA189" s="59">
        <f t="shared" si="160"/>
        <v>306.69725573349979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9.3411574517898011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9.3411574517898011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3.8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13.933333333333332</v>
      </c>
      <c r="H190" s="67">
        <f t="shared" si="110"/>
        <v>200.93333333333331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-2.4385826691286639E-13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490.57700931800127</v>
      </c>
      <c r="T190" s="59">
        <f t="shared" si="142"/>
        <v>271.29582207075191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61.222474861716933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61.222474861716933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-1.4365468814503402E-13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379.55022125193182</v>
      </c>
      <c r="AO190" s="59">
        <f t="shared" si="144"/>
        <v>247.37575363353935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34.455927191204168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34.455927191204168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-1.7053025658242404E-13</v>
      </c>
      <c r="BE190" s="13">
        <f>BD190*VLOOKUP('Données projet'!$B$11,Paramètres!$A$1:$I$89,3,0)*VLOOKUP('Données projet'!$B$11,Paramètres!$A$1:$I$89,5,0)</f>
        <v>-1.5429577615577727E-13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480.06550334851067</v>
      </c>
      <c r="BJ190" s="59">
        <f t="shared" si="146"/>
        <v>358.76123821338194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48.418844322990878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48.418844322990878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-1.7053025658242404E-13</v>
      </c>
      <c r="BZ190" s="13">
        <f>BY190*VLOOKUP('Données projet'!$B$12,Paramètres!$A$1:$I$89,3,0)*VLOOKUP('Données projet'!$B$12,Paramètres!$A$1:$I$89,5,0)</f>
        <v>-1.72917680174578E-13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529.72171777327833</v>
      </c>
      <c r="CE190" s="59">
        <f t="shared" si="148"/>
        <v>394.94722433628397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54.262497948179437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54.262497948179437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-1.1368683772161603E-13</v>
      </c>
      <c r="CU190" s="17">
        <f>CT190*VLOOKUP('Données projet'!$B$13,Paramètres!$A$1:$I$89,3,0)*VLOOKUP('Données projet'!$B$13,Paramètres!$A$1:$I$89,5,0)</f>
        <v>-1.0818439477588981E-13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319.49771739670462</v>
      </c>
      <c r="CZ190" s="59">
        <f t="shared" si="150"/>
        <v>166.76118462633733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28.267693921242074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28.267693921242074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371.53862119592281</v>
      </c>
      <c r="DU190" s="59">
        <f t="shared" si="152"/>
        <v>359.99672429242423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15.554711200880678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15.554711200880678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-2.8421709430404007E-13</v>
      </c>
      <c r="EK190" s="17">
        <f>EJ190*VLOOKUP('Données projet'!$B$15,Paramètres!$A$1:$I$89,3,0)*VLOOKUP('Données projet'!$B$15,Paramètres!$A$1:$I$89,5,0)</f>
        <v>-2.0838797354372215E-13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429.05782194614073</v>
      </c>
      <c r="EP190" s="59">
        <f t="shared" si="154"/>
        <v>240.01805666428365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42.446182399838683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42.446182399838683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377.00852312761913</v>
      </c>
      <c r="FK190" s="59">
        <f t="shared" si="156"/>
        <v>337.17207781873378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18.191445112903271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18.191445112903271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2.8421709430404007E-14</v>
      </c>
      <c r="GA190" s="17">
        <f>FZ190*VLOOKUP('Données projet'!$B$17,Paramètres!$A$1:$I$89,3,0)*VLOOKUP('Données projet'!$B$17,Paramètres!$A$1:$I$89,5,0)</f>
        <v>2.4829205358400945E-14</v>
      </c>
      <c r="GB190" s="13">
        <f t="shared" si="185"/>
        <v>4.3867331143352915E-13</v>
      </c>
      <c r="GC190" s="20">
        <f t="shared" si="186"/>
        <v>8.0726688341261168E-13</v>
      </c>
      <c r="GD190" s="59">
        <f t="shared" si="134"/>
        <v>290.69216343238764</v>
      </c>
      <c r="GE190" s="59">
        <f ca="1">AVERAGE(OFFSET($GD$3,0,0,'Données projet'!$E$17+1,1))-AVERAGE(OFFSET($H$3,0,0,'Données projet'!$E$17+1,1))</f>
        <v>280.10635755644415</v>
      </c>
      <c r="GF190" s="59">
        <f t="shared" si="158"/>
        <v>271.43040689964266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9.630196336519715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9.630196336519715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>
        <f>GU190*VLOOKUP('Données projet'!$B$18,Paramètres!$A$1:$I$89,3,0)*VLOOKUP('Données projet'!$B$18,Paramètres!$A$1:$I$89,5,0)</f>
        <v>0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315.63369683775079</v>
      </c>
      <c r="HA190" s="59">
        <f t="shared" si="160"/>
        <v>306.69725573349979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9.1579830517036633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9.1579830517036633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3.8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13.933333333333332</v>
      </c>
      <c r="H191" s="67">
        <f t="shared" si="110"/>
        <v>200.93333333333331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-2.4385826691286639E-13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490.57700931800127</v>
      </c>
      <c r="T191" s="59">
        <f t="shared" si="142"/>
        <v>271.29582207075191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60.02193947170111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60.02193947170111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-1.4365468814503402E-13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379.55022125193182</v>
      </c>
      <c r="AO191" s="59">
        <f t="shared" si="144"/>
        <v>247.37575363353935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33.780267475025077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33.780267475025077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-1.7053025658242404E-13</v>
      </c>
      <c r="BE191" s="13">
        <f>BD191*VLOOKUP('Données projet'!$B$11,Paramètres!$A$1:$I$89,3,0)*VLOOKUP('Données projet'!$B$11,Paramètres!$A$1:$I$89,5,0)</f>
        <v>-1.5429577615577727E-13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480.06550334851067</v>
      </c>
      <c r="BJ191" s="59">
        <f t="shared" si="146"/>
        <v>358.76123821338194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47.469380318395963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47.469380318395963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-1.7053025658242404E-13</v>
      </c>
      <c r="BZ191" s="13">
        <f>BY191*VLOOKUP('Données projet'!$B$12,Paramètres!$A$1:$I$89,3,0)*VLOOKUP('Données projet'!$B$12,Paramètres!$A$1:$I$89,5,0)</f>
        <v>-1.72917680174578E-13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529.72171777327833</v>
      </c>
      <c r="CE191" s="59">
        <f t="shared" si="148"/>
        <v>394.94722433628397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53.198443460271342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53.198443460271342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-1.1368683772161603E-13</v>
      </c>
      <c r="CU191" s="17">
        <f>CT191*VLOOKUP('Données projet'!$B$13,Paramètres!$A$1:$I$89,3,0)*VLOOKUP('Données projet'!$B$13,Paramètres!$A$1:$I$89,5,0)</f>
        <v>-1.0818439477588981E-13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319.49771739670462</v>
      </c>
      <c r="CZ191" s="59">
        <f t="shared" si="150"/>
        <v>166.76118462633733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27.713381685037344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27.713381685037344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371.53862119592281</v>
      </c>
      <c r="DU191" s="59">
        <f t="shared" si="152"/>
        <v>359.99672429242423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15.249692801668434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15.249692801668434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-2.8421709430404007E-13</v>
      </c>
      <c r="EK191" s="17">
        <f>EJ191*VLOOKUP('Données projet'!$B$15,Paramètres!$A$1:$I$89,3,0)*VLOOKUP('Données projet'!$B$15,Paramètres!$A$1:$I$89,5,0)</f>
        <v>-2.0838797354372215E-13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429.05782194614073</v>
      </c>
      <c r="EP191" s="59">
        <f t="shared" si="154"/>
        <v>240.01805666428365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41.613838652592726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41.613838652592726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377.00852312761913</v>
      </c>
      <c r="FK191" s="59">
        <f t="shared" si="156"/>
        <v>337.17207781873378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17.834721969925148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17.834721969925148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2.8421709430404007E-14</v>
      </c>
      <c r="GA191" s="17">
        <f>FZ191*VLOOKUP('Données projet'!$B$17,Paramètres!$A$1:$I$89,3,0)*VLOOKUP('Données projet'!$B$17,Paramètres!$A$1:$I$89,5,0)</f>
        <v>2.4829205358400945E-14</v>
      </c>
      <c r="GB191" s="13">
        <f t="shared" si="185"/>
        <v>4.3867331143352915E-13</v>
      </c>
      <c r="GC191" s="20">
        <f t="shared" si="186"/>
        <v>8.0726688341261168E-13</v>
      </c>
      <c r="GD191" s="59">
        <f t="shared" si="134"/>
        <v>290.73798182539775</v>
      </c>
      <c r="GE191" s="59">
        <f ca="1">AVERAGE(OFFSET($GD$3,0,0,'Données projet'!$E$17+1,1))-AVERAGE(OFFSET($H$3,0,0,'Données projet'!$E$17+1,1))</f>
        <v>280.10635755644415</v>
      </c>
      <c r="GF191" s="59">
        <f t="shared" si="158"/>
        <v>271.43040689964266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9.4413540602003359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9.4413540602003359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>
        <f>GU191*VLOOKUP('Données projet'!$B$18,Paramètres!$A$1:$I$89,3,0)*VLOOKUP('Données projet'!$B$18,Paramètres!$A$1:$I$89,5,0)</f>
        <v>0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315.63369683775079</v>
      </c>
      <c r="HA191" s="59">
        <f t="shared" si="160"/>
        <v>306.69725573349979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8.9784005898778627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8.9784005898778627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3.8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13.933333333333332</v>
      </c>
      <c r="H192" s="67">
        <f t="shared" si="110"/>
        <v>200.93333333333331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-2.4385826691286639E-13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490.57700931800127</v>
      </c>
      <c r="T192" s="59">
        <f t="shared" si="142"/>
        <v>271.29582207075191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58.844945848429212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58.844945848429212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-1.4365468814503402E-13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379.55022125193182</v>
      </c>
      <c r="AO192" s="59">
        <f t="shared" si="144"/>
        <v>247.37575363353935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33.117857033768523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33.117857033768523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-1.7053025658242404E-13</v>
      </c>
      <c r="BE192" s="13">
        <f>BD192*VLOOKUP('Données projet'!$B$11,Paramètres!$A$1:$I$89,3,0)*VLOOKUP('Données projet'!$B$11,Paramètres!$A$1:$I$89,5,0)</f>
        <v>-1.5429577615577727E-13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480.06550334851067</v>
      </c>
      <c r="BJ192" s="59">
        <f t="shared" si="146"/>
        <v>358.76123821338194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46.538534723815296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46.538534723815296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-1.7053025658242404E-13</v>
      </c>
      <c r="BZ192" s="13">
        <f>BY192*VLOOKUP('Données projet'!$B$12,Paramètres!$A$1:$I$89,3,0)*VLOOKUP('Données projet'!$B$12,Paramètres!$A$1:$I$89,5,0)</f>
        <v>-1.72917680174578E-13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529.72171777327833</v>
      </c>
      <c r="CE192" s="59">
        <f t="shared" si="148"/>
        <v>394.94722433628397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52.155254431861977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52.155254431861977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-1.1368683772161603E-13</v>
      </c>
      <c r="CU192" s="17">
        <f>CT192*VLOOKUP('Données projet'!$B$13,Paramètres!$A$1:$I$89,3,0)*VLOOKUP('Données projet'!$B$13,Paramètres!$A$1:$I$89,5,0)</f>
        <v>-1.0818439477588981E-13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319.49771739670462</v>
      </c>
      <c r="CZ192" s="59">
        <f t="shared" si="150"/>
        <v>166.76118462633733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27.16993917368751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27.16993917368751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371.53862119592281</v>
      </c>
      <c r="DU192" s="59">
        <f t="shared" si="152"/>
        <v>359.99672429242423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14.95065562722189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14.95065562722189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-2.8421709430404007E-13</v>
      </c>
      <c r="EK192" s="17">
        <f>EJ192*VLOOKUP('Données projet'!$B$15,Paramètres!$A$1:$I$89,3,0)*VLOOKUP('Données projet'!$B$15,Paramètres!$A$1:$I$89,5,0)</f>
        <v>-2.0838797354372215E-13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429.05782194614073</v>
      </c>
      <c r="EP192" s="59">
        <f t="shared" si="154"/>
        <v>240.01805666428365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40.797816658550701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40.797816658550701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377.00852312761913</v>
      </c>
      <c r="FK192" s="59">
        <f t="shared" si="156"/>
        <v>337.17207781873378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17.484993950201194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17.484993950201194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2.8421709430404007E-14</v>
      </c>
      <c r="GA192" s="17">
        <f>FZ192*VLOOKUP('Données projet'!$B$17,Paramètres!$A$1:$I$89,3,0)*VLOOKUP('Données projet'!$B$17,Paramètres!$A$1:$I$89,5,0)</f>
        <v>2.4829205358400945E-14</v>
      </c>
      <c r="GB192" s="13">
        <f t="shared" si="185"/>
        <v>4.3867331143352915E-13</v>
      </c>
      <c r="GC192" s="20">
        <f t="shared" si="186"/>
        <v>8.0726688341261168E-13</v>
      </c>
      <c r="GD192" s="59">
        <f t="shared" si="134"/>
        <v>290.78300537172373</v>
      </c>
      <c r="GE192" s="59">
        <f ca="1">AVERAGE(OFFSET($GD$3,0,0,'Données projet'!$E$17+1,1))-AVERAGE(OFFSET($H$3,0,0,'Données projet'!$E$17+1,1))</f>
        <v>280.10635755644415</v>
      </c>
      <c r="GF192" s="59">
        <f t="shared" si="158"/>
        <v>271.43040689964266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9.2562148657371637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9.2562148657371637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>
        <f>GU192*VLOOKUP('Données projet'!$B$18,Paramètres!$A$1:$I$89,3,0)*VLOOKUP('Données projet'!$B$18,Paramètres!$A$1:$I$89,5,0)</f>
        <v>0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315.63369683775079</v>
      </c>
      <c r="HA192" s="59">
        <f t="shared" si="160"/>
        <v>306.69725573349979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8.8023396305939787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8.8023396305939787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3.8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13.933333333333332</v>
      </c>
      <c r="H193" s="67">
        <f t="shared" si="110"/>
        <v>200.93333333333331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-2.4385826691286639E-13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490.57700931800127</v>
      </c>
      <c r="T193" s="59">
        <f t="shared" si="142"/>
        <v>271.29582207075191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57.691032352214457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57.691032352214457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-1.4365468814503402E-13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379.55022125193182</v>
      </c>
      <c r="AO193" s="59">
        <f t="shared" si="144"/>
        <v>247.37575363353935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32.468436057234541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32.468436057234541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-1.7053025658242404E-13</v>
      </c>
      <c r="BE193" s="13">
        <f>BD193*VLOOKUP('Données projet'!$B$11,Paramètres!$A$1:$I$89,3,0)*VLOOKUP('Données projet'!$B$11,Paramètres!$A$1:$I$89,5,0)</f>
        <v>-1.5429577615577727E-13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480.06550334851067</v>
      </c>
      <c r="BJ193" s="59">
        <f t="shared" si="146"/>
        <v>358.76123821338194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45.625942443584606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45.625942443584606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-1.7053025658242404E-13</v>
      </c>
      <c r="BZ193" s="13">
        <f>BY193*VLOOKUP('Données projet'!$B$12,Paramètres!$A$1:$I$89,3,0)*VLOOKUP('Données projet'!$B$12,Paramètres!$A$1:$I$89,5,0)</f>
        <v>-1.72917680174578E-13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529.72171777327833</v>
      </c>
      <c r="CE193" s="59">
        <f t="shared" si="148"/>
        <v>394.94722433628397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51.132521704017236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51.132521704017236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-1.1368683772161603E-13</v>
      </c>
      <c r="CU193" s="17">
        <f>CT193*VLOOKUP('Données projet'!$B$13,Paramètres!$A$1:$I$89,3,0)*VLOOKUP('Données projet'!$B$13,Paramètres!$A$1:$I$89,5,0)</f>
        <v>-1.0818439477588981E-13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319.49771739670462</v>
      </c>
      <c r="CZ193" s="59">
        <f t="shared" si="150"/>
        <v>166.76118462633733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26.637153238518042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26.637153238518042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371.53862119592281</v>
      </c>
      <c r="DU193" s="59">
        <f t="shared" si="152"/>
        <v>359.99672429242423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14.657482389371575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14.657482389371575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-2.8421709430404007E-13</v>
      </c>
      <c r="EK193" s="17">
        <f>EJ193*VLOOKUP('Données projet'!$B$15,Paramètres!$A$1:$I$89,3,0)*VLOOKUP('Données projet'!$B$15,Paramètres!$A$1:$I$89,5,0)</f>
        <v>-2.0838797354372215E-13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429.05782194614073</v>
      </c>
      <c r="EP193" s="59">
        <f t="shared" si="154"/>
        <v>240.01805666428365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39.99779635808757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39.99779635808757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377.00852312761913</v>
      </c>
      <c r="FK193" s="59">
        <f t="shared" si="156"/>
        <v>337.17207781873378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17.142123883630997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17.142123883630997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2.8421709430404007E-14</v>
      </c>
      <c r="GA193" s="17">
        <f>FZ193*VLOOKUP('Données projet'!$B$17,Paramètres!$A$1:$I$89,3,0)*VLOOKUP('Données projet'!$B$17,Paramètres!$A$1:$I$89,5,0)</f>
        <v>2.4829205358400945E-14</v>
      </c>
      <c r="GB193" s="13">
        <f t="shared" si="185"/>
        <v>4.3867331143352915E-13</v>
      </c>
      <c r="GC193" s="20">
        <f t="shared" si="186"/>
        <v>8.0726688341261168E-13</v>
      </c>
      <c r="GD193" s="59">
        <f t="shared" si="134"/>
        <v>290.82724786017855</v>
      </c>
      <c r="GE193" s="59">
        <f ca="1">AVERAGE(OFFSET($GD$3,0,0,'Données projet'!$E$17+1,1))-AVERAGE(OFFSET($H$3,0,0,'Données projet'!$E$17+1,1))</f>
        <v>280.10635755644415</v>
      </c>
      <c r="GF193" s="59">
        <f t="shared" si="158"/>
        <v>271.43040689964266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9.0747061379536564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9.0747061379536564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>
        <f>GU193*VLOOKUP('Données projet'!$B$18,Paramètres!$A$1:$I$89,3,0)*VLOOKUP('Données projet'!$B$18,Paramètres!$A$1:$I$89,5,0)</f>
        <v>0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315.63369683775079</v>
      </c>
      <c r="HA193" s="59">
        <f t="shared" si="160"/>
        <v>306.69725573349979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8.6297311193350712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8.6297311193350712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3.8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13.933333333333332</v>
      </c>
      <c r="H194" s="67">
        <f t="shared" si="110"/>
        <v>200.93333333333331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-2.4385826691286639E-13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490.57700931800127</v>
      </c>
      <c r="T194" s="59">
        <f t="shared" si="142"/>
        <v>271.29582207075191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56.559746395842737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56.559746395842737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-1.4365468814503402E-13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379.55022125193182</v>
      </c>
      <c r="AO194" s="59">
        <f t="shared" si="144"/>
        <v>247.37575363353935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31.831749829942705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31.831749829942705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-1.7053025658242404E-13</v>
      </c>
      <c r="BE194" s="13">
        <f>BD194*VLOOKUP('Données projet'!$B$11,Paramètres!$A$1:$I$89,3,0)*VLOOKUP('Données projet'!$B$11,Paramètres!$A$1:$I$89,5,0)</f>
        <v>-1.5429577615577727E-13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480.06550334851067</v>
      </c>
      <c r="BJ194" s="59">
        <f t="shared" si="146"/>
        <v>358.76123821338194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44.731245541342908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44.731245541342908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-1.7053025658242404E-13</v>
      </c>
      <c r="BZ194" s="13">
        <f>BY194*VLOOKUP('Données projet'!$B$12,Paramètres!$A$1:$I$89,3,0)*VLOOKUP('Données projet'!$B$12,Paramètres!$A$1:$I$89,5,0)</f>
        <v>-1.72917680174578E-13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529.72171777327833</v>
      </c>
      <c r="CE194" s="59">
        <f t="shared" si="148"/>
        <v>394.94722433628397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50.129844141160163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50.129844141160163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-1.1368683772161603E-13</v>
      </c>
      <c r="CU194" s="17">
        <f>CT194*VLOOKUP('Données projet'!$B$13,Paramètres!$A$1:$I$89,3,0)*VLOOKUP('Données projet'!$B$13,Paramètres!$A$1:$I$89,5,0)</f>
        <v>-1.0818439477588981E-13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319.49771739670462</v>
      </c>
      <c r="CZ194" s="59">
        <f t="shared" si="150"/>
        <v>166.76118462633733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26.114814910569915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26.114814910569915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371.53862119592281</v>
      </c>
      <c r="DU194" s="59">
        <f t="shared" si="152"/>
        <v>359.99672429242423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14.370058099897486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14.370058099897486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-2.8421709430404007E-13</v>
      </c>
      <c r="EK194" s="17">
        <f>EJ194*VLOOKUP('Données projet'!$B$15,Paramètres!$A$1:$I$89,3,0)*VLOOKUP('Données projet'!$B$15,Paramètres!$A$1:$I$89,5,0)</f>
        <v>-2.0838797354372215E-13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429.05782194614073</v>
      </c>
      <c r="EP194" s="59">
        <f t="shared" si="154"/>
        <v>240.01805666428365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39.213463967752318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39.213463967752318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377.00852312761913</v>
      </c>
      <c r="FK194" s="59">
        <f t="shared" si="156"/>
        <v>337.17207781873378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16.805977289936152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16.805977289936152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2.8421709430404007E-14</v>
      </c>
      <c r="GA194" s="17">
        <f>FZ194*VLOOKUP('Données projet'!$B$17,Paramètres!$A$1:$I$89,3,0)*VLOOKUP('Données projet'!$B$17,Paramètres!$A$1:$I$89,5,0)</f>
        <v>2.4829205358400945E-14</v>
      </c>
      <c r="GB194" s="13">
        <f t="shared" si="185"/>
        <v>4.3867331143352915E-13</v>
      </c>
      <c r="GC194" s="20">
        <f t="shared" si="186"/>
        <v>8.0726688341261168E-13</v>
      </c>
      <c r="GD194" s="59">
        <f t="shared" si="134"/>
        <v>290.87072284037004</v>
      </c>
      <c r="GE194" s="59">
        <f ca="1">AVERAGE(OFFSET($GD$3,0,0,'Données projet'!$E$17+1,1))-AVERAGE(OFFSET($H$3,0,0,'Données projet'!$E$17+1,1))</f>
        <v>280.10635755644415</v>
      </c>
      <c r="GF194" s="59">
        <f t="shared" si="158"/>
        <v>271.43040689964266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8.8967566856125906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8.8967566856125906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>
        <f>GU194*VLOOKUP('Données projet'!$B$18,Paramètres!$A$1:$I$89,3,0)*VLOOKUP('Données projet'!$B$18,Paramètres!$A$1:$I$89,5,0)</f>
        <v>0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315.63369683775079</v>
      </c>
      <c r="HA194" s="59">
        <f t="shared" si="160"/>
        <v>306.69725573349979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8.4605073557011536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8.4605073557011536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3.8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13.933333333333332</v>
      </c>
      <c r="H195" s="67">
        <f t="shared" si="110"/>
        <v>200.93333333333331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-2.4385826691286639E-13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490.57700931800127</v>
      </c>
      <c r="T195" s="59">
        <f t="shared" si="142"/>
        <v>271.29582207075191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55.450644267059161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55.450644267059161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-1.4365468814503402E-13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379.55022125193182</v>
      </c>
      <c r="AO195" s="59">
        <f t="shared" si="144"/>
        <v>247.37575363353935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31.207548631227809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31.207548631227809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-1.7053025658242404E-13</v>
      </c>
      <c r="BE195" s="13">
        <f>BD195*VLOOKUP('Données projet'!$B$11,Paramètres!$A$1:$I$89,3,0)*VLOOKUP('Données projet'!$B$11,Paramètres!$A$1:$I$89,5,0)</f>
        <v>-1.5429577615577727E-13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480.06550334851067</v>
      </c>
      <c r="BJ195" s="59">
        <f t="shared" si="146"/>
        <v>358.76123821338194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43.854093099642945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43.854093099642945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-1.7053025658242404E-13</v>
      </c>
      <c r="BZ195" s="13">
        <f>BY195*VLOOKUP('Données projet'!$B$12,Paramètres!$A$1:$I$89,3,0)*VLOOKUP('Données projet'!$B$12,Paramètres!$A$1:$I$89,5,0)</f>
        <v>-1.72917680174578E-13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529.72171777327833</v>
      </c>
      <c r="CE195" s="59">
        <f t="shared" si="148"/>
        <v>394.94722433628397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49.146828473737791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49.146828473737791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-1.1368683772161603E-13</v>
      </c>
      <c r="CU195" s="17">
        <f>CT195*VLOOKUP('Données projet'!$B$13,Paramètres!$A$1:$I$89,3,0)*VLOOKUP('Données projet'!$B$13,Paramètres!$A$1:$I$89,5,0)</f>
        <v>-1.0818439477588981E-13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319.49771739670462</v>
      </c>
      <c r="CZ195" s="59">
        <f t="shared" si="150"/>
        <v>166.76118462633733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25.602719318637931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25.602719318637931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371.53862119592281</v>
      </c>
      <c r="DU195" s="59">
        <f t="shared" si="152"/>
        <v>359.99672429242423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14.088270025428479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14.088270025428479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-2.8421709430404007E-13</v>
      </c>
      <c r="EK195" s="17">
        <f>EJ195*VLOOKUP('Données projet'!$B$15,Paramètres!$A$1:$I$89,3,0)*VLOOKUP('Données projet'!$B$15,Paramètres!$A$1:$I$89,5,0)</f>
        <v>-2.0838797354372215E-13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429.05782194614073</v>
      </c>
      <c r="EP195" s="59">
        <f t="shared" si="154"/>
        <v>240.01805666428365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38.444511857196026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38.444511857196026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377.00852312761913</v>
      </c>
      <c r="FK195" s="59">
        <f t="shared" si="156"/>
        <v>337.17207781873378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16.476422325914484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16.476422325914484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2.8421709430404007E-14</v>
      </c>
      <c r="GA195" s="17">
        <f>FZ195*VLOOKUP('Données projet'!$B$17,Paramètres!$A$1:$I$89,3,0)*VLOOKUP('Données projet'!$B$17,Paramètres!$A$1:$I$89,5,0)</f>
        <v>2.4829205358400945E-14</v>
      </c>
      <c r="GB195" s="13">
        <f t="shared" si="185"/>
        <v>4.3867331143352915E-13</v>
      </c>
      <c r="GC195" s="20">
        <f t="shared" si="186"/>
        <v>8.0726688341261168E-13</v>
      </c>
      <c r="GD195" s="59">
        <f t="shared" si="134"/>
        <v>290.91344362685066</v>
      </c>
      <c r="GE195" s="59">
        <f ca="1">AVERAGE(OFFSET($GD$3,0,0,'Données projet'!$E$17+1,1))-AVERAGE(OFFSET($H$3,0,0,'Données projet'!$E$17+1,1))</f>
        <v>280.10635755644415</v>
      </c>
      <c r="GF195" s="59">
        <f t="shared" si="158"/>
        <v>271.43040689964266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8.7222967134934848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8.7222967134934848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>
        <f>GU195*VLOOKUP('Données projet'!$B$18,Paramètres!$A$1:$I$89,3,0)*VLOOKUP('Données projet'!$B$18,Paramètres!$A$1:$I$89,5,0)</f>
        <v>0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315.63369683775079</v>
      </c>
      <c r="HA195" s="59">
        <f t="shared" si="160"/>
        <v>306.69725573349979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8.2946019668557938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8.2946019668557938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3.8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13.933333333333332</v>
      </c>
      <c r="H196" s="67">
        <f t="shared" ref="H196:H203" si="192">(B196+E196+F196)*44/12+(C196+D196)*0.475*44/12</f>
        <v>200.93333333333331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-2.4385826691286639E-13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490.57700931800127</v>
      </c>
      <c r="T196" s="59">
        <f t="shared" si="142"/>
        <v>271.29582207075191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54.363290954535536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54.363290954535536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-1.4365468814503402E-13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379.55022125193182</v>
      </c>
      <c r="AO196" s="59">
        <f t="shared" si="144"/>
        <v>247.37575363353935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30.595587637294575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30.595587637294575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-1.7053025658242404E-13</v>
      </c>
      <c r="BE196" s="13">
        <f>BD196*VLOOKUP('Données projet'!$B$11,Paramètres!$A$1:$I$89,3,0)*VLOOKUP('Données projet'!$B$11,Paramètres!$A$1:$I$89,5,0)</f>
        <v>-1.5429577615577727E-13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480.06550334851067</v>
      </c>
      <c r="BJ196" s="59">
        <f t="shared" si="146"/>
        <v>358.76123821338194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42.994141082314556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42.994141082314556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-1.7053025658242404E-13</v>
      </c>
      <c r="BZ196" s="13">
        <f>BY196*VLOOKUP('Données projet'!$B$12,Paramètres!$A$1:$I$89,3,0)*VLOOKUP('Données projet'!$B$12,Paramètres!$A$1:$I$89,5,0)</f>
        <v>-1.72917680174578E-13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529.72171777327833</v>
      </c>
      <c r="CE196" s="59">
        <f t="shared" si="148"/>
        <v>394.94722433628397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48.18308914397322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48.18308914397322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-1.1368683772161603E-13</v>
      </c>
      <c r="CU196" s="17">
        <f>CT196*VLOOKUP('Données projet'!$B$13,Paramètres!$A$1:$I$89,3,0)*VLOOKUP('Données projet'!$B$13,Paramètres!$A$1:$I$89,5,0)</f>
        <v>-1.0818439477588981E-13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319.49771739670462</v>
      </c>
      <c r="CZ196" s="59">
        <f t="shared" si="150"/>
        <v>166.76118462633733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25.100665608916263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25.100665608916263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371.53862119592281</v>
      </c>
      <c r="DU196" s="59">
        <f t="shared" si="152"/>
        <v>359.99672429242423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13.812007643226053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13.812007643226053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-2.8421709430404007E-13</v>
      </c>
      <c r="EK196" s="17">
        <f>EJ196*VLOOKUP('Données projet'!$B$15,Paramètres!$A$1:$I$89,3,0)*VLOOKUP('Données projet'!$B$15,Paramètres!$A$1:$I$89,5,0)</f>
        <v>-2.0838797354372215E-13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429.05782194614073</v>
      </c>
      <c r="EP196" s="59">
        <f t="shared" si="154"/>
        <v>240.01805666428365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37.690638428513267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37.690638428513267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377.00852312761913</v>
      </c>
      <c r="FK196" s="59">
        <f t="shared" si="156"/>
        <v>337.17207781873378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16.153329733728601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16.153329733728601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2.8421709430404007E-14</v>
      </c>
      <c r="GA196" s="17">
        <f>FZ196*VLOOKUP('Données projet'!$B$17,Paramètres!$A$1:$I$89,3,0)*VLOOKUP('Données projet'!$B$17,Paramètres!$A$1:$I$89,5,0)</f>
        <v>2.4829205358400945E-14</v>
      </c>
      <c r="GB196" s="13">
        <f t="shared" si="185"/>
        <v>4.3867331143352915E-13</v>
      </c>
      <c r="GC196" s="20">
        <f t="shared" si="186"/>
        <v>8.0726688341261168E-13</v>
      </c>
      <c r="GD196" s="59">
        <f t="shared" ref="GD196:GD203" si="200">GC196+(FU196+FV196)*44/12</f>
        <v>290.95542330319523</v>
      </c>
      <c r="GE196" s="59">
        <f ca="1">AVERAGE(OFFSET($GD$3,0,0,'Données projet'!$E$17+1,1))-AVERAGE(OFFSET($H$3,0,0,'Données projet'!$E$17+1,1))</f>
        <v>280.10635755644415</v>
      </c>
      <c r="GF196" s="59">
        <f t="shared" si="158"/>
        <v>271.43040689964266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8.551257795017559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8.551257795017559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>
        <f>GU196*VLOOKUP('Données projet'!$B$18,Paramètres!$A$1:$I$89,3,0)*VLOOKUP('Données projet'!$B$18,Paramètres!$A$1:$I$89,5,0)</f>
        <v>0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315.63369683775079</v>
      </c>
      <c r="HA196" s="59">
        <f t="shared" si="160"/>
        <v>306.69725573349979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8.1319498814933961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8.1319498814933961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3.8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13.933333333333332</v>
      </c>
      <c r="H197" s="67">
        <f t="shared" si="192"/>
        <v>200.93333333333331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-2.4385826691286639E-13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490.57700931800127</v>
      </c>
      <c r="T197" s="59">
        <f t="shared" ref="T197:T203" si="204">$T$3</f>
        <v>271.29582207075191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53.297259977250462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53.297259977250462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-1.4365468814503402E-13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379.55022125193182</v>
      </c>
      <c r="AO197" s="59">
        <f t="shared" ref="AO197:AO203" si="205">$AO$3</f>
        <v>247.37575363353935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29.995626825193021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29.995626825193021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-1.7053025658242404E-13</v>
      </c>
      <c r="BE197" s="13">
        <f>BD197*VLOOKUP('Données projet'!$B$11,Paramètres!$A$1:$I$89,3,0)*VLOOKUP('Données projet'!$B$11,Paramètres!$A$1:$I$89,5,0)</f>
        <v>-1.5429577615577727E-13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480.06550334851067</v>
      </c>
      <c r="BJ197" s="59">
        <f t="shared" ref="BJ197:BJ203" si="206">$BJ$3</f>
        <v>358.76123821338194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42.151052199527037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42.151052199527037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-1.7053025658242404E-13</v>
      </c>
      <c r="BZ197" s="13">
        <f>BY197*VLOOKUP('Données projet'!$B$12,Paramètres!$A$1:$I$89,3,0)*VLOOKUP('Données projet'!$B$12,Paramètres!$A$1:$I$89,5,0)</f>
        <v>-1.72917680174578E-13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529.72171777327833</v>
      </c>
      <c r="CE197" s="59">
        <f t="shared" ref="CE197:CE203" si="207">$CE$3</f>
        <v>394.94722433628397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47.238248154642385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47.238248154642385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-1.1368683772161603E-13</v>
      </c>
      <c r="CU197" s="17">
        <f>CT197*VLOOKUP('Données projet'!$B$13,Paramètres!$A$1:$I$89,3,0)*VLOOKUP('Données projet'!$B$13,Paramètres!$A$1:$I$89,5,0)</f>
        <v>-1.0818439477588981E-13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319.49771739670462</v>
      </c>
      <c r="CZ197" s="59">
        <f t="shared" ref="CZ197:CZ203" si="208">$CZ$3</f>
        <v>166.76118462633733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24.608456866219708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24.608456866219708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371.53862119592281</v>
      </c>
      <c r="DU197" s="59">
        <f t="shared" ref="DU197:DU203" si="209">$DU$3</f>
        <v>359.99672429242423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13.541162597835203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13.541162597835203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-2.8421709430404007E-13</v>
      </c>
      <c r="EK197" s="17">
        <f>EJ197*VLOOKUP('Données projet'!$B$15,Paramètres!$A$1:$I$89,3,0)*VLOOKUP('Données projet'!$B$15,Paramètres!$A$1:$I$89,5,0)</f>
        <v>-2.0838797354372215E-13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429.05782194614073</v>
      </c>
      <c r="EP197" s="59">
        <f t="shared" ref="EP197:EP203" si="210">$EP$3</f>
        <v>240.01805666428365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36.951547997949589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36.951547997949589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377.00852312761913</v>
      </c>
      <c r="FK197" s="59">
        <f t="shared" ref="FK197:FK203" si="211">$FK$3</f>
        <v>337.17207781873378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15.836572790208461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15.836572790208461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2.8421709430404007E-14</v>
      </c>
      <c r="GA197" s="17">
        <f>FZ197*VLOOKUP('Données projet'!$B$17,Paramètres!$A$1:$I$89,3,0)*VLOOKUP('Données projet'!$B$17,Paramètres!$A$1:$I$89,5,0)</f>
        <v>2.4829205358400945E-14</v>
      </c>
      <c r="GB197" s="13">
        <f t="shared" si="185"/>
        <v>4.3867331143352915E-13</v>
      </c>
      <c r="GC197" s="20">
        <f t="shared" si="186"/>
        <v>8.0726688341261168E-13</v>
      </c>
      <c r="GD197" s="59">
        <f t="shared" si="200"/>
        <v>290.99667472600777</v>
      </c>
      <c r="GE197" s="59">
        <f ca="1">AVERAGE(OFFSET($GD$3,0,0,'Données projet'!$E$17+1,1))-AVERAGE(OFFSET($H$3,0,0,'Données projet'!$E$17+1,1))</f>
        <v>280.10635755644415</v>
      </c>
      <c r="GF197" s="59">
        <f t="shared" ref="GF197:GF203" si="212">$GF$3</f>
        <v>271.43040689964266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8.3835728454095069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8.3835728454095069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>
        <f>GU197*VLOOKUP('Données projet'!$B$18,Paramètres!$A$1:$I$89,3,0)*VLOOKUP('Données projet'!$B$18,Paramètres!$A$1:$I$89,5,0)</f>
        <v>0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315.63369683775079</v>
      </c>
      <c r="HA197" s="59">
        <f t="shared" ref="HA197:HA203" si="213">$HA$3</f>
        <v>306.69725573349979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7.9724873043169788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7.9724873043169788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3.8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13.933333333333332</v>
      </c>
      <c r="H198" s="67">
        <f t="shared" si="192"/>
        <v>200.93333333333331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-2.4385826691286639E-13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490.57700931800127</v>
      </c>
      <c r="T198" s="59">
        <f t="shared" si="204"/>
        <v>271.29582207075191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52.25213321721526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52.25213321721526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-1.4365468814503402E-13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379.55022125193182</v>
      </c>
      <c r="AO198" s="59">
        <f t="shared" si="205"/>
        <v>247.37575363353935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29.407430878676816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29.407430878676816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-1.7053025658242404E-13</v>
      </c>
      <c r="BE198" s="13">
        <f>BD198*VLOOKUP('Données projet'!$B$11,Paramètres!$A$1:$I$89,3,0)*VLOOKUP('Données projet'!$B$11,Paramètres!$A$1:$I$89,5,0)</f>
        <v>-1.5429577615577727E-13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480.06550334851067</v>
      </c>
      <c r="BJ198" s="59">
        <f t="shared" si="206"/>
        <v>358.76123821338194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41.324495775497539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41.324495775497539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-1.7053025658242404E-13</v>
      </c>
      <c r="BZ198" s="13">
        <f>BY198*VLOOKUP('Données projet'!$B$12,Paramètres!$A$1:$I$89,3,0)*VLOOKUP('Données projet'!$B$12,Paramètres!$A$1:$I$89,5,0)</f>
        <v>-1.72917680174578E-13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529.72171777327833</v>
      </c>
      <c r="CE198" s="59">
        <f t="shared" si="207"/>
        <v>394.94722433628397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46.311934920816228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46.311934920816228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-1.1368683772161603E-13</v>
      </c>
      <c r="CU198" s="17">
        <f>CT198*VLOOKUP('Données projet'!$B$13,Paramètres!$A$1:$I$89,3,0)*VLOOKUP('Données projet'!$B$13,Paramètres!$A$1:$I$89,5,0)</f>
        <v>-1.0818439477588981E-13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319.49771739670462</v>
      </c>
      <c r="CZ198" s="59">
        <f t="shared" si="208"/>
        <v>166.76118462633733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24.125900036749744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24.125900036749744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371.53862119592281</v>
      </c>
      <c r="DU198" s="59">
        <f t="shared" si="209"/>
        <v>359.99672429242423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13.275628658585303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13.275628658585303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-2.8421709430404007E-13</v>
      </c>
      <c r="EK198" s="17">
        <f>EJ198*VLOOKUP('Données projet'!$B$15,Paramètres!$A$1:$I$89,3,0)*VLOOKUP('Données projet'!$B$15,Paramètres!$A$1:$I$89,5,0)</f>
        <v>-2.0838797354372215E-13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429.05782194614073</v>
      </c>
      <c r="EP198" s="59">
        <f t="shared" si="210"/>
        <v>240.01805666428365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36.226950679928613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36.226950679928613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377.00852312761913</v>
      </c>
      <c r="FK198" s="59">
        <f t="shared" si="211"/>
        <v>337.17207781873378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15.526027257148092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15.526027257148092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2.8421709430404007E-14</v>
      </c>
      <c r="GA198" s="17">
        <f>FZ198*VLOOKUP('Données projet'!$B$17,Paramètres!$A$1:$I$89,3,0)*VLOOKUP('Données projet'!$B$17,Paramètres!$A$1:$I$89,5,0)</f>
        <v>2.4829205358400945E-14</v>
      </c>
      <c r="GB198" s="13">
        <f t="shared" si="185"/>
        <v>4.3867331143352915E-13</v>
      </c>
      <c r="GC198" s="20">
        <f t="shared" si="186"/>
        <v>8.0726688341261168E-13</v>
      </c>
      <c r="GD198" s="59">
        <f t="shared" si="200"/>
        <v>291.03721052885885</v>
      </c>
      <c r="GE198" s="59">
        <f ca="1">AVERAGE(OFFSET($GD$3,0,0,'Données projet'!$E$17+1,1))-AVERAGE(OFFSET($H$3,0,0,'Données projet'!$E$17+1,1))</f>
        <v>280.10635755644415</v>
      </c>
      <c r="GF198" s="59">
        <f t="shared" si="212"/>
        <v>271.43040689964266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8.2191760953855493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8.2191760953855493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>
        <f>GU198*VLOOKUP('Données projet'!$B$18,Paramètres!$A$1:$I$89,3,0)*VLOOKUP('Données projet'!$B$18,Paramètres!$A$1:$I$89,5,0)</f>
        <v>0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315.63369683775079</v>
      </c>
      <c r="HA198" s="59">
        <f t="shared" si="213"/>
        <v>306.69725573349979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7.8161516910164233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7.8161516910164233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3.8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13.933333333333332</v>
      </c>
      <c r="H199" s="67">
        <f t="shared" si="192"/>
        <v>200.93333333333331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-2.4385826691286639E-13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490.57700931800127</v>
      </c>
      <c r="T199" s="59">
        <f t="shared" si="204"/>
        <v>271.29582207075191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51.227500755479966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51.227500755479966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-1.4365468814503402E-13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379.55022125193182</v>
      </c>
      <c r="AO199" s="59">
        <f t="shared" si="205"/>
        <v>247.37575363353935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28.830769095907691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28.830769095907691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-1.7053025658242404E-13</v>
      </c>
      <c r="BE199" s="13">
        <f>BD199*VLOOKUP('Données projet'!$B$11,Paramètres!$A$1:$I$89,3,0)*VLOOKUP('Données projet'!$B$11,Paramètres!$A$1:$I$89,5,0)</f>
        <v>-1.5429577615577727E-13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480.06550334851067</v>
      </c>
      <c r="BJ199" s="59">
        <f t="shared" si="206"/>
        <v>358.76123821338194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40.514147618793622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40.514147618793622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-1.7053025658242404E-13</v>
      </c>
      <c r="BZ199" s="13">
        <f>BY199*VLOOKUP('Données projet'!$B$12,Paramètres!$A$1:$I$89,3,0)*VLOOKUP('Données projet'!$B$12,Paramètres!$A$1:$I$89,5,0)</f>
        <v>-1.72917680174578E-13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529.72171777327833</v>
      </c>
      <c r="CE199" s="59">
        <f t="shared" si="207"/>
        <v>394.94722433628397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45.403786124510113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45.403786124510113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-1.1368683772161603E-13</v>
      </c>
      <c r="CU199" s="17">
        <f>CT199*VLOOKUP('Données projet'!$B$13,Paramètres!$A$1:$I$89,3,0)*VLOOKUP('Données projet'!$B$13,Paramètres!$A$1:$I$89,5,0)</f>
        <v>-1.0818439477588981E-13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319.49771739670462</v>
      </c>
      <c r="CZ199" s="59">
        <f t="shared" si="208"/>
        <v>166.76118462633733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23.652805852375085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23.652805852375085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371.53862119592281</v>
      </c>
      <c r="DU199" s="59">
        <f t="shared" si="209"/>
        <v>359.99672429242423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13.015301677924382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13.015301677924382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-2.8421709430404007E-13</v>
      </c>
      <c r="EK199" s="17">
        <f>EJ199*VLOOKUP('Données projet'!$B$15,Paramètres!$A$1:$I$89,3,0)*VLOOKUP('Données projet'!$B$15,Paramètres!$A$1:$I$89,5,0)</f>
        <v>-2.0838797354372215E-13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429.05782194614073</v>
      </c>
      <c r="EP199" s="59">
        <f t="shared" si="210"/>
        <v>240.01805666428365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35.516562273353301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35.516562273353301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377.00852312761913</v>
      </c>
      <c r="FK199" s="59">
        <f t="shared" si="211"/>
        <v>337.17207781873378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15.221571332576966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15.221571332576966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2.8421709430404007E-14</v>
      </c>
      <c r="GA199" s="17">
        <f>FZ199*VLOOKUP('Données projet'!$B$17,Paramètres!$A$1:$I$89,3,0)*VLOOKUP('Données projet'!$B$17,Paramètres!$A$1:$I$89,5,0)</f>
        <v>2.4829205358400945E-14</v>
      </c>
      <c r="GB199" s="13">
        <f t="shared" si="185"/>
        <v>4.3867331143352915E-13</v>
      </c>
      <c r="GC199" s="20">
        <f t="shared" si="186"/>
        <v>8.0726688341261168E-13</v>
      </c>
      <c r="GD199" s="59">
        <f t="shared" si="200"/>
        <v>291.07704312615493</v>
      </c>
      <c r="GE199" s="59">
        <f ca="1">AVERAGE(OFFSET($GD$3,0,0,'Données projet'!$E$17+1,1))-AVERAGE(OFFSET($H$3,0,0,'Données projet'!$E$17+1,1))</f>
        <v>280.10635755644415</v>
      </c>
      <c r="GF199" s="59">
        <f t="shared" si="212"/>
        <v>271.43040689964266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8.058003065357445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8.058003065357445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>
        <f>GU199*VLOOKUP('Données projet'!$B$18,Paramètres!$A$1:$I$89,3,0)*VLOOKUP('Données projet'!$B$18,Paramètres!$A$1:$I$89,5,0)</f>
        <v>0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315.63369683775079</v>
      </c>
      <c r="HA199" s="59">
        <f t="shared" si="213"/>
        <v>306.69725573349979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7.6628817237373825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7.6628817237373825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3.8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13.933333333333332</v>
      </c>
      <c r="H200" s="67">
        <f t="shared" si="192"/>
        <v>200.93333333333331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69.395323104619848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-2.4385826691286639E-13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490.57700931800127</v>
      </c>
      <c r="T200" s="59">
        <f t="shared" si="204"/>
        <v>271.29582207075191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50.222960711355206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50.222960711355206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69.395323104619848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-1.4365468814503402E-13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379.55022125193182</v>
      </c>
      <c r="AO200" s="59">
        <f t="shared" si="205"/>
        <v>247.37575363353935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28.26541529896971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28.26541529896971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69.395323104619848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-1.7053025658242404E-13</v>
      </c>
      <c r="BE200" s="13">
        <f>BD200*VLOOKUP('Données projet'!$B$11,Paramètres!$A$1:$I$89,3,0)*VLOOKUP('Données projet'!$B$11,Paramètres!$A$1:$I$89,5,0)</f>
        <v>-1.5429577615577727E-13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480.06550334851067</v>
      </c>
      <c r="BJ200" s="59">
        <f t="shared" si="206"/>
        <v>358.76123821338194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39.719689895179101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39.719689895179101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69.395323104619848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-1.7053025658242404E-13</v>
      </c>
      <c r="BZ200" s="13">
        <f>BY200*VLOOKUP('Données projet'!$B$12,Paramètres!$A$1:$I$89,3,0)*VLOOKUP('Données projet'!$B$12,Paramètres!$A$1:$I$89,5,0)</f>
        <v>-1.72917680174578E-13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529.72171777327833</v>
      </c>
      <c r="CE200" s="59">
        <f t="shared" si="207"/>
        <v>394.94722433628397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44.513445572183493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44.513445572183493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69.395323104619848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-1.1368683772161603E-13</v>
      </c>
      <c r="CU200" s="17">
        <f>CT200*VLOOKUP('Données projet'!$B$13,Paramètres!$A$1:$I$89,3,0)*VLOOKUP('Données projet'!$B$13,Paramètres!$A$1:$I$89,5,0)</f>
        <v>-1.0818439477588981E-13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319.49771739670462</v>
      </c>
      <c r="CZ200" s="59">
        <f t="shared" si="208"/>
        <v>166.76118462633733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23.188988756397052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23.188988756397052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69.395323104619848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371.53862119592281</v>
      </c>
      <c r="DU200" s="59">
        <f t="shared" si="209"/>
        <v>359.99672429242423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12.760079550570442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12.760079550570442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69.395323104619848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-2.8421709430404007E-13</v>
      </c>
      <c r="EK200" s="17">
        <f>EJ200*VLOOKUP('Données projet'!$B$15,Paramètres!$A$1:$I$89,3,0)*VLOOKUP('Données projet'!$B$15,Paramètres!$A$1:$I$89,5,0)</f>
        <v>-2.0838797354372215E-13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429.05782194614073</v>
      </c>
      <c r="EP200" s="59">
        <f t="shared" si="210"/>
        <v>240.01805666428365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34.820104150136792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34.820104150136792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69.395323104619848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377.00852312761913</v>
      </c>
      <c r="FK200" s="59">
        <f t="shared" si="211"/>
        <v>337.17207781873378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14.923085602986902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14.923085602986902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69.395323104619848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2.8421709430404007E-14</v>
      </c>
      <c r="GA200" s="17">
        <f>FZ200*VLOOKUP('Données projet'!$B$17,Paramètres!$A$1:$I$89,3,0)*VLOOKUP('Données projet'!$B$17,Paramètres!$A$1:$I$89,5,0)</f>
        <v>2.4829205358400945E-14</v>
      </c>
      <c r="GB200" s="13">
        <f t="shared" si="185"/>
        <v>4.3867331143352915E-13</v>
      </c>
      <c r="GC200" s="20">
        <f t="shared" si="186"/>
        <v>8.0726688341261168E-13</v>
      </c>
      <c r="GD200" s="59">
        <f t="shared" si="200"/>
        <v>291.11618471694027</v>
      </c>
      <c r="GE200" s="59">
        <f ca="1">AVERAGE(OFFSET($GD$3,0,0,'Données projet'!$E$17+1,1))-AVERAGE(OFFSET($H$3,0,0,'Données projet'!$E$17+1,1))</f>
        <v>280.10635755644415</v>
      </c>
      <c r="GF200" s="59">
        <f t="shared" si="212"/>
        <v>271.43040689964266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7.8999905401423494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7.8999905401423494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69.395323104619848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>
        <f>GU200*VLOOKUP('Données projet'!$B$18,Paramètres!$A$1:$I$89,3,0)*VLOOKUP('Données projet'!$B$18,Paramètres!$A$1:$I$89,5,0)</f>
        <v>0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315.63369683775079</v>
      </c>
      <c r="HA200" s="59">
        <f t="shared" si="213"/>
        <v>306.69725573349979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7.5126172870312349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7.5126172870312349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3.8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13.933333333333332</v>
      </c>
      <c r="H201" s="67">
        <f t="shared" si="192"/>
        <v>200.93333333333331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69.405812896899704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-2.4385826691286639E-13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490.57700931800127</v>
      </c>
      <c r="T201" s="59">
        <f t="shared" si="204"/>
        <v>271.29582207075191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49.23811908478681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49.23811908478681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69.405812896899704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-1.4365468814503402E-13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379.55022125193182</v>
      </c>
      <c r="AO201" s="59">
        <f t="shared" si="205"/>
        <v>247.37575363353935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27.71114774515792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27.71114774515792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69.405812896899704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-1.7053025658242404E-13</v>
      </c>
      <c r="BE201" s="13">
        <f>BD201*VLOOKUP('Données projet'!$B$11,Paramètres!$A$1:$I$89,3,0)*VLOOKUP('Données projet'!$B$11,Paramètres!$A$1:$I$89,5,0)</f>
        <v>-1.5429577615577727E-13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480.06550334851067</v>
      </c>
      <c r="BJ201" s="59">
        <f t="shared" si="206"/>
        <v>358.76123821338194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38.940811002953296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38.940811002953296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69.405812896899704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-1.7053025658242404E-13</v>
      </c>
      <c r="BZ201" s="13">
        <f>BY201*VLOOKUP('Données projet'!$B$12,Paramètres!$A$1:$I$89,3,0)*VLOOKUP('Données projet'!$B$12,Paramètres!$A$1:$I$89,5,0)</f>
        <v>-1.72917680174578E-13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529.72171777327833</v>
      </c>
      <c r="CE201" s="59">
        <f t="shared" si="207"/>
        <v>394.94722433628397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43.640564055033884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43.640564055033884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69.405812896899704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-1.1368683772161603E-13</v>
      </c>
      <c r="CU201" s="17">
        <f>CT201*VLOOKUP('Données projet'!$B$13,Paramètres!$A$1:$I$89,3,0)*VLOOKUP('Données projet'!$B$13,Paramètres!$A$1:$I$89,5,0)</f>
        <v>-1.0818439477588981E-13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319.49771739670462</v>
      </c>
      <c r="CZ201" s="59">
        <f t="shared" si="208"/>
        <v>166.76118462633733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22.734266830770654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22.734266830770654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69.405812896899704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371.53862119592281</v>
      </c>
      <c r="DU201" s="59">
        <f t="shared" si="209"/>
        <v>359.99672429242423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12.509862173463786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12.509862173463786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69.405812896899704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-2.8421709430404007E-13</v>
      </c>
      <c r="EK201" s="17">
        <f>EJ201*VLOOKUP('Données projet'!$B$15,Paramètres!$A$1:$I$89,3,0)*VLOOKUP('Données projet'!$B$15,Paramètres!$A$1:$I$89,5,0)</f>
        <v>-2.0838797354372215E-13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429.05782194614073</v>
      </c>
      <c r="EP201" s="59">
        <f t="shared" si="210"/>
        <v>240.01805666428365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34.137303145919049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34.137303145919049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69.405812896899704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377.00852312761913</v>
      </c>
      <c r="FK201" s="59">
        <f t="shared" si="211"/>
        <v>337.17207781873378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14.63045299649578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14.63045299649578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69.405812896899704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2.8421709430404007E-14</v>
      </c>
      <c r="GA201" s="17">
        <f>FZ201*VLOOKUP('Données projet'!$B$17,Paramètres!$A$1:$I$89,3,0)*VLOOKUP('Données projet'!$B$17,Paramètres!$A$1:$I$89,5,0)</f>
        <v>2.4829205358400945E-14</v>
      </c>
      <c r="GB201" s="13">
        <f t="shared" si="185"/>
        <v>4.3867331143352915E-13</v>
      </c>
      <c r="GC201" s="20">
        <f t="shared" si="186"/>
        <v>8.0726688341261168E-13</v>
      </c>
      <c r="GD201" s="59">
        <f t="shared" si="200"/>
        <v>291.15464728863304</v>
      </c>
      <c r="GE201" s="59">
        <f ca="1">AVERAGE(OFFSET($GD$3,0,0,'Données projet'!$E$17+1,1))-AVERAGE(OFFSET($H$3,0,0,'Données projet'!$E$17+1,1))</f>
        <v>280.10635755644415</v>
      </c>
      <c r="GF201" s="59">
        <f t="shared" si="212"/>
        <v>271.43040689964266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7.7450765441685983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7.7450765441685983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69.405812896899704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>
        <f>GU201*VLOOKUP('Données projet'!$B$18,Paramètres!$A$1:$I$89,3,0)*VLOOKUP('Données projet'!$B$18,Paramètres!$A$1:$I$89,5,0)</f>
        <v>0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315.63369683775079</v>
      </c>
      <c r="HA201" s="59">
        <f t="shared" si="213"/>
        <v>306.69725573349979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7.3652994442766389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7.3652994442766389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3.8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13.933333333333332</v>
      </c>
      <c r="H202" s="67">
        <f t="shared" si="192"/>
        <v>200.93333333333331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-2.4385826691286639E-13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490.57700931800127</v>
      </c>
      <c r="T202" s="59">
        <f t="shared" si="204"/>
        <v>271.29582207075191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48.272589601821338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48.272589601821338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-1.4365468814503402E-13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379.55022125193182</v>
      </c>
      <c r="AO202" s="59">
        <f t="shared" si="205"/>
        <v>247.37575363353935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27.167749040006552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27.167749040006552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-1.7053025658242404E-13</v>
      </c>
      <c r="BE202" s="13">
        <f>BD202*VLOOKUP('Données projet'!$B$11,Paramètres!$A$1:$I$89,3,0)*VLOOKUP('Données projet'!$B$11,Paramètres!$A$1:$I$89,5,0)</f>
        <v>-1.5429577615577727E-13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480.06550334851067</v>
      </c>
      <c r="BJ202" s="59">
        <f t="shared" si="206"/>
        <v>358.76123821338194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38.177205450734824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38.177205450734824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-1.7053025658242404E-13</v>
      </c>
      <c r="BZ202" s="13">
        <f>BY202*VLOOKUP('Données projet'!$B$12,Paramètres!$A$1:$I$89,3,0)*VLOOKUP('Données projet'!$B$12,Paramètres!$A$1:$I$89,5,0)</f>
        <v>-1.72917680174578E-13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529.72171777327833</v>
      </c>
      <c r="CE202" s="59">
        <f t="shared" si="207"/>
        <v>394.94722433628397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42.784799212030421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42.784799212030421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-1.1368683772161603E-13</v>
      </c>
      <c r="CU202" s="17">
        <f>CT202*VLOOKUP('Données projet'!$B$13,Paramètres!$A$1:$I$89,3,0)*VLOOKUP('Données projet'!$B$13,Paramètres!$A$1:$I$89,5,0)</f>
        <v>-1.0818439477588981E-13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319.49771739670462</v>
      </c>
      <c r="CZ202" s="59">
        <f t="shared" si="208"/>
        <v>166.76118462633733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22.288461724752803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22.288461724752803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371.53862119592281</v>
      </c>
      <c r="DU202" s="59">
        <f t="shared" si="209"/>
        <v>359.99672429242423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12.26455140650466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12.26455140650466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-2.8421709430404007E-13</v>
      </c>
      <c r="EK202" s="17">
        <f>EJ202*VLOOKUP('Données projet'!$B$15,Paramètres!$A$1:$I$89,3,0)*VLOOKUP('Données projet'!$B$15,Paramètres!$A$1:$I$89,5,0)</f>
        <v>-2.0838797354372215E-13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429.05782194614073</v>
      </c>
      <c r="EP202" s="59">
        <f t="shared" si="210"/>
        <v>240.01805666428365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33.467891452926523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33.467891452926523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377.00852312761913</v>
      </c>
      <c r="FK202" s="59">
        <f t="shared" si="211"/>
        <v>337.17207781873378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14.343558736929683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14.343558736929683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2.8421709430404007E-14</v>
      </c>
      <c r="GA202" s="17">
        <f>FZ202*VLOOKUP('Données projet'!$B$17,Paramètres!$A$1:$I$89,3,0)*VLOOKUP('Données projet'!$B$17,Paramètres!$A$1:$I$89,5,0)</f>
        <v>2.4829205358400945E-14</v>
      </c>
      <c r="GB202" s="13">
        <f t="shared" si="185"/>
        <v>4.3867331143352915E-13</v>
      </c>
      <c r="GC202" s="20">
        <f t="shared" si="186"/>
        <v>8.0726688341261168E-13</v>
      </c>
      <c r="GD202" s="59">
        <f t="shared" si="200"/>
        <v>291.19244262069628</v>
      </c>
      <c r="GE202" s="59">
        <f ca="1">AVERAGE(OFFSET($GD$3,0,0,'Données projet'!$E$17+1,1))-AVERAGE(OFFSET($H$3,0,0,'Données projet'!$E$17+1,1))</f>
        <v>280.10635755644415</v>
      </c>
      <c r="GF202" s="59">
        <f t="shared" si="212"/>
        <v>271.43040689964266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7.5932003171676845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7.5932003171676845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>
        <f>GU202*VLOOKUP('Données projet'!$B$18,Paramètres!$A$1:$I$89,3,0)*VLOOKUP('Données projet'!$B$18,Paramètres!$A$1:$I$89,5,0)</f>
        <v>0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315.63369683775079</v>
      </c>
      <c r="HA202" s="59">
        <f t="shared" si="213"/>
        <v>306.69725573349979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7.2208704145634481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7.2208704145634481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3.8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51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13.933333333333332</v>
      </c>
      <c r="H203" s="67">
        <f t="shared" si="192"/>
        <v>200.93333333333331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-2.4385826691286639E-13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490.57700931800127</v>
      </c>
      <c r="T203" s="59">
        <f t="shared" si="204"/>
        <v>271.29582207075191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47.325993563101989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47.325993563101989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-1.4365468814503402E-13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379.55022125193182</v>
      </c>
      <c r="AO203" s="59">
        <f t="shared" si="205"/>
        <v>247.37575363353935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26.635006052022717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26.635006052022717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-1.7053025658242404E-13</v>
      </c>
      <c r="BE203" s="13">
        <f>BD203*VLOOKUP('Données projet'!$B$11,Paramètres!$A$1:$I$89,3,0)*VLOOKUP('Données projet'!$B$11,Paramètres!$A$1:$I$89,5,0)</f>
        <v>-1.5429577615577727E-13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480.06550334851067</v>
      </c>
      <c r="BJ203" s="59">
        <f t="shared" si="206"/>
        <v>358.76123821338194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37.428573737641955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37.428573737641955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-1.7053025658242404E-13</v>
      </c>
      <c r="BZ203" s="13">
        <f>BY203*VLOOKUP('Données projet'!$B$12,Paramètres!$A$1:$I$89,3,0)*VLOOKUP('Données projet'!$B$12,Paramètres!$A$1:$I$89,5,0)</f>
        <v>-1.72917680174578E-13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529.72171777327833</v>
      </c>
      <c r="CE203" s="59">
        <f t="shared" si="207"/>
        <v>394.94722433628397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41.945815395633247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41.945815395633247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-1.1368683772161603E-13</v>
      </c>
      <c r="CU203" s="17">
        <f>CT203*VLOOKUP('Données projet'!$B$13,Paramètres!$A$1:$I$89,3,0)*VLOOKUP('Données projet'!$B$13,Paramètres!$A$1:$I$89,5,0)</f>
        <v>-1.0818439477588981E-13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319.49771739670462</v>
      </c>
      <c r="CZ203" s="59">
        <f t="shared" si="208"/>
        <v>166.76118462633733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21.851398584949695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21.851398584949695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371.53862119592281</v>
      </c>
      <c r="DU203" s="59">
        <f t="shared" si="209"/>
        <v>359.99672429242423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12.024051034060809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12.024051034060809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-2.8421709430404007E-13</v>
      </c>
      <c r="EK203" s="17">
        <f>EJ203*VLOOKUP('Données projet'!$B$15,Paramètres!$A$1:$I$89,3,0)*VLOOKUP('Données projet'!$B$15,Paramètres!$A$1:$I$89,5,0)</f>
        <v>-2.0838797354372215E-13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429.05782194614073</v>
      </c>
      <c r="EP203" s="59">
        <f t="shared" si="210"/>
        <v>240.01805666428365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32.811606514932762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32.811606514932762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377.00852312761913</v>
      </c>
      <c r="FK203" s="59">
        <f t="shared" si="211"/>
        <v>337.17207781873378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14.062290298805459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14.062290298805459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2.8421709430404007E-14</v>
      </c>
      <c r="GA203" s="17">
        <f>FZ203*VLOOKUP('Données projet'!$B$17,Paramètres!$A$1:$I$89,3,0)*VLOOKUP('Données projet'!$B$17,Paramètres!$A$1:$I$89,5,0)</f>
        <v>2.4829205358400945E-14</v>
      </c>
      <c r="GB203" s="13">
        <f t="shared" si="185"/>
        <v>4.3867331143352915E-13</v>
      </c>
      <c r="GC203" s="20">
        <f t="shared" si="186"/>
        <v>8.0726688341261168E-13</v>
      </c>
      <c r="GD203" s="59">
        <f t="shared" si="200"/>
        <v>291.22958228824592</v>
      </c>
      <c r="GE203" s="59">
        <f ca="1">AVERAGE(OFFSET($GD$3,0,0,'Données projet'!$E$17+1,1))-AVERAGE(OFFSET($H$3,0,0,'Données projet'!$E$17+1,1))</f>
        <v>280.10635755644415</v>
      </c>
      <c r="GF203" s="59">
        <f t="shared" si="212"/>
        <v>271.43040689964266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7.4443022903429075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7.4443022903429075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>
        <f>GU203*VLOOKUP('Données projet'!$B$18,Paramètres!$A$1:$I$89,3,0)*VLOOKUP('Données projet'!$B$18,Paramètres!$A$1:$I$89,5,0)</f>
        <v>0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315.63369683775079</v>
      </c>
      <c r="HA203" s="59">
        <f t="shared" si="213"/>
        <v>306.69725573349979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7.0792735500299235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7.0792735500299235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1.189207115002721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1.2392705892426346</v>
      </c>
      <c r="BV205" s="82">
        <f>EXP(LN('Données projet'!B114)/'Données projet'!A114)</f>
        <v>1.2392705892426346</v>
      </c>
      <c r="CQ205" s="82">
        <f>EXP(LN('Données projet'!B140)/'Données projet'!A140)</f>
        <v>1.1457367676485573</v>
      </c>
      <c r="DL205" s="82">
        <f>EXP(LN('Données projet'!B166)/'Données projet'!A166)</f>
        <v>1.2709816152101407</v>
      </c>
      <c r="EG205" s="82">
        <f>EXP(LN('Données projet'!B192)/'Données projet'!A192)</f>
        <v>1.189207115002721</v>
      </c>
      <c r="FB205" s="82">
        <f>EXP(LN('Données projet'!B218)/'Données projet'!A218)</f>
        <v>1.4003603312913959</v>
      </c>
      <c r="FW205" s="82">
        <f>EXP(LN('Données projet'!B244)/'Données projet'!A244)</f>
        <v>1.1577536725165907</v>
      </c>
      <c r="GR205" s="82">
        <f>EXP(LN('Données projet'!B270)/'Données projet'!A270)</f>
        <v>1.2709816152101407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D1" zoomScale="90" zoomScaleNormal="90" workbookViewId="0">
      <selection activeCell="I36" sqref="I36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Hêtre</v>
      </c>
      <c r="B6" s="146">
        <f>'Données projet'!D9</f>
        <v>0.28133474000000003</v>
      </c>
      <c r="C6" s="147">
        <f ca="1">IF(OR('Données projet'!B9="",'Données projet'!C9="",'Données projet'!C9=0%),0,Calculateur!S3)</f>
        <v>490.57700931800127</v>
      </c>
      <c r="D6" s="147">
        <f>IF(OR('Données projet'!B9="",'Données projet'!C9="",'Données projet'!C9=0%),0,Calculateur!T3)</f>
        <v>271.29582207075191</v>
      </c>
      <c r="E6" s="147">
        <f ca="1">MIN(C6,D6)</f>
        <v>271.29582207075191</v>
      </c>
      <c r="F6" s="147">
        <f ca="1">E6*B6</f>
        <v>76.324939565361262</v>
      </c>
      <c r="G6" s="147">
        <f ca="1">F6*(100%-'Données projet'!$C$24)*(100%-'Données projet'!$C$25)*(100%-'Données projet'!$C$26)*(100%-'Données projet'!$C$27)</f>
        <v>68.692445608825139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2.4616789750000003</v>
      </c>
      <c r="K6" s="151">
        <f>J6*(100%-'Données projet'!$C$24)*(100%-'Données projet'!$C$25)*(100%-'Données projet'!$C$26)*(100%-'Données projet'!$C$27)</f>
        <v>2.2155110775000004</v>
      </c>
      <c r="L6" s="152">
        <f ca="1">G6+I6+K6</f>
        <v>70.907956686325136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pédonculé</v>
      </c>
      <c r="B7" s="154">
        <f>'Données projet'!D10</f>
        <v>0.46888841999999997</v>
      </c>
      <c r="C7" s="147">
        <f ca="1">IF(OR('Données projet'!B10="",'Données projet'!C10="",'Données projet'!C10=0%),0,Calculateur!AN3)</f>
        <v>379.55022125193182</v>
      </c>
      <c r="D7" s="147">
        <f>IF(OR('Données projet'!B10="",'Données projet'!C10="",'Données projet'!C10=0%),0,Calculateur!AO3)</f>
        <v>247.37575363353935</v>
      </c>
      <c r="E7" s="147">
        <f t="shared" ref="E7:E15" ca="1" si="0">MIN(C7,D7)</f>
        <v>247.37575363353935</v>
      </c>
      <c r="F7" s="147">
        <f t="shared" ref="F7:F15" ca="1" si="1">E7*B7</f>
        <v>115.99162626753952</v>
      </c>
      <c r="G7" s="147">
        <f ca="1">F7*(100%-'Données projet'!$C$24)*(100%-'Données projet'!$C$25)*(100%-'Données projet'!$C$26)*(100%-'Données projet'!$C$27)</f>
        <v>104.39246364078556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3.3994410449999997</v>
      </c>
      <c r="K7" s="151">
        <f>J7*(100%-'Données projet'!$C$24)*(100%-'Données projet'!$C$25)*(100%-'Données projet'!$C$26)*(100%-'Données projet'!$C$27)</f>
        <v>3.0594969404999999</v>
      </c>
      <c r="L7" s="152">
        <f t="shared" ref="L7:L15" ca="1" si="2">G7+I7+K7</f>
        <v>107.45196058128556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 sessile</v>
      </c>
      <c r="B8" s="154">
        <f>'Données projet'!D11</f>
        <v>0.37511157999999994</v>
      </c>
      <c r="C8" s="147">
        <f ca="1">IF(OR('Données projet'!B11="",'Données projet'!C11="",'Données projet'!C11=0%),0,Calculateur!BI3)</f>
        <v>480.06550334851067</v>
      </c>
      <c r="D8" s="147">
        <f>IF(OR('Données projet'!B11="",'Données projet'!C11="",'Données projet'!C11=0%),0,Calculateur!BJ3)</f>
        <v>358.76123821338194</v>
      </c>
      <c r="E8" s="147">
        <f t="shared" ca="1" si="0"/>
        <v>358.76123821338194</v>
      </c>
      <c r="F8" s="147">
        <f t="shared" ca="1" si="1"/>
        <v>134.57549490897807</v>
      </c>
      <c r="G8" s="147">
        <f ca="1">F8*(100%-'Données projet'!$C$24)*(100%-'Données projet'!$C$25)*(100%-'Données projet'!$C$26)*(100%-'Données projet'!$C$27)</f>
        <v>121.11794541808027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5.8142294899999989</v>
      </c>
      <c r="K8" s="151">
        <f>J8*(100%-'Données projet'!$C$24)*(100%-'Données projet'!$C$25)*(100%-'Données projet'!$C$26)*(100%-'Données projet'!$C$27)</f>
        <v>5.2328065409999995</v>
      </c>
      <c r="L8" s="152">
        <f t="shared" ca="1" si="2"/>
        <v>126.35075195908027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Chêne pubescent</v>
      </c>
      <c r="B9" s="154">
        <f>'Données projet'!D12</f>
        <v>0.14066525999999999</v>
      </c>
      <c r="C9" s="147">
        <f ca="1">IF(OR('Données projet'!B12="",'Données projet'!C12="",'Données projet'!C12=0%),0,Calculateur!CD3)</f>
        <v>529.72171777327833</v>
      </c>
      <c r="D9" s="147">
        <f>IF(OR('Données projet'!B12="",'Données projet'!C12="",'Données projet'!C12=0%),0,Calculateur!CE3)</f>
        <v>394.94722433628397</v>
      </c>
      <c r="E9" s="147">
        <f t="shared" ca="1" si="0"/>
        <v>394.94722433628397</v>
      </c>
      <c r="F9" s="147">
        <f t="shared" ca="1" si="1"/>
        <v>55.555353997541708</v>
      </c>
      <c r="G9" s="147">
        <f ca="1">F9*(100%-'Données projet'!$C$24)*(100%-'Données projet'!$C$25)*(100%-'Données projet'!$C$26)*(100%-'Données projet'!$C$27)</f>
        <v>49.999818597787538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2.18031153</v>
      </c>
      <c r="K9" s="151">
        <f>J9*(100%-'Données projet'!$C$24)*(100%-'Données projet'!$C$25)*(100%-'Données projet'!$C$26)*(100%-'Données projet'!$C$27)</f>
        <v>1.9622803770000001</v>
      </c>
      <c r="L9" s="152">
        <f t="shared" ca="1" si="2"/>
        <v>51.962098974787537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Charme</v>
      </c>
      <c r="B10" s="154">
        <f>'Données projet'!D13</f>
        <v>0.46888841999999997</v>
      </c>
      <c r="C10" s="147">
        <f ca="1">IF(OR('Données projet'!B13="",'Données projet'!C13="",'Données projet'!C13=0%),0,Calculateur!CY3)</f>
        <v>319.49771739670462</v>
      </c>
      <c r="D10" s="147">
        <f>IF(OR('Données projet'!B13="",'Données projet'!C13="",'Données projet'!C13=0%),0,Calculateur!CZ3)</f>
        <v>166.76118462633733</v>
      </c>
      <c r="E10" s="147">
        <f t="shared" ca="1" si="0"/>
        <v>166.76118462633733</v>
      </c>
      <c r="F10" s="147">
        <f t="shared" ca="1" si="1"/>
        <v>78.192388376771589</v>
      </c>
      <c r="G10" s="147">
        <f ca="1">F10*(100%-'Données projet'!$C$24)*(100%-'Données projet'!$C$25)*(100%-'Données projet'!$C$26)*(100%-'Données projet'!$C$27)</f>
        <v>70.373149539094427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70.373149539094427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Erable sycomore</v>
      </c>
      <c r="B11" s="154">
        <f>'Données projet'!D14</f>
        <v>4.6888419999999993E-2</v>
      </c>
      <c r="C11" s="147">
        <f ca="1">IF(OR('Données projet'!B14="",'Données projet'!C14="",'Données projet'!C14=0%),0,Calculateur!DT3)</f>
        <v>371.53862119592281</v>
      </c>
      <c r="D11" s="147">
        <f>IF(OR('Données projet'!B14="",'Données projet'!C14="",'Données projet'!C14=0%),0,Calculateur!DU3)</f>
        <v>359.99672429242423</v>
      </c>
      <c r="E11" s="147">
        <f t="shared" ca="1" si="0"/>
        <v>359.99672429242423</v>
      </c>
      <c r="F11" s="147">
        <f t="shared" ca="1" si="1"/>
        <v>16.879677607247388</v>
      </c>
      <c r="G11" s="147">
        <f ca="1">F11*(100%-'Données projet'!$C$24)*(100%-'Données projet'!$C$25)*(100%-'Données projet'!$C$26)*(100%-'Données projet'!$C$27)</f>
        <v>15.191709846522649</v>
      </c>
      <c r="H11" s="155">
        <f>IF(OR('Données projet'!B14="",'Données projet'!C14="",'Données projet'!C14=0%),0,AVERAGE(Calculateur!$ED$3:$ED$33)*B11)</f>
        <v>3.3133296642665164E-2</v>
      </c>
      <c r="I11" s="149">
        <f>H11*(100%-'Données projet'!$C$24)*(100%-'Données projet'!$C$25)*(100%-'Données projet'!$C$26)*(100%-'Données projet'!$C$27)</f>
        <v>2.9819966978398647E-2</v>
      </c>
      <c r="J11" s="150">
        <f>IF(OR('Données projet'!B14="",'Données projet'!C14="",'Données projet'!C14=0%),0,SUM(Calculateur!$DW$3:$DW$33)*VLOOKUP('Données projet'!$B$14,Paramètres!$A$1:$I$89,9,0)*B11)</f>
        <v>1.6059283849999997</v>
      </c>
      <c r="K11" s="151">
        <f>J11*(100%-'Données projet'!$C$24)*(100%-'Données projet'!$C$25)*(100%-'Données projet'!$C$26)*(100%-'Données projet'!$C$27)</f>
        <v>1.4453355464999997</v>
      </c>
      <c r="L11" s="152">
        <f t="shared" ca="1" si="2"/>
        <v>16.666865360001047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Châtaignier</v>
      </c>
      <c r="B12" s="154">
        <f>'Données projet'!D15</f>
        <v>0.11722315999999999</v>
      </c>
      <c r="C12" s="147">
        <f ca="1">IF(OR('Données projet'!B15="",'Données projet'!C15="",'Données projet'!C15=0%),0,Calculateur!EO3)</f>
        <v>429.05782194614073</v>
      </c>
      <c r="D12" s="147">
        <f>IF(OR('Données projet'!B15="",'Données projet'!C15="",'Données projet'!C15=0%),0,Calculateur!EP3)</f>
        <v>240.01805666428365</v>
      </c>
      <c r="E12" s="147">
        <f t="shared" ca="1" si="0"/>
        <v>240.01805666428365</v>
      </c>
      <c r="F12" s="147">
        <f t="shared" ca="1" si="1"/>
        <v>28.135675059246388</v>
      </c>
      <c r="G12" s="147">
        <f ca="1">F12*(100%-'Données projet'!$C$24)*(100%-'Données projet'!$C$25)*(100%-'Données projet'!$C$26)*(100%-'Données projet'!$C$27)</f>
        <v>25.32210755332175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1.0257026499999999</v>
      </c>
      <c r="K12" s="151">
        <f>J12*(100%-'Données projet'!$C$24)*(100%-'Données projet'!$C$25)*(100%-'Données projet'!$C$26)*(100%-'Données projet'!$C$27)</f>
        <v>0.92313238499999994</v>
      </c>
      <c r="L12" s="152">
        <f t="shared" ca="1" si="2"/>
        <v>26.245239938321749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Chêne rouge d'Amérique</v>
      </c>
      <c r="B13" s="154">
        <f>'Données projet'!D16</f>
        <v>7.0334740000000007E-2</v>
      </c>
      <c r="C13" s="147">
        <f ca="1">IF(OR('Données projet'!B16="",'Données projet'!C16="",'Données projet'!C16=0%),0,Calculateur!FJ3)</f>
        <v>377.00852312761913</v>
      </c>
      <c r="D13" s="147">
        <f>IF(OR('Données projet'!B16="",'Données projet'!C16="",'Données projet'!C16=0%),0,Calculateur!FK3)</f>
        <v>337.17207781873378</v>
      </c>
      <c r="E13" s="147">
        <f t="shared" ca="1" si="0"/>
        <v>337.17207781873378</v>
      </c>
      <c r="F13" s="147">
        <f t="shared" ca="1" si="1"/>
        <v>23.714910428640412</v>
      </c>
      <c r="G13" s="147">
        <f ca="1">F13*(100%-'Données projet'!$C$24)*(100%-'Données projet'!$C$25)*(100%-'Données projet'!$C$26)*(100%-'Données projet'!$C$27)</f>
        <v>21.343419385776372</v>
      </c>
      <c r="H13" s="155">
        <f>IF(OR('Données projet'!B16="",'Données projet'!C16="",'Données projet'!C16=0%),0,AVERAGE(Calculateur!$FT$3:$FT$33)*B13)</f>
        <v>3.308001262279929E-2</v>
      </c>
      <c r="I13" s="149">
        <f>H13*(100%-'Données projet'!$C$24)*(100%-'Données projet'!$C$25)*(100%-'Données projet'!$C$26)*(100%-'Données projet'!$C$27)</f>
        <v>2.9772011360519362E-2</v>
      </c>
      <c r="J13" s="150">
        <f>IF(OR('Données projet'!C16="",'Données projet'!C16=0%),0,SUM(Calculateur!$FM$3:$FM$33)*VLOOKUP('Données projet'!$B$16,Paramètres!$A$1:$I$89,9,0)*B13)</f>
        <v>1.8814542950000002</v>
      </c>
      <c r="K13" s="151">
        <f>J13*(100%-'Données projet'!$C$24)*(100%-'Données projet'!$C$25)*(100%-'Données projet'!$C$26)*(100%-'Données projet'!$C$27)</f>
        <v>1.6933088655000001</v>
      </c>
      <c r="L13" s="152">
        <f t="shared" ca="1" si="2"/>
        <v>23.066500262636893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Erable champêtre</v>
      </c>
      <c r="B14" s="154">
        <f>'Données projet'!D17</f>
        <v>0.37511157999999994</v>
      </c>
      <c r="C14" s="147">
        <f ca="1">IF(OR('Données projet'!B17="",'Données projet'!C17="",'Données projet'!C17=0%),0,Calculateur!GE3)</f>
        <v>280.10635755644415</v>
      </c>
      <c r="D14" s="147">
        <f>IF(OR('Données projet'!B17="",'Données projet'!C17="",'Données projet'!C17=0%),0,Calculateur!GF3)</f>
        <v>271.43040689964266</v>
      </c>
      <c r="E14" s="147">
        <f t="shared" ca="1" si="0"/>
        <v>271.43040689964266</v>
      </c>
      <c r="F14" s="147">
        <f t="shared" ca="1" si="1"/>
        <v>101.81668879216785</v>
      </c>
      <c r="G14" s="147">
        <f ca="1">F14*(100%-'Données projet'!$C$24)*(100%-'Données projet'!$C$25)*(100%-'Données projet'!$C$26)*(100%-'Données projet'!$C$27)</f>
        <v>91.635019912951066</v>
      </c>
      <c r="H14" s="155">
        <f>IF(OR('Données projet'!B17="",'Données projet'!C17="",'Données projet'!C17=0%),0,AVERAGE(Calculateur!$GO$3:$GO$33)*B14)</f>
        <v>2.6012594640502384E-2</v>
      </c>
      <c r="I14" s="149">
        <f>H14*(100%-'Données projet'!$C$24)*(100%-'Données projet'!$C$25)*(100%-'Données projet'!$C$26)*(100%-'Données projet'!$C$27)</f>
        <v>2.3411335176452146E-2</v>
      </c>
      <c r="J14" s="150">
        <f>IF(OR('Données projet'!B17="",'Données projet'!C17="",'Données projet'!C17=0%),0,SUM(Calculateur!$GH$3:$GH$33)*VLOOKUP('Données projet'!$B$17,Paramètres!$A$1:$I$89,9,0)*B14)</f>
        <v>5.9080073849999994</v>
      </c>
      <c r="K14" s="151">
        <f>J14*(100%-'Données projet'!$C$24)*(100%-'Données projet'!$C$25)*(100%-'Données projet'!$C$26)*(100%-'Données projet'!$C$27)</f>
        <v>5.3172066464999999</v>
      </c>
      <c r="L14" s="152">
        <f t="shared" ca="1" si="2"/>
        <v>96.975637894627511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>Aulne à feuilles en cœur</v>
      </c>
      <c r="B15" s="157">
        <f>'Données projet'!D18</f>
        <v>0.60955367999999988</v>
      </c>
      <c r="C15" s="158">
        <f ca="1">IF(OR('Données projet'!B18="",'Données projet'!C18="",'Données projet'!C18=0%),0,Calculateur!GZ3)</f>
        <v>315.63369683775079</v>
      </c>
      <c r="D15" s="158">
        <f>IF(OR('Données projet'!B18="",'Données projet'!C18="",'Données projet'!C18=0%),0,Calculateur!HA3)</f>
        <v>306.69725573349979</v>
      </c>
      <c r="E15" s="158">
        <f t="shared" ca="1" si="0"/>
        <v>306.69725573349979</v>
      </c>
      <c r="F15" s="159">
        <f t="shared" ca="1" si="1"/>
        <v>186.94844087825587</v>
      </c>
      <c r="G15" s="159">
        <f ca="1">F15*(100%-'Données projet'!$C$24)*(100%-'Données projet'!$C$25)*(100%-'Données projet'!$C$26)*(100%-'Données projet'!$C$27)</f>
        <v>168.25359679043029</v>
      </c>
      <c r="H15" s="160">
        <f>IF(OR('Données projet'!B18="",'Données projet'!C18="",'Données projet'!C18=0%),0,AVERAGE(Calculateur!$HJ$3:$HJ$33)*B15)</f>
        <v>0.28779464451216591</v>
      </c>
      <c r="I15" s="161">
        <f>H15*(100%-'Données projet'!$C$24)*(100%-'Données projet'!$C$25)*(100%-'Données projet'!$C$26)*(100%-'Données projet'!$C$27)</f>
        <v>0.25901518006094931</v>
      </c>
      <c r="J15" s="162">
        <f>IF(OR('Données projet'!B18="",'Données projet'!C18="",'Données projet'!C18=0%),0,SUM(Calculateur!$HC$3:$HC$33)*VLOOKUP('Données projet'!$B$18,Paramètres!$A$1:$I$89,9,0)*B15)</f>
        <v>20.877213539999996</v>
      </c>
      <c r="K15" s="163">
        <f>J15*(100%-'Données projet'!$C$24)*(100%-'Données projet'!$C$25)*(100%-'Données projet'!$C$26)*(100%-'Données projet'!$C$27)</f>
        <v>18.789492185999997</v>
      </c>
      <c r="L15" s="164">
        <f t="shared" ca="1" si="2"/>
        <v>187.30210415649123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818.13519588175006</v>
      </c>
      <c r="G16" s="166">
        <f t="shared" ca="1" si="3"/>
        <v>736.32167629357514</v>
      </c>
      <c r="H16" s="167">
        <f t="shared" si="3"/>
        <v>0.38002054841813276</v>
      </c>
      <c r="I16" s="167">
        <f t="shared" si="3"/>
        <v>0.34201849357631947</v>
      </c>
      <c r="J16" s="168">
        <f t="shared" si="3"/>
        <v>45.153967295000001</v>
      </c>
      <c r="K16" s="168">
        <f t="shared" si="3"/>
        <v>40.638570565499997</v>
      </c>
      <c r="L16" s="169">
        <f t="shared" ca="1" si="3"/>
        <v>777.30226535265137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Hêtre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Chêne pubescent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Charme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Erable sycomore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Châtaignier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Chêne rouge d'Amérique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Erable champêtre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>Aulne à feuilles en cœur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11" zoomScale="78" zoomScaleNormal="78" workbookViewId="0">
      <selection activeCell="B293" sqref="B29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Hêtre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-973.61321264666651</v>
      </c>
      <c r="U10" s="178">
        <f>'Données projet'!D9</f>
        <v>0.28133474000000003</v>
      </c>
      <c r="V10" s="177">
        <f>U10*T10</f>
        <v>-273.91122004051465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Chêne pédonculé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-728.41421006247356</v>
      </c>
      <c r="U11" s="178">
        <f>'Données projet'!D10</f>
        <v>0.46888841999999997</v>
      </c>
      <c r="V11" s="177">
        <f t="shared" ref="V11" si="0">U11*T11</f>
        <v>-341.54498806174132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Chêne sessile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-42.798986621138283</v>
      </c>
      <c r="U12" s="178">
        <f>'Données projet'!D11</f>
        <v>0.37511157999999994</v>
      </c>
      <c r="V12" s="177">
        <f t="shared" ref="V12:V19" si="1">U12*T12</f>
        <v>-16.054395493854042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Chêne pubescent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-776.69372165212792</v>
      </c>
      <c r="U13" s="178">
        <f>'Données projet'!D12</f>
        <v>0.14066525999999999</v>
      </c>
      <c r="V13" s="177">
        <f t="shared" si="1"/>
        <v>-109.25382429656419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Hêtre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Charme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-2141.6161232397649</v>
      </c>
      <c r="U14" s="178">
        <f>'Données projet'!D13</f>
        <v>0.46888841999999997</v>
      </c>
      <c r="V14" s="177">
        <f t="shared" si="1"/>
        <v>-1004.1790002724185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Erable sycomore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777.2944907592323</v>
      </c>
      <c r="U15" s="178">
        <f>'Données projet'!D14</f>
        <v>4.6888419999999993E-2</v>
      </c>
      <c r="V15" s="177">
        <f t="shared" si="1"/>
        <v>36.446110546404995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/>
      <c r="O16" s="23"/>
      <c r="P16" s="23"/>
      <c r="Q16" s="233"/>
      <c r="R16" s="23"/>
      <c r="S16" s="36" t="str">
        <f>B200</f>
        <v>Châtaignier</v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-1000.7286090536788</v>
      </c>
      <c r="U16" s="178">
        <f>'Données projet'!D15</f>
        <v>0.11722315999999999</v>
      </c>
      <c r="V16" s="177">
        <f t="shared" si="1"/>
        <v>-117.30856985567684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 t="s">
        <v>132</v>
      </c>
      <c r="D17" s="196" t="s">
        <v>132</v>
      </c>
      <c r="E17" s="193">
        <v>2624</v>
      </c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>Chêne rouge d'Amérique</v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-29.320206978584565</v>
      </c>
      <c r="U17" s="178">
        <f>'Données projet'!D16</f>
        <v>7.0334740000000007E-2</v>
      </c>
      <c r="V17" s="177">
        <f t="shared" si="1"/>
        <v>-2.0622291345849311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/>
      <c r="O18" s="23"/>
      <c r="P18" s="23"/>
      <c r="Q18" s="233"/>
      <c r="R18" s="23"/>
      <c r="S18" s="36" t="str">
        <f>B262</f>
        <v>Erable champêtre</v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-1838.148311699855</v>
      </c>
      <c r="U18" s="178">
        <f>'Données projet'!D17</f>
        <v>0.37511157999999994</v>
      </c>
      <c r="V18" s="177">
        <f t="shared" si="1"/>
        <v>-689.510717476065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>Aulne à feuilles en cœur</v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-1057.958180032015</v>
      </c>
      <c r="U19" s="178">
        <f>'Données projet'!D18</f>
        <v>0.60955367999999988</v>
      </c>
      <c r="V19" s="177">
        <f t="shared" si="1"/>
        <v>-644.88230192461708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0</v>
      </c>
      <c r="C23" s="193">
        <f>225*'Données projet'!E36+13.8*('Données projet'!F36+'Données projet'!G36)+10*'Données projet'!G36</f>
        <v>0</v>
      </c>
      <c r="D23" s="182">
        <f>B23*C23</f>
        <v>0</v>
      </c>
      <c r="E23" s="193"/>
      <c r="F23" s="229"/>
      <c r="H23" s="190">
        <v>3</v>
      </c>
      <c r="I23" s="191"/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-3162.2611360096312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25</v>
      </c>
      <c r="B24" s="181">
        <f>'Données projet'!D37</f>
        <v>7</v>
      </c>
      <c r="C24" s="193">
        <f>150*'Données projet'!E37+13.8*('Données projet'!F37+'Données projet'!G37)+10*'Données projet'!G37</f>
        <v>0</v>
      </c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28</v>
      </c>
      <c r="C25" s="193">
        <f>150*'Données projet'!E38+13.8*('Données projet'!F38+'Données projet'!G38)+10*'Données projet'!G38</f>
        <v>0</v>
      </c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-3162.2611360096312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35</v>
      </c>
      <c r="B26" s="181">
        <f>'Données projet'!D39</f>
        <v>28</v>
      </c>
      <c r="C26" s="193">
        <f>150*'Données projet'!E39+13.8*('Données projet'!F39+'Données projet'!G39)+10*'Données projet'!G39</f>
        <v>30</v>
      </c>
      <c r="D26" s="182">
        <f t="shared" si="2"/>
        <v>840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est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40</v>
      </c>
      <c r="B27" s="181">
        <f>'Données projet'!D40</f>
        <v>28</v>
      </c>
      <c r="C27" s="193">
        <f>150*'Données projet'!E40+13.8*('Données projet'!F40+'Données projet'!G40)+10*'Données projet'!G40</f>
        <v>30</v>
      </c>
      <c r="D27" s="182">
        <f t="shared" si="2"/>
        <v>840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45</v>
      </c>
      <c r="B28" s="181">
        <f>'Données projet'!D41</f>
        <v>28</v>
      </c>
      <c r="C28" s="193">
        <f>150*'Données projet'!E41+13.8*('Données projet'!F41+'Données projet'!G41)+10*'Données projet'!G41</f>
        <v>30</v>
      </c>
      <c r="D28" s="182">
        <f t="shared" si="2"/>
        <v>840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50</v>
      </c>
      <c r="B29" s="181">
        <f>'Données projet'!D42</f>
        <v>28</v>
      </c>
      <c r="C29" s="193">
        <f>150*'Données projet'!E42+13.8*('Données projet'!F42+'Données projet'!G42)+10*'Données projet'!G42</f>
        <v>45</v>
      </c>
      <c r="D29" s="182">
        <f t="shared" si="2"/>
        <v>1260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55</v>
      </c>
      <c r="B30" s="181">
        <f>'Données projet'!D43</f>
        <v>28</v>
      </c>
      <c r="C30" s="193">
        <f>150*'Données projet'!E43+13.8*('Données projet'!F43+'Données projet'!G43)+10*'Données projet'!G43</f>
        <v>45</v>
      </c>
      <c r="D30" s="182">
        <f t="shared" si="2"/>
        <v>1260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60</v>
      </c>
      <c r="B31" s="181">
        <f>'Données projet'!D44</f>
        <v>28</v>
      </c>
      <c r="C31" s="193">
        <f>150*'Données projet'!E44+13.8*('Données projet'!F44+'Données projet'!G44)+10*'Données projet'!G44</f>
        <v>60</v>
      </c>
      <c r="D31" s="182">
        <f t="shared" si="2"/>
        <v>1680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65</v>
      </c>
      <c r="B32" s="181">
        <f>'Données projet'!D45</f>
        <v>28</v>
      </c>
      <c r="C32" s="193">
        <f>150*'Données projet'!E45+13.8*('Données projet'!F45+'Données projet'!G45)+10*'Données projet'!G45</f>
        <v>60</v>
      </c>
      <c r="D32" s="182">
        <f t="shared" si="2"/>
        <v>1680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70</v>
      </c>
      <c r="B33" s="181">
        <f>'Données projet'!D46</f>
        <v>28</v>
      </c>
      <c r="C33" s="193">
        <f>150*'Données projet'!E46+13.8*('Données projet'!F46+'Données projet'!G46)+10*'Données projet'!G46</f>
        <v>75</v>
      </c>
      <c r="D33" s="182">
        <f t="shared" si="2"/>
        <v>2100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75</v>
      </c>
      <c r="B34" s="181">
        <f>'Données projet'!D47</f>
        <v>28</v>
      </c>
      <c r="C34" s="193">
        <f>150*'Données projet'!E47+13.8*('Données projet'!F47+'Données projet'!G47)+10*'Données projet'!G47</f>
        <v>75</v>
      </c>
      <c r="D34" s="182">
        <f t="shared" si="2"/>
        <v>2100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80</v>
      </c>
      <c r="B35" s="181">
        <f>'Données projet'!D48</f>
        <v>28</v>
      </c>
      <c r="C35" s="193">
        <f>150*'Données projet'!E48+13.8*('Données projet'!F48+'Données projet'!G48)+10*'Données projet'!G48</f>
        <v>90</v>
      </c>
      <c r="D35" s="182">
        <f t="shared" si="2"/>
        <v>2520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85</v>
      </c>
      <c r="B36" s="181">
        <f>'Données projet'!D49</f>
        <v>27</v>
      </c>
      <c r="C36" s="193">
        <f>150*'Données projet'!E49+13.8*('Données projet'!F49+'Données projet'!G49)+10*'Données projet'!G49</f>
        <v>90</v>
      </c>
      <c r="D36" s="182">
        <f t="shared" si="2"/>
        <v>2430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90</v>
      </c>
      <c r="B37" s="181">
        <f>'Données projet'!D50</f>
        <v>26</v>
      </c>
      <c r="C37" s="193">
        <f>150*'Données projet'!E50+13.8*('Données projet'!F50+'Données projet'!G50)+10*'Données projet'!G50</f>
        <v>105</v>
      </c>
      <c r="D37" s="182">
        <f t="shared" si="2"/>
        <v>2730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95</v>
      </c>
      <c r="B38" s="181">
        <f>'Données projet'!D51</f>
        <v>25</v>
      </c>
      <c r="C38" s="193">
        <f>150*'Données projet'!E51+13.8*('Données projet'!F51+'Données projet'!G51)+10*'Données projet'!G51</f>
        <v>105</v>
      </c>
      <c r="D38" s="182">
        <f t="shared" si="2"/>
        <v>2625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105</v>
      </c>
      <c r="B39" s="181">
        <f>'Données projet'!D52</f>
        <v>47</v>
      </c>
      <c r="C39" s="193">
        <f>150*'Données projet'!E52+13.8*('Données projet'!F52+'Données projet'!G52)+10*'Données projet'!G52</f>
        <v>105</v>
      </c>
      <c r="D39" s="182">
        <f t="shared" si="2"/>
        <v>4935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110</v>
      </c>
      <c r="B40" s="181">
        <f>'Données projet'!D53</f>
        <v>22</v>
      </c>
      <c r="C40" s="193">
        <f>150*'Données projet'!E53+13.8*('Données projet'!F53+'Données projet'!G53)+10*'Données projet'!G53</f>
        <v>105</v>
      </c>
      <c r="D40" s="182">
        <f t="shared" si="2"/>
        <v>2310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115</v>
      </c>
      <c r="B41" s="181">
        <f>'Données projet'!D54</f>
        <v>22</v>
      </c>
      <c r="C41" s="193">
        <f>150*'Données projet'!E54+13.8*('Données projet'!F54+'Données projet'!G54)+10*'Données projet'!G54</f>
        <v>105</v>
      </c>
      <c r="D41" s="182">
        <f t="shared" si="2"/>
        <v>2310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120</v>
      </c>
      <c r="B42" s="181">
        <f>'Données projet'!D55</f>
        <v>432</v>
      </c>
      <c r="C42" s="193">
        <f>150*'Données projet'!E55+13.8*('Données projet'!F55+'Données projet'!G55)+10*'Données projet'!G55</f>
        <v>120</v>
      </c>
      <c r="D42" s="182">
        <f t="shared" si="2"/>
        <v>51840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pédonculé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>
        <v>2624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>
        <f>17.5*'Données projet'!E62+13.8*('Données projet'!F62+'Données projet'!G62)+10*'Données projet'!H62</f>
        <v>10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25</v>
      </c>
      <c r="B55" s="181">
        <f>'Données projet'!D63</f>
        <v>0</v>
      </c>
      <c r="C55" s="191">
        <f>225*'Données projet'!E63+13.8*('Données projet'!F63+'Données projet'!G63)+10*'Données projet'!H63</f>
        <v>10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29</v>
      </c>
      <c r="C56" s="191">
        <f>225*'Données projet'!E64+13.8*('Données projet'!F64+'Données projet'!G64)+10*'Données projet'!H64</f>
        <v>10</v>
      </c>
      <c r="D56" s="179">
        <f t="shared" si="4"/>
        <v>290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35</v>
      </c>
      <c r="B57" s="181">
        <f>'Données projet'!D65</f>
        <v>21</v>
      </c>
      <c r="C57" s="191">
        <f>225*'Données projet'!E65+13.8*('Données projet'!F65+'Données projet'!G65)+10*'Données projet'!H65</f>
        <v>10</v>
      </c>
      <c r="D57" s="179">
        <f t="shared" si="4"/>
        <v>210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40</v>
      </c>
      <c r="B58" s="181">
        <f>'Données projet'!D66</f>
        <v>21</v>
      </c>
      <c r="C58" s="191">
        <f>225*'Données projet'!E66+13.8*('Données projet'!F66+'Données projet'!G66)+10*'Données projet'!H66</f>
        <v>53</v>
      </c>
      <c r="D58" s="179">
        <f t="shared" si="4"/>
        <v>1113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45</v>
      </c>
      <c r="B59" s="181">
        <f>'Données projet'!D67</f>
        <v>21</v>
      </c>
      <c r="C59" s="191">
        <f>225*'Données projet'!E67+13.8*('Données projet'!F67+'Données projet'!G67)+10*'Données projet'!H67</f>
        <v>53</v>
      </c>
      <c r="D59" s="179">
        <f t="shared" si="4"/>
        <v>1113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50</v>
      </c>
      <c r="B60" s="181">
        <f>'Données projet'!D68</f>
        <v>21</v>
      </c>
      <c r="C60" s="191">
        <f>225*'Données projet'!E68+13.8*('Données projet'!F68+'Données projet'!G68)+10*'Données projet'!H68</f>
        <v>74.5</v>
      </c>
      <c r="D60" s="179">
        <f t="shared" si="4"/>
        <v>1564.5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55</v>
      </c>
      <c r="B61" s="181">
        <f>'Données projet'!D69</f>
        <v>21</v>
      </c>
      <c r="C61" s="191">
        <f>225*'Données projet'!E69+13.8*('Données projet'!F69+'Données projet'!G69)+10*'Données projet'!H69</f>
        <v>74.5</v>
      </c>
      <c r="D61" s="179">
        <f t="shared" si="4"/>
        <v>1564.5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60</v>
      </c>
      <c r="B62" s="181">
        <f>'Données projet'!D70</f>
        <v>21</v>
      </c>
      <c r="C62" s="191">
        <f>225*'Données projet'!E70+13.8*('Données projet'!F70+'Données projet'!G70)+10*'Données projet'!H70</f>
        <v>96</v>
      </c>
      <c r="D62" s="179">
        <f t="shared" si="4"/>
        <v>2016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65</v>
      </c>
      <c r="B63" s="181">
        <f>'Données projet'!D71</f>
        <v>21</v>
      </c>
      <c r="C63" s="191">
        <f>225*'Données projet'!E71+13.8*('Données projet'!F71+'Données projet'!G71)+10*'Données projet'!H71</f>
        <v>96</v>
      </c>
      <c r="D63" s="179">
        <f t="shared" si="4"/>
        <v>2016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70</v>
      </c>
      <c r="B64" s="181">
        <f>'Données projet'!D72</f>
        <v>21</v>
      </c>
      <c r="C64" s="191">
        <f>225*'Données projet'!E72+13.8*('Données projet'!F72+'Données projet'!G72)+10*'Données projet'!H72</f>
        <v>117.5</v>
      </c>
      <c r="D64" s="179">
        <f t="shared" si="4"/>
        <v>2467.5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75</v>
      </c>
      <c r="B65" s="181">
        <f>'Données projet'!D73</f>
        <v>21</v>
      </c>
      <c r="C65" s="191">
        <f>225*'Données projet'!E73+13.8*('Données projet'!F73+'Données projet'!G73)+10*'Données projet'!H73</f>
        <v>117.5</v>
      </c>
      <c r="D65" s="179">
        <f t="shared" si="4"/>
        <v>2467.5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80</v>
      </c>
      <c r="B66" s="181">
        <f>'Données projet'!D74</f>
        <v>21</v>
      </c>
      <c r="C66" s="191">
        <f>225*'Données projet'!E74+13.8*('Données projet'!F74+'Données projet'!G74)+10*'Données projet'!H74</f>
        <v>139</v>
      </c>
      <c r="D66" s="179">
        <f t="shared" si="4"/>
        <v>2919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85</v>
      </c>
      <c r="B67" s="181">
        <f>'Données projet'!D75</f>
        <v>21</v>
      </c>
      <c r="C67" s="191">
        <f>225*'Données projet'!E75+13.8*('Données projet'!F75+'Données projet'!G75)+10*'Données projet'!H75</f>
        <v>139</v>
      </c>
      <c r="D67" s="179">
        <f t="shared" si="4"/>
        <v>2919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90</v>
      </c>
      <c r="B68" s="181">
        <f>'Données projet'!D76</f>
        <v>21</v>
      </c>
      <c r="C68" s="191">
        <f>225*'Données projet'!E76+13.8*('Données projet'!F76+'Données projet'!G76)+10*'Données projet'!H76</f>
        <v>160.5</v>
      </c>
      <c r="D68" s="179">
        <f t="shared" si="4"/>
        <v>3370.5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95</v>
      </c>
      <c r="B69" s="181">
        <f>'Données projet'!D77</f>
        <v>21</v>
      </c>
      <c r="C69" s="191">
        <f>225*'Données projet'!E77+13.8*('Données projet'!F77+'Données projet'!G77)+10*'Données projet'!H77</f>
        <v>160.5</v>
      </c>
      <c r="D69" s="179">
        <f t="shared" si="4"/>
        <v>3370.5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100</v>
      </c>
      <c r="B70" s="181">
        <f>'Données projet'!D78</f>
        <v>21</v>
      </c>
      <c r="C70" s="191">
        <f>225*'Données projet'!E78+13.8*('Données projet'!F78+'Données projet'!G78)+10*'Données projet'!H78</f>
        <v>160.5</v>
      </c>
      <c r="D70" s="179">
        <f t="shared" si="4"/>
        <v>3370.5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110</v>
      </c>
      <c r="B71" s="181">
        <f>'Données projet'!D79</f>
        <v>39</v>
      </c>
      <c r="C71" s="191">
        <f>225*'Données projet'!E79+13.8*('Données projet'!F79+'Données projet'!G79)+10*'Données projet'!H79</f>
        <v>182</v>
      </c>
      <c r="D71" s="179">
        <f t="shared" si="4"/>
        <v>7098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115</v>
      </c>
      <c r="B72" s="181">
        <f>'Données projet'!D80</f>
        <v>18</v>
      </c>
      <c r="C72" s="191">
        <f>225*'Données projet'!E80+13.8*('Données projet'!F80+'Données projet'!G80)+10*'Données projet'!H80</f>
        <v>182</v>
      </c>
      <c r="D72" s="179">
        <f t="shared" si="4"/>
        <v>3276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120</v>
      </c>
      <c r="B73" s="181">
        <f>'Données projet'!D81</f>
        <v>285</v>
      </c>
      <c r="C73" s="191">
        <f>225*'Données projet'!E81+13.8*('Données projet'!F81+'Données projet'!G81)+10*'Données projet'!H81</f>
        <v>182</v>
      </c>
      <c r="D73" s="179">
        <f t="shared" si="4"/>
        <v>51870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 t="s">
        <v>132</v>
      </c>
      <c r="D79" s="196" t="s">
        <v>132</v>
      </c>
      <c r="E79" s="193">
        <v>2624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0</v>
      </c>
      <c r="C85" s="191">
        <f>225*'Données projet'!E88+13.8*('Données projet'!F88+'Données projet'!G88)+10*'Données projet'!H88</f>
        <v>10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25</v>
      </c>
      <c r="B86" s="181">
        <f>'Données projet'!D89</f>
        <v>0</v>
      </c>
      <c r="C86" s="191">
        <f>225*'Données projet'!E89+13.8*('Données projet'!F89+'Données projet'!G89)+10*'Données projet'!H89</f>
        <v>10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62</v>
      </c>
      <c r="C87" s="191">
        <f>225*'Données projet'!E90+13.8*('Données projet'!F90+'Données projet'!G90)+10*'Données projet'!H90</f>
        <v>10</v>
      </c>
      <c r="D87" s="179">
        <f t="shared" si="6"/>
        <v>620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35</v>
      </c>
      <c r="B88" s="181">
        <f>'Données projet'!D91</f>
        <v>28</v>
      </c>
      <c r="C88" s="191">
        <f>225*'Données projet'!E91+13.8*('Données projet'!F91+'Données projet'!G91)+10*'Données projet'!H91</f>
        <v>10</v>
      </c>
      <c r="D88" s="179">
        <f t="shared" si="6"/>
        <v>280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40</v>
      </c>
      <c r="B89" s="181">
        <f>'Données projet'!D92</f>
        <v>28</v>
      </c>
      <c r="C89" s="191">
        <f>225*'Données projet'!E92+13.8*('Données projet'!F92+'Données projet'!G92)+10*'Données projet'!H92</f>
        <v>53</v>
      </c>
      <c r="D89" s="179">
        <f t="shared" si="6"/>
        <v>1484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45</v>
      </c>
      <c r="B90" s="181">
        <f>'Données projet'!D93</f>
        <v>28</v>
      </c>
      <c r="C90" s="191">
        <f>225*'Données projet'!E93+13.8*('Données projet'!F93+'Données projet'!G93)+10*'Données projet'!H93</f>
        <v>53</v>
      </c>
      <c r="D90" s="179">
        <f t="shared" si="6"/>
        <v>1484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50</v>
      </c>
      <c r="B91" s="181">
        <f>'Données projet'!D94</f>
        <v>28</v>
      </c>
      <c r="C91" s="191">
        <f>225*'Données projet'!E94+13.8*('Données projet'!F94+'Données projet'!G94)+10*'Données projet'!H94</f>
        <v>74.5</v>
      </c>
      <c r="D91" s="179">
        <f t="shared" si="6"/>
        <v>2086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55</v>
      </c>
      <c r="B92" s="181">
        <f>'Données projet'!D95</f>
        <v>28</v>
      </c>
      <c r="C92" s="191">
        <f>225*'Données projet'!E95+13.8*('Données projet'!F95+'Données projet'!G95)+10*'Données projet'!H95</f>
        <v>74.5</v>
      </c>
      <c r="D92" s="179">
        <f t="shared" si="6"/>
        <v>2086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60</v>
      </c>
      <c r="B93" s="181">
        <f>'Données projet'!D96</f>
        <v>28</v>
      </c>
      <c r="C93" s="191">
        <f>225*'Données projet'!E96+13.8*('Données projet'!F96+'Données projet'!G96)+10*'Données projet'!H96</f>
        <v>96</v>
      </c>
      <c r="D93" s="179">
        <f t="shared" si="6"/>
        <v>2688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65</v>
      </c>
      <c r="B94" s="181">
        <f>'Données projet'!D97</f>
        <v>28</v>
      </c>
      <c r="C94" s="191">
        <f>225*'Données projet'!E97+13.8*('Données projet'!F97+'Données projet'!G97)+10*'Données projet'!H97</f>
        <v>96</v>
      </c>
      <c r="D94" s="179">
        <f t="shared" si="6"/>
        <v>2688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70</v>
      </c>
      <c r="B95" s="181">
        <f>'Données projet'!D98</f>
        <v>28</v>
      </c>
      <c r="C95" s="191">
        <f>225*'Données projet'!E98+13.8*('Données projet'!F98+'Données projet'!G98)+10*'Données projet'!H98</f>
        <v>117.5</v>
      </c>
      <c r="D95" s="179">
        <f t="shared" si="6"/>
        <v>3290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75</v>
      </c>
      <c r="B96" s="181">
        <f>'Données projet'!D99</f>
        <v>28</v>
      </c>
      <c r="C96" s="191">
        <f>225*'Données projet'!E99+13.8*('Données projet'!F99+'Données projet'!G99)+10*'Données projet'!H99</f>
        <v>117.5</v>
      </c>
      <c r="D96" s="179">
        <f t="shared" si="6"/>
        <v>3290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80</v>
      </c>
      <c r="B97" s="181">
        <f>'Données projet'!D100</f>
        <v>28</v>
      </c>
      <c r="C97" s="191">
        <f>225*'Données projet'!E100+13.8*('Données projet'!F100+'Données projet'!G100)+10*'Données projet'!H100</f>
        <v>139</v>
      </c>
      <c r="D97" s="179">
        <f t="shared" si="6"/>
        <v>3892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85</v>
      </c>
      <c r="B98" s="181">
        <f>'Données projet'!D101</f>
        <v>28</v>
      </c>
      <c r="C98" s="191">
        <f>225*'Données projet'!E101+13.8*('Données projet'!F101+'Données projet'!G101)+10*'Données projet'!H101</f>
        <v>139</v>
      </c>
      <c r="D98" s="179">
        <f t="shared" si="6"/>
        <v>3892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90</v>
      </c>
      <c r="B99" s="181">
        <f>'Données projet'!D102</f>
        <v>28</v>
      </c>
      <c r="C99" s="191">
        <f>225*'Données projet'!E102+13.8*('Données projet'!F102+'Données projet'!G102)+10*'Données projet'!H102</f>
        <v>160.5</v>
      </c>
      <c r="D99" s="179">
        <f t="shared" si="6"/>
        <v>4494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95</v>
      </c>
      <c r="B100" s="181">
        <f>'Données projet'!D103</f>
        <v>28</v>
      </c>
      <c r="C100" s="191">
        <f>225*'Données projet'!E103+13.8*('Données projet'!F103+'Données projet'!G103)+10*'Données projet'!H103</f>
        <v>160.5</v>
      </c>
      <c r="D100" s="179">
        <f t="shared" si="6"/>
        <v>4494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100</v>
      </c>
      <c r="B101" s="181">
        <f>'Données projet'!D104</f>
        <v>27</v>
      </c>
      <c r="C101" s="191">
        <f>225*'Données projet'!E104+13.8*('Données projet'!F104+'Données projet'!G104)+10*'Données projet'!H104</f>
        <v>182</v>
      </c>
      <c r="D101" s="179">
        <f t="shared" si="6"/>
        <v>4914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110</v>
      </c>
      <c r="B102" s="181">
        <f>'Données projet'!D105</f>
        <v>51</v>
      </c>
      <c r="C102" s="191">
        <f>225*'Données projet'!E105+13.8*('Données projet'!F105+'Données projet'!G105)+10*'Données projet'!H105</f>
        <v>182</v>
      </c>
      <c r="D102" s="179">
        <f t="shared" si="6"/>
        <v>9282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115</v>
      </c>
      <c r="B103" s="181">
        <f>'Données projet'!D106</f>
        <v>24</v>
      </c>
      <c r="C103" s="191">
        <f>225*'Données projet'!E106+13.8*('Données projet'!F106+'Données projet'!G106)+10*'Données projet'!H106</f>
        <v>182</v>
      </c>
      <c r="D103" s="179">
        <f t="shared" si="6"/>
        <v>4368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120</v>
      </c>
      <c r="B104" s="181">
        <f>'Données projet'!D107</f>
        <v>328</v>
      </c>
      <c r="C104" s="191">
        <f>225*'Données projet'!E107+13.8*('Données projet'!F107+'Données projet'!G107)+10*'Données projet'!H107</f>
        <v>203.5</v>
      </c>
      <c r="D104" s="179">
        <f t="shared" si="6"/>
        <v>66748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Chêne pubescent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 t="s">
        <v>132</v>
      </c>
      <c r="D110" s="196" t="s">
        <v>132</v>
      </c>
      <c r="E110" s="193">
        <v>2624</v>
      </c>
      <c r="F110" s="230"/>
      <c r="G110" s="205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0</v>
      </c>
      <c r="C116" s="191">
        <f>42*'Données projet'!E114+19.5*('Données projet'!F114+'Données projet'!G114)+10*'Données projet'!H114</f>
        <v>10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25</v>
      </c>
      <c r="B117" s="181">
        <f>'Données projet'!D115</f>
        <v>0</v>
      </c>
      <c r="C117" s="191">
        <f>150*'Données projet'!E115+13.8*('Données projet'!F115+'Données projet'!G115)+10*'Données projet'!H115</f>
        <v>10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62</v>
      </c>
      <c r="C118" s="191">
        <f>150*'Données projet'!E116+13.8*('Données projet'!F116+'Données projet'!G116)+10*'Données projet'!H116</f>
        <v>10</v>
      </c>
      <c r="D118" s="179">
        <f t="shared" si="8"/>
        <v>620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35</v>
      </c>
      <c r="B119" s="181">
        <f>'Données projet'!D117</f>
        <v>28</v>
      </c>
      <c r="C119" s="191">
        <f>150*'Données projet'!E117+13.8*('Données projet'!F117+'Données projet'!G117)+10*'Données projet'!H117</f>
        <v>10</v>
      </c>
      <c r="D119" s="179">
        <f t="shared" si="8"/>
        <v>280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40</v>
      </c>
      <c r="B120" s="181">
        <f>'Données projet'!D118</f>
        <v>28</v>
      </c>
      <c r="C120" s="191">
        <f>150*'Données projet'!E118+13.8*('Données projet'!F118+'Données projet'!G118)+10*'Données projet'!H118</f>
        <v>38</v>
      </c>
      <c r="D120" s="179">
        <f t="shared" si="8"/>
        <v>1064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45</v>
      </c>
      <c r="B121" s="181">
        <f>'Données projet'!D119</f>
        <v>28</v>
      </c>
      <c r="C121" s="191">
        <f>150*'Données projet'!E119+13.8*('Données projet'!F119+'Données projet'!G119)+10*'Données projet'!H119</f>
        <v>38</v>
      </c>
      <c r="D121" s="179">
        <f t="shared" si="8"/>
        <v>1064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50</v>
      </c>
      <c r="B122" s="181">
        <f>'Données projet'!D120</f>
        <v>28</v>
      </c>
      <c r="C122" s="191">
        <f>150*'Données projet'!E120+13.8*('Données projet'!F120+'Données projet'!G120)+10*'Données projet'!H120</f>
        <v>52</v>
      </c>
      <c r="D122" s="179">
        <f t="shared" si="8"/>
        <v>1456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55</v>
      </c>
      <c r="B123" s="181">
        <f>'Données projet'!D121</f>
        <v>28</v>
      </c>
      <c r="C123" s="191">
        <f>150*'Données projet'!E121+13.8*('Données projet'!F121+'Données projet'!G121)+10*'Données projet'!H121</f>
        <v>52</v>
      </c>
      <c r="D123" s="179">
        <f t="shared" si="8"/>
        <v>1456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60</v>
      </c>
      <c r="B124" s="181">
        <f>'Données projet'!D122</f>
        <v>28</v>
      </c>
      <c r="C124" s="191">
        <f>150*'Données projet'!E122+13.8*('Données projet'!F122+'Données projet'!G122)+10*'Données projet'!H122</f>
        <v>66</v>
      </c>
      <c r="D124" s="179">
        <f t="shared" si="8"/>
        <v>1848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65</v>
      </c>
      <c r="B125" s="181">
        <f>'Données projet'!D123</f>
        <v>28</v>
      </c>
      <c r="C125" s="191">
        <f>150*'Données projet'!E123+13.8*('Données projet'!F123+'Données projet'!G123)+10*'Données projet'!H123</f>
        <v>66</v>
      </c>
      <c r="D125" s="179">
        <f t="shared" si="8"/>
        <v>1848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70</v>
      </c>
      <c r="B126" s="181">
        <f>'Données projet'!D124</f>
        <v>28</v>
      </c>
      <c r="C126" s="191">
        <f>150*'Données projet'!E124+13.8*('Données projet'!F124+'Données projet'!G124)+10*'Données projet'!H124</f>
        <v>80</v>
      </c>
      <c r="D126" s="179">
        <f t="shared" si="8"/>
        <v>2240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75</v>
      </c>
      <c r="B127" s="181">
        <f>'Données projet'!D125</f>
        <v>28</v>
      </c>
      <c r="C127" s="191">
        <f>150*'Données projet'!E125+13.8*('Données projet'!F125+'Données projet'!G125)+10*'Données projet'!H125</f>
        <v>80</v>
      </c>
      <c r="D127" s="179">
        <f t="shared" si="8"/>
        <v>2240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80</v>
      </c>
      <c r="B128" s="181">
        <f>'Données projet'!D126</f>
        <v>28</v>
      </c>
      <c r="C128" s="191">
        <f>150*'Données projet'!E126+13.8*('Données projet'!F126+'Données projet'!G126)+10*'Données projet'!H126</f>
        <v>94</v>
      </c>
      <c r="D128" s="179">
        <f t="shared" si="8"/>
        <v>2632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85</v>
      </c>
      <c r="B129" s="181">
        <f>'Données projet'!D127</f>
        <v>28</v>
      </c>
      <c r="C129" s="191">
        <f>150*'Données projet'!E127+13.8*('Données projet'!F127+'Données projet'!G127)+10*'Données projet'!H127</f>
        <v>94</v>
      </c>
      <c r="D129" s="179">
        <f t="shared" si="8"/>
        <v>2632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90</v>
      </c>
      <c r="B130" s="181">
        <f>'Données projet'!D128</f>
        <v>28</v>
      </c>
      <c r="C130" s="191">
        <f>150*'Données projet'!E128+13.8*('Données projet'!F128+'Données projet'!G128)+10*'Données projet'!H128</f>
        <v>108</v>
      </c>
      <c r="D130" s="179">
        <f t="shared" si="8"/>
        <v>3024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95</v>
      </c>
      <c r="B131" s="181">
        <f>'Données projet'!D129</f>
        <v>28</v>
      </c>
      <c r="C131" s="191">
        <f>150*'Données projet'!E129+13.8*('Données projet'!F129+'Données projet'!G129)+10*'Données projet'!H129</f>
        <v>108</v>
      </c>
      <c r="D131" s="179">
        <f t="shared" si="8"/>
        <v>3024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100</v>
      </c>
      <c r="B132" s="181">
        <f>'Données projet'!D130</f>
        <v>27</v>
      </c>
      <c r="C132" s="191">
        <f>150*'Données projet'!E130+13.8*('Données projet'!F130+'Données projet'!G130)+10*'Données projet'!H130</f>
        <v>122</v>
      </c>
      <c r="D132" s="179">
        <f t="shared" si="8"/>
        <v>3294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110</v>
      </c>
      <c r="B133" s="181">
        <f>'Données projet'!D131</f>
        <v>51</v>
      </c>
      <c r="C133" s="191">
        <f>150*'Données projet'!E131+13.8*('Données projet'!F131+'Données projet'!G131)+10*'Données projet'!H131</f>
        <v>122</v>
      </c>
      <c r="D133" s="179">
        <f t="shared" si="8"/>
        <v>6222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115</v>
      </c>
      <c r="B134" s="181">
        <f>'Données projet'!D132</f>
        <v>24</v>
      </c>
      <c r="C134" s="191">
        <f>150*'Données projet'!E132+13.8*('Données projet'!F132+'Données projet'!G132)+10*'Données projet'!H132</f>
        <v>122</v>
      </c>
      <c r="D134" s="179">
        <f t="shared" si="8"/>
        <v>2928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120</v>
      </c>
      <c r="B135" s="181">
        <f>'Données projet'!D133</f>
        <v>328</v>
      </c>
      <c r="C135" s="191">
        <f>150*'Données projet'!E133+13.8*('Données projet'!F133+'Données projet'!G133)+10*'Données projet'!H133</f>
        <v>136</v>
      </c>
      <c r="D135" s="179">
        <f t="shared" si="8"/>
        <v>44608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Charme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 t="s">
        <v>132</v>
      </c>
      <c r="D141" s="196" t="s">
        <v>132</v>
      </c>
      <c r="E141" s="193">
        <v>2624</v>
      </c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25</v>
      </c>
      <c r="B147" s="175">
        <f>'Données projet'!D140</f>
        <v>0</v>
      </c>
      <c r="C147" s="191">
        <f>80*'Données projet'!E140+13.8*('Données projet'!F140+'Données projet'!G140)+10*'Données projet'!H140</f>
        <v>10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0</v>
      </c>
      <c r="C148" s="191">
        <f>80*'Données projet'!E141+13.8*('Données projet'!F141+'Données projet'!G141)+10*'Données projet'!H141</f>
        <v>10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35</v>
      </c>
      <c r="B149" s="175">
        <f>'Données projet'!D142</f>
        <v>13</v>
      </c>
      <c r="C149" s="191">
        <f>80*'Données projet'!E142+13.8*('Données projet'!F142+'Données projet'!G142)+10*'Données projet'!H142</f>
        <v>10</v>
      </c>
      <c r="D149" s="182">
        <f t="shared" si="10"/>
        <v>130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40</v>
      </c>
      <c r="B150" s="175">
        <f>'Données projet'!D143</f>
        <v>14</v>
      </c>
      <c r="C150" s="191">
        <f>80*'Données projet'!E143+13.8*('Données projet'!F143+'Données projet'!G143)+10*'Données projet'!H143</f>
        <v>24</v>
      </c>
      <c r="D150" s="182">
        <f t="shared" si="10"/>
        <v>336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45</v>
      </c>
      <c r="B151" s="175">
        <f>'Données projet'!D144</f>
        <v>14</v>
      </c>
      <c r="C151" s="191">
        <f>80*'Données projet'!E144+13.8*('Données projet'!F144+'Données projet'!G144)+10*'Données projet'!H144</f>
        <v>24</v>
      </c>
      <c r="D151" s="182">
        <f t="shared" si="10"/>
        <v>336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50</v>
      </c>
      <c r="B152" s="175">
        <f>'Données projet'!D145</f>
        <v>14</v>
      </c>
      <c r="C152" s="191">
        <f>80*'Données projet'!E145+13.8*('Données projet'!F145+'Données projet'!G145)+10*'Données projet'!H145</f>
        <v>24</v>
      </c>
      <c r="D152" s="182">
        <f t="shared" si="10"/>
        <v>336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55</v>
      </c>
      <c r="B153" s="175">
        <f>'Données projet'!D146</f>
        <v>14</v>
      </c>
      <c r="C153" s="191">
        <f>80*'Données projet'!E146+13.8*('Données projet'!F146+'Données projet'!G146)+10*'Données projet'!H146</f>
        <v>31</v>
      </c>
      <c r="D153" s="182">
        <f t="shared" si="10"/>
        <v>434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60</v>
      </c>
      <c r="B154" s="175">
        <f>'Données projet'!D147</f>
        <v>14</v>
      </c>
      <c r="C154" s="191">
        <f>80*'Données projet'!E147+13.8*('Données projet'!F147+'Données projet'!G147)+10*'Données projet'!H147</f>
        <v>31</v>
      </c>
      <c r="D154" s="182">
        <f t="shared" si="10"/>
        <v>434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65</v>
      </c>
      <c r="B155" s="175">
        <f>'Données projet'!D148</f>
        <v>14</v>
      </c>
      <c r="C155" s="191">
        <f>80*'Données projet'!E148+13.8*('Données projet'!F148+'Données projet'!G148)+10*'Données projet'!H148</f>
        <v>38</v>
      </c>
      <c r="D155" s="182">
        <f t="shared" si="10"/>
        <v>532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70</v>
      </c>
      <c r="B156" s="175">
        <f>'Données projet'!D149</f>
        <v>14</v>
      </c>
      <c r="C156" s="191">
        <f>80*'Données projet'!E149+13.8*('Données projet'!F149+'Données projet'!G149)+10*'Données projet'!H149</f>
        <v>38</v>
      </c>
      <c r="D156" s="182">
        <f t="shared" si="10"/>
        <v>532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75</v>
      </c>
      <c r="B157" s="175">
        <f>'Données projet'!D150</f>
        <v>14</v>
      </c>
      <c r="C157" s="191">
        <f>80*'Données projet'!E150+13.8*('Données projet'!F150+'Données projet'!G150)+10*'Données projet'!H150</f>
        <v>45</v>
      </c>
      <c r="D157" s="182">
        <f t="shared" si="10"/>
        <v>630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80</v>
      </c>
      <c r="B158" s="175">
        <f>'Données projet'!D151</f>
        <v>14</v>
      </c>
      <c r="C158" s="191">
        <f>80*'Données projet'!E151+13.8*('Données projet'!F151+'Données projet'!G151)+10*'Données projet'!H151</f>
        <v>45</v>
      </c>
      <c r="D158" s="182">
        <f t="shared" si="10"/>
        <v>630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85</v>
      </c>
      <c r="B159" s="175">
        <f>'Données projet'!D152</f>
        <v>14</v>
      </c>
      <c r="C159" s="191">
        <f>80*'Données projet'!E152+13.8*('Données projet'!F152+'Données projet'!G152)+10*'Données projet'!H152</f>
        <v>52</v>
      </c>
      <c r="D159" s="182">
        <f t="shared" si="10"/>
        <v>728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90</v>
      </c>
      <c r="B160" s="175">
        <f>'Données projet'!D153</f>
        <v>14</v>
      </c>
      <c r="C160" s="191">
        <f>80*'Données projet'!E153+13.8*('Données projet'!F153+'Données projet'!G153)+10*'Données projet'!H153</f>
        <v>52</v>
      </c>
      <c r="D160" s="182">
        <f t="shared" si="10"/>
        <v>728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95</v>
      </c>
      <c r="B161" s="175">
        <f>'Données projet'!D154</f>
        <v>14</v>
      </c>
      <c r="C161" s="191">
        <f>80*'Données projet'!E154+13.8*('Données projet'!F154+'Données projet'!G154)+10*'Données projet'!H154</f>
        <v>59</v>
      </c>
      <c r="D161" s="182">
        <f t="shared" si="10"/>
        <v>826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100</v>
      </c>
      <c r="B162" s="175">
        <f>'Données projet'!D155</f>
        <v>14</v>
      </c>
      <c r="C162" s="191">
        <f>80*'Données projet'!E155+13.8*('Données projet'!F155+'Données projet'!G155)+10*'Données projet'!H155</f>
        <v>59</v>
      </c>
      <c r="D162" s="182">
        <f t="shared" si="10"/>
        <v>826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105</v>
      </c>
      <c r="B163" s="175">
        <f>'Données projet'!D156</f>
        <v>14</v>
      </c>
      <c r="C163" s="191">
        <f>80*'Données projet'!E156+13.8*('Données projet'!F156+'Données projet'!G156)+10*'Données projet'!H156</f>
        <v>59</v>
      </c>
      <c r="D163" s="182">
        <f t="shared" si="10"/>
        <v>826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110</v>
      </c>
      <c r="B164" s="175">
        <f>'Données projet'!D157</f>
        <v>13</v>
      </c>
      <c r="C164" s="191">
        <f>80*'Données projet'!E157+13.8*('Données projet'!F157+'Données projet'!G157)+10*'Données projet'!H157</f>
        <v>59</v>
      </c>
      <c r="D164" s="182">
        <f t="shared" si="10"/>
        <v>767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115</v>
      </c>
      <c r="B165" s="175">
        <f>'Données projet'!D158</f>
        <v>13</v>
      </c>
      <c r="C165" s="191">
        <f>80*'Données projet'!E158+13.8*('Données projet'!F158+'Données projet'!G158)+10*'Données projet'!H158</f>
        <v>59</v>
      </c>
      <c r="D165" s="182">
        <f t="shared" si="10"/>
        <v>767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120</v>
      </c>
      <c r="B166" s="175">
        <f>'Données projet'!D159</f>
        <v>221</v>
      </c>
      <c r="C166" s="191">
        <f>80*'Données projet'!E159+13.8*('Données projet'!F159+'Données projet'!G159)+10*'Données projet'!H159</f>
        <v>66</v>
      </c>
      <c r="D166" s="182">
        <f t="shared" si="10"/>
        <v>14586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Erable sycomore</v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 t="s">
        <v>132</v>
      </c>
      <c r="D172" s="196" t="s">
        <v>132</v>
      </c>
      <c r="E172" s="193">
        <v>2624</v>
      </c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10</v>
      </c>
      <c r="B178" s="181">
        <f>'Données projet'!D166</f>
        <v>0</v>
      </c>
      <c r="C178" s="193">
        <f>150*'Données projet'!E166+13.8*('Données projet'!F166+'Données projet'!G168)+10*'Données projet'!H166</f>
        <v>10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15</v>
      </c>
      <c r="B179" s="181">
        <f>'Données projet'!D167</f>
        <v>32</v>
      </c>
      <c r="C179" s="193">
        <f>150*'Données projet'!E167+13.8*('Données projet'!F167+'Données projet'!G169)+10*'Données projet'!H167</f>
        <v>10</v>
      </c>
      <c r="D179" s="179">
        <f t="shared" ref="D179:D197" si="11">B179*C179</f>
        <v>320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20</v>
      </c>
      <c r="B180" s="181">
        <f>'Données projet'!D168</f>
        <v>35</v>
      </c>
      <c r="C180" s="193">
        <f>150*'Données projet'!E168+13.8*('Données projet'!F168+'Données projet'!G170)+10*'Données projet'!H168</f>
        <v>10</v>
      </c>
      <c r="D180" s="179">
        <f t="shared" si="11"/>
        <v>350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25</v>
      </c>
      <c r="B181" s="181">
        <f>'Données projet'!D169</f>
        <v>35</v>
      </c>
      <c r="C181" s="193">
        <f>150*'Données projet'!E169+13.8*('Données projet'!F169+'Données projet'!G171)+10*'Données projet'!H169</f>
        <v>38</v>
      </c>
      <c r="D181" s="179">
        <f t="shared" si="11"/>
        <v>1330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30</v>
      </c>
      <c r="B182" s="181">
        <f>'Données projet'!D170</f>
        <v>35</v>
      </c>
      <c r="C182" s="193">
        <f>150*'Données projet'!E170+13.8*('Données projet'!F170+'Données projet'!G172)+10*'Données projet'!H170</f>
        <v>38</v>
      </c>
      <c r="D182" s="179">
        <f t="shared" si="11"/>
        <v>1330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35</v>
      </c>
      <c r="B183" s="181">
        <f>'Données projet'!D171</f>
        <v>35</v>
      </c>
      <c r="C183" s="193">
        <f>150*'Données projet'!E171+13.8*('Données projet'!F171+'Données projet'!G173)+10*'Données projet'!H171</f>
        <v>38</v>
      </c>
      <c r="D183" s="179">
        <f t="shared" si="11"/>
        <v>1330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40</v>
      </c>
      <c r="B184" s="181">
        <f>'Données projet'!D172</f>
        <v>35</v>
      </c>
      <c r="C184" s="193">
        <f>150*'Données projet'!E172+13.8*('Données projet'!F172+'Données projet'!G174)+10*'Données projet'!H172</f>
        <v>52</v>
      </c>
      <c r="D184" s="179">
        <f t="shared" si="11"/>
        <v>1820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45</v>
      </c>
      <c r="B185" s="181">
        <f>'Données projet'!D173</f>
        <v>24</v>
      </c>
      <c r="C185" s="193">
        <f>150*'Données projet'!E173+13.8*('Données projet'!F173+'Données projet'!G175)+10*'Données projet'!H173</f>
        <v>52</v>
      </c>
      <c r="D185" s="179">
        <f t="shared" si="11"/>
        <v>1248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50</v>
      </c>
      <c r="B186" s="181">
        <f>'Données projet'!D174</f>
        <v>19</v>
      </c>
      <c r="C186" s="193">
        <f>150*'Données projet'!E174+13.8*('Données projet'!F174+'Données projet'!G176)+10*'Données projet'!H174</f>
        <v>66</v>
      </c>
      <c r="D186" s="179">
        <f t="shared" si="11"/>
        <v>1254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55</v>
      </c>
      <c r="B187" s="181">
        <f>'Données projet'!D175</f>
        <v>16</v>
      </c>
      <c r="C187" s="193">
        <f>150*'Données projet'!E175+13.8*('Données projet'!F175+'Données projet'!G177)+10*'Données projet'!H175</f>
        <v>66</v>
      </c>
      <c r="D187" s="179">
        <f t="shared" si="11"/>
        <v>1056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60</v>
      </c>
      <c r="B188" s="181">
        <f>'Données projet'!D176</f>
        <v>14</v>
      </c>
      <c r="C188" s="193">
        <f>150*'Données projet'!E176+13.8*('Données projet'!F176+'Données projet'!G178)+10*'Données projet'!H176</f>
        <v>80</v>
      </c>
      <c r="D188" s="179">
        <f t="shared" si="11"/>
        <v>1120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65</v>
      </c>
      <c r="B189" s="181">
        <f>'Données projet'!D177</f>
        <v>13</v>
      </c>
      <c r="C189" s="193">
        <f>150*'Données projet'!E177+13.8*('Données projet'!F177+'Données projet'!G179)+10*'Données projet'!H177</f>
        <v>80</v>
      </c>
      <c r="D189" s="179">
        <f t="shared" si="11"/>
        <v>1040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70</v>
      </c>
      <c r="B190" s="181">
        <f>'Données projet'!D178</f>
        <v>13</v>
      </c>
      <c r="C190" s="193">
        <f>150*'Données projet'!E178+13.8*('Données projet'!F178+'Données projet'!G180)+10*'Données projet'!H178</f>
        <v>94</v>
      </c>
      <c r="D190" s="179">
        <f t="shared" si="11"/>
        <v>1222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75</v>
      </c>
      <c r="B191" s="181">
        <f>'Données projet'!D179</f>
        <v>12</v>
      </c>
      <c r="C191" s="193">
        <f>150*'Données projet'!E179+13.8*('Données projet'!F179+'Données projet'!G181)+10*'Données projet'!H179</f>
        <v>94</v>
      </c>
      <c r="D191" s="179">
        <f t="shared" si="11"/>
        <v>1128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80</v>
      </c>
      <c r="B192" s="181">
        <f>'Données projet'!D180</f>
        <v>330</v>
      </c>
      <c r="C192" s="193">
        <f>150*'Données projet'!E180+13.8*('Données projet'!F180+'Données projet'!G182)+10*'Données projet'!H180</f>
        <v>108</v>
      </c>
      <c r="D192" s="179">
        <f t="shared" si="11"/>
        <v>35640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Châtaignier</v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 t="s">
        <v>132</v>
      </c>
      <c r="D203" s="196" t="s">
        <v>132</v>
      </c>
      <c r="E203" s="193">
        <v>2624</v>
      </c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20</v>
      </c>
      <c r="B209" s="181">
        <f>'Données projet'!D192</f>
        <v>0</v>
      </c>
      <c r="C209" s="193">
        <f>120*'Données projet'!E192+13.8*('Données projet'!F192+'Données projet'!G192)+10*'Données projet'!H192</f>
        <v>10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25</v>
      </c>
      <c r="B210" s="181">
        <f>'Données projet'!D193</f>
        <v>7</v>
      </c>
      <c r="C210" s="193">
        <f>120*'Données projet'!E193+13.8*('Données projet'!F193+'Données projet'!G193)+10*'Données projet'!H193</f>
        <v>10</v>
      </c>
      <c r="D210" s="179">
        <f t="shared" ref="D210:D228" si="12">B210*C210</f>
        <v>70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30</v>
      </c>
      <c r="B211" s="181">
        <f>'Données projet'!D194</f>
        <v>28</v>
      </c>
      <c r="C211" s="193">
        <f>120*'Données projet'!E194+13.8*('Données projet'!F194+'Données projet'!G194)+10*'Données projet'!H194</f>
        <v>10</v>
      </c>
      <c r="D211" s="179">
        <f t="shared" si="12"/>
        <v>280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35</v>
      </c>
      <c r="B212" s="181">
        <f>'Données projet'!D195</f>
        <v>28</v>
      </c>
      <c r="C212" s="193">
        <f>120*'Données projet'!E195+13.8*('Données projet'!F195+'Données projet'!G195)+10*'Données projet'!H195</f>
        <v>32</v>
      </c>
      <c r="D212" s="179">
        <f t="shared" si="12"/>
        <v>896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40</v>
      </c>
      <c r="B213" s="181">
        <f>'Données projet'!D196</f>
        <v>28</v>
      </c>
      <c r="C213" s="193">
        <f>120*'Données projet'!E196+13.8*('Données projet'!F196+'Données projet'!G196)+10*'Données projet'!H196</f>
        <v>32</v>
      </c>
      <c r="D213" s="179">
        <f t="shared" si="12"/>
        <v>896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45</v>
      </c>
      <c r="B214" s="181">
        <f>'Données projet'!D197</f>
        <v>28</v>
      </c>
      <c r="C214" s="193">
        <f>120*'Données projet'!E197+13.8*('Données projet'!F197+'Données projet'!G197)+10*'Données projet'!H197</f>
        <v>32</v>
      </c>
      <c r="D214" s="179">
        <f t="shared" si="12"/>
        <v>896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50</v>
      </c>
      <c r="B215" s="181">
        <f>'Données projet'!D198</f>
        <v>28</v>
      </c>
      <c r="C215" s="193">
        <f>120*'Données projet'!E198+13.8*('Données projet'!F198+'Données projet'!G198)+10*'Données projet'!H198</f>
        <v>43</v>
      </c>
      <c r="D215" s="179">
        <f t="shared" si="12"/>
        <v>1204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55</v>
      </c>
      <c r="B216" s="181">
        <f>'Données projet'!D199</f>
        <v>28</v>
      </c>
      <c r="C216" s="193">
        <f>120*'Données projet'!E199+13.8*('Données projet'!F199+'Données projet'!G199)+10*'Données projet'!H199</f>
        <v>43</v>
      </c>
      <c r="D216" s="179">
        <f t="shared" si="12"/>
        <v>1204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60</v>
      </c>
      <c r="B217" s="181">
        <f>'Données projet'!D200</f>
        <v>28</v>
      </c>
      <c r="C217" s="193">
        <f>120*'Données projet'!E200+13.8*('Données projet'!F200+'Données projet'!G200)+10*'Données projet'!H200</f>
        <v>54</v>
      </c>
      <c r="D217" s="179">
        <f t="shared" si="12"/>
        <v>1512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65</v>
      </c>
      <c r="B218" s="181">
        <f>'Données projet'!D201</f>
        <v>28</v>
      </c>
      <c r="C218" s="193">
        <f>120*'Données projet'!E201+13.8*('Données projet'!F201+'Données projet'!G201)+10*'Données projet'!H201</f>
        <v>54</v>
      </c>
      <c r="D218" s="179">
        <f t="shared" si="12"/>
        <v>1512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70</v>
      </c>
      <c r="B219" s="181">
        <f>'Données projet'!D202</f>
        <v>28</v>
      </c>
      <c r="C219" s="193">
        <f>120*'Données projet'!E202+13.8*('Données projet'!F202+'Données projet'!G202)+10*'Données projet'!H202</f>
        <v>65</v>
      </c>
      <c r="D219" s="179">
        <f t="shared" si="12"/>
        <v>1820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75</v>
      </c>
      <c r="B220" s="181">
        <f>'Données projet'!D203</f>
        <v>28</v>
      </c>
      <c r="C220" s="193">
        <f>120*'Données projet'!E203+13.8*('Données projet'!F203+'Données projet'!G203)+10*'Données projet'!H203</f>
        <v>65</v>
      </c>
      <c r="D220" s="179">
        <f t="shared" si="12"/>
        <v>1820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80</v>
      </c>
      <c r="B221" s="181">
        <f>'Données projet'!D204</f>
        <v>28</v>
      </c>
      <c r="C221" s="193">
        <f>120*'Données projet'!E204+13.8*('Données projet'!F204+'Données projet'!G204)+10*'Données projet'!H204</f>
        <v>76</v>
      </c>
      <c r="D221" s="179">
        <f t="shared" si="12"/>
        <v>2128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85</v>
      </c>
      <c r="B222" s="181">
        <f>'Données projet'!D205</f>
        <v>27</v>
      </c>
      <c r="C222" s="193">
        <f>120*'Données projet'!E205+13.8*('Données projet'!F205+'Données projet'!G205)+10*'Données projet'!H205</f>
        <v>76</v>
      </c>
      <c r="D222" s="179">
        <f t="shared" si="12"/>
        <v>2052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90</v>
      </c>
      <c r="B223" s="181">
        <f>'Données projet'!D206</f>
        <v>26</v>
      </c>
      <c r="C223" s="193">
        <f>120*'Données projet'!E206+13.8*('Données projet'!F206+'Données projet'!G206)+10*'Données projet'!H206</f>
        <v>87</v>
      </c>
      <c r="D223" s="179">
        <f t="shared" si="12"/>
        <v>2262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95</v>
      </c>
      <c r="B224" s="181">
        <f>'Données projet'!D207</f>
        <v>25</v>
      </c>
      <c r="C224" s="193">
        <f>120*'Données projet'!E207+13.8*('Données projet'!F207+'Données projet'!G207)+10*'Données projet'!H207</f>
        <v>87</v>
      </c>
      <c r="D224" s="179">
        <f t="shared" si="12"/>
        <v>2175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105</v>
      </c>
      <c r="B225" s="181">
        <f>'Données projet'!D208</f>
        <v>47</v>
      </c>
      <c r="C225" s="193">
        <f>120*'Données projet'!E208+13.8*('Données projet'!F208+'Données projet'!G208)+10*'Données projet'!H208</f>
        <v>87</v>
      </c>
      <c r="D225" s="179">
        <f t="shared" si="12"/>
        <v>4089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110</v>
      </c>
      <c r="B226" s="181">
        <f>'Données projet'!D209</f>
        <v>22</v>
      </c>
      <c r="C226" s="193">
        <f>120*'Données projet'!E209+13.8*('Données projet'!F209+'Données projet'!G209)+10*'Données projet'!H209</f>
        <v>87</v>
      </c>
      <c r="D226" s="179">
        <f t="shared" si="12"/>
        <v>1914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115</v>
      </c>
      <c r="B227" s="181">
        <f>'Données projet'!D210</f>
        <v>22</v>
      </c>
      <c r="C227" s="193">
        <f>120*'Données projet'!E210+13.8*('Données projet'!F210+'Données projet'!G210)+10*'Données projet'!H210</f>
        <v>87</v>
      </c>
      <c r="D227" s="179">
        <f t="shared" si="12"/>
        <v>1914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120</v>
      </c>
      <c r="B228" s="181">
        <f>'Données projet'!D211</f>
        <v>432</v>
      </c>
      <c r="C228" s="193">
        <f>120*'Données projet'!E211+13.8*('Données projet'!F211+'Données projet'!G211)+10*'Données projet'!H211</f>
        <v>98</v>
      </c>
      <c r="D228" s="179">
        <f t="shared" si="12"/>
        <v>42336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Chêne rouge d'Amérique</v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 t="s">
        <v>132</v>
      </c>
      <c r="D234" s="196" t="s">
        <v>132</v>
      </c>
      <c r="E234" s="193">
        <v>2624</v>
      </c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10</v>
      </c>
      <c r="B240" s="181">
        <f>'Données projet'!D218</f>
        <v>0</v>
      </c>
      <c r="C240" s="193">
        <f>150*'Données projet'!E218+13.8*('Données projet'!F218+'Données projet'!G218)+10*'Données projet'!H218</f>
        <v>10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15</v>
      </c>
      <c r="B241" s="181">
        <f>'Données projet'!D219</f>
        <v>0</v>
      </c>
      <c r="C241" s="193">
        <f>150*'Données projet'!E219+13.8*('Données projet'!F219+'Données projet'!G219)+10*'Données projet'!H219</f>
        <v>10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20</v>
      </c>
      <c r="B242" s="181">
        <f>'Données projet'!D220</f>
        <v>54</v>
      </c>
      <c r="C242" s="193">
        <f>150*'Données projet'!E220+13.8*('Données projet'!F220+'Données projet'!G220)+10*'Données projet'!H220</f>
        <v>10</v>
      </c>
      <c r="D242" s="179">
        <f t="shared" si="13"/>
        <v>540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25</v>
      </c>
      <c r="B243" s="181">
        <f>'Données projet'!D221</f>
        <v>26</v>
      </c>
      <c r="C243" s="193">
        <f>150*'Données projet'!E221+13.8*('Données projet'!F221+'Données projet'!G221)+10*'Données projet'!H221</f>
        <v>38</v>
      </c>
      <c r="D243" s="179">
        <f t="shared" si="13"/>
        <v>988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30</v>
      </c>
      <c r="B244" s="181">
        <f>'Données projet'!D222</f>
        <v>27</v>
      </c>
      <c r="C244" s="193">
        <f>150*'Données projet'!E222+13.8*('Données projet'!F222+'Données projet'!G222)+10*'Données projet'!H222</f>
        <v>38</v>
      </c>
      <c r="D244" s="179">
        <f t="shared" si="13"/>
        <v>1026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35</v>
      </c>
      <c r="B245" s="181">
        <f>'Données projet'!D223</f>
        <v>27</v>
      </c>
      <c r="C245" s="193">
        <f>150*'Données projet'!E223+13.8*('Données projet'!F223+'Données projet'!G223)+10*'Données projet'!H223</f>
        <v>38</v>
      </c>
      <c r="D245" s="179">
        <f t="shared" si="13"/>
        <v>1026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40</v>
      </c>
      <c r="B246" s="181">
        <f>'Données projet'!D224</f>
        <v>27</v>
      </c>
      <c r="C246" s="193">
        <f>150*'Données projet'!E224+13.8*('Données projet'!F224+'Données projet'!G224)+10*'Données projet'!H224</f>
        <v>52</v>
      </c>
      <c r="D246" s="179">
        <f t="shared" si="13"/>
        <v>1404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45</v>
      </c>
      <c r="B247" s="181">
        <f>'Données projet'!D225</f>
        <v>26</v>
      </c>
      <c r="C247" s="193">
        <f>150*'Données projet'!E225+13.8*('Données projet'!F225+'Données projet'!G225)+10*'Données projet'!H225</f>
        <v>52</v>
      </c>
      <c r="D247" s="179">
        <f t="shared" si="13"/>
        <v>1352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50</v>
      </c>
      <c r="B248" s="181">
        <f>'Données projet'!D226</f>
        <v>24</v>
      </c>
      <c r="C248" s="193">
        <f>150*'Données projet'!E226+13.8*('Données projet'!F226+'Données projet'!G226)+10*'Données projet'!H226</f>
        <v>66</v>
      </c>
      <c r="D248" s="179">
        <f t="shared" si="13"/>
        <v>1584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55</v>
      </c>
      <c r="B249" s="181">
        <f>'Données projet'!D227</f>
        <v>23</v>
      </c>
      <c r="C249" s="193">
        <f>150*'Données projet'!E227+13.8*('Données projet'!F227+'Données projet'!G227)+10*'Données projet'!H227</f>
        <v>66</v>
      </c>
      <c r="D249" s="179">
        <f t="shared" si="13"/>
        <v>1518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60</v>
      </c>
      <c r="B250" s="181">
        <f>'Données projet'!D228</f>
        <v>21</v>
      </c>
      <c r="C250" s="193">
        <f>150*'Données projet'!E228+13.8*('Données projet'!F228+'Données projet'!G228)+10*'Données projet'!H228</f>
        <v>80</v>
      </c>
      <c r="D250" s="179">
        <f t="shared" si="13"/>
        <v>1680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65</v>
      </c>
      <c r="B251" s="181">
        <f>'Données projet'!D229</f>
        <v>20</v>
      </c>
      <c r="C251" s="193">
        <f>150*'Données projet'!E229+13.8*('Données projet'!F229+'Données projet'!G229)+10*'Données projet'!H229</f>
        <v>80</v>
      </c>
      <c r="D251" s="179">
        <f t="shared" si="13"/>
        <v>1600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70</v>
      </c>
      <c r="B252" s="181">
        <f>'Données projet'!D230</f>
        <v>18</v>
      </c>
      <c r="C252" s="193">
        <f>150*'Données projet'!E230+13.8*('Données projet'!F230+'Données projet'!G230)+10*'Données projet'!H230</f>
        <v>94</v>
      </c>
      <c r="D252" s="179">
        <f t="shared" si="13"/>
        <v>1692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75</v>
      </c>
      <c r="B253" s="181">
        <f>'Données projet'!D231</f>
        <v>16</v>
      </c>
      <c r="C253" s="193">
        <f>150*'Données projet'!E231+13.8*('Données projet'!F231+'Données projet'!G231)+10*'Données projet'!H231</f>
        <v>94</v>
      </c>
      <c r="D253" s="179">
        <f t="shared" si="13"/>
        <v>1504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80</v>
      </c>
      <c r="B254" s="181">
        <f>'Données projet'!D232</f>
        <v>15</v>
      </c>
      <c r="C254" s="193">
        <f>150*'Données projet'!E232+13.8*('Données projet'!F232+'Données projet'!G232)+10*'Données projet'!H232</f>
        <v>108</v>
      </c>
      <c r="D254" s="179">
        <f t="shared" si="13"/>
        <v>1620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85</v>
      </c>
      <c r="B255" s="181">
        <f>'Données projet'!D233</f>
        <v>14</v>
      </c>
      <c r="C255" s="193">
        <f>150*'Données projet'!E233+13.8*('Données projet'!F233+'Données projet'!G233)+10*'Données projet'!H233</f>
        <v>108</v>
      </c>
      <c r="D255" s="179">
        <f t="shared" si="13"/>
        <v>1512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90</v>
      </c>
      <c r="B256" s="181">
        <f>'Données projet'!D234</f>
        <v>12</v>
      </c>
      <c r="C256" s="193">
        <f>150*'Données projet'!E234+13.8*('Données projet'!F234+'Données projet'!G234)+10*'Données projet'!H234</f>
        <v>108</v>
      </c>
      <c r="D256" s="179">
        <f t="shared" si="13"/>
        <v>1296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95</v>
      </c>
      <c r="B257" s="181">
        <f>'Données projet'!D235</f>
        <v>12</v>
      </c>
      <c r="C257" s="193">
        <f>150*'Données projet'!E235+13.8*('Données projet'!F235+'Données projet'!G235)+10*'Données projet'!H235</f>
        <v>108</v>
      </c>
      <c r="D257" s="179">
        <f t="shared" si="13"/>
        <v>1296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100</v>
      </c>
      <c r="B258" s="181">
        <f>'Données projet'!D236</f>
        <v>255</v>
      </c>
      <c r="C258" s="193">
        <f>150*'Données projet'!E236+13.8*('Données projet'!F236+'Données projet'!G236)+10*'Données projet'!H236</f>
        <v>108</v>
      </c>
      <c r="D258" s="179">
        <f t="shared" si="13"/>
        <v>27540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Erable champêtre</v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 t="s">
        <v>132</v>
      </c>
      <c r="D265" s="196" t="s">
        <v>132</v>
      </c>
      <c r="E265" s="193">
        <v>2624</v>
      </c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15</v>
      </c>
      <c r="B271" s="181">
        <f>'Données projet'!D244</f>
        <v>0</v>
      </c>
      <c r="C271" s="193">
        <f>50*'Données projet'!E244+13.8*('Données projet'!F244+'Données projet'!G244)+10*'Données projet'!H244</f>
        <v>10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20</v>
      </c>
      <c r="B272" s="181">
        <f>'Données projet'!D245</f>
        <v>21</v>
      </c>
      <c r="C272" s="193">
        <f>50*'Données projet'!E245+13.8*('Données projet'!F245+'Données projet'!G245)+10*'Données projet'!H245</f>
        <v>10</v>
      </c>
      <c r="D272" s="179">
        <f t="shared" ref="D272:D290" si="14">B272*C272</f>
        <v>210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25</v>
      </c>
      <c r="B273" s="181">
        <f>'Données projet'!D246</f>
        <v>21</v>
      </c>
      <c r="C273" s="193">
        <f>50*'Données projet'!E246+13.8*('Données projet'!F246+'Données projet'!G246)+10*'Données projet'!H246</f>
        <v>10</v>
      </c>
      <c r="D273" s="179">
        <f t="shared" si="14"/>
        <v>210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30</v>
      </c>
      <c r="B274" s="181">
        <f>'Données projet'!D247</f>
        <v>21</v>
      </c>
      <c r="C274" s="193">
        <f>50*'Données projet'!E247+13.8*('Données projet'!F247+'Données projet'!G247)+10*'Données projet'!H247</f>
        <v>18</v>
      </c>
      <c r="D274" s="179">
        <f t="shared" si="14"/>
        <v>378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35</v>
      </c>
      <c r="B275" s="181">
        <f>'Données projet'!D248</f>
        <v>21</v>
      </c>
      <c r="C275" s="193">
        <f>50*'Données projet'!E248+13.8*('Données projet'!F248+'Données projet'!G248)+10*'Données projet'!H248</f>
        <v>18</v>
      </c>
      <c r="D275" s="179">
        <f t="shared" si="14"/>
        <v>378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40</v>
      </c>
      <c r="B276" s="181">
        <f>'Données projet'!D249</f>
        <v>21</v>
      </c>
      <c r="C276" s="193">
        <f>50*'Données projet'!E249+13.8*('Données projet'!F249+'Données projet'!G249)+10*'Données projet'!H249</f>
        <v>18</v>
      </c>
      <c r="D276" s="179">
        <f t="shared" si="14"/>
        <v>378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45</v>
      </c>
      <c r="B277" s="181">
        <f>'Données projet'!D250</f>
        <v>18</v>
      </c>
      <c r="C277" s="193">
        <f>50*'Données projet'!E250+13.8*('Données projet'!F250+'Données projet'!G250)+10*'Données projet'!H250</f>
        <v>22</v>
      </c>
      <c r="D277" s="179">
        <f t="shared" si="14"/>
        <v>396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50</v>
      </c>
      <c r="B278" s="181">
        <f>'Données projet'!D251</f>
        <v>13</v>
      </c>
      <c r="C278" s="193">
        <f>50*'Données projet'!E251+13.8*('Données projet'!F251+'Données projet'!G251)+10*'Données projet'!H251</f>
        <v>22</v>
      </c>
      <c r="D278" s="179">
        <f t="shared" si="14"/>
        <v>286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55</v>
      </c>
      <c r="B279" s="181">
        <f>'Données projet'!D252</f>
        <v>11</v>
      </c>
      <c r="C279" s="193">
        <f>50*'Données projet'!E252+13.8*('Données projet'!F252+'Données projet'!G252)+10*'Données projet'!H252</f>
        <v>26</v>
      </c>
      <c r="D279" s="179">
        <f t="shared" si="14"/>
        <v>286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60</v>
      </c>
      <c r="B280" s="181">
        <f>'Données projet'!D253</f>
        <v>9</v>
      </c>
      <c r="C280" s="193">
        <f>50*'Données projet'!E253+13.8*('Données projet'!F253+'Données projet'!G253)+10*'Données projet'!H253</f>
        <v>26</v>
      </c>
      <c r="D280" s="179">
        <f t="shared" si="14"/>
        <v>234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65</v>
      </c>
      <c r="B281" s="181">
        <f>'Données projet'!D254</f>
        <v>8</v>
      </c>
      <c r="C281" s="193">
        <f>50*'Données projet'!E254+13.8*('Données projet'!F254+'Données projet'!G254)+10*'Données projet'!H254</f>
        <v>30</v>
      </c>
      <c r="D281" s="179">
        <f t="shared" si="14"/>
        <v>240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70</v>
      </c>
      <c r="B282" s="181">
        <f>'Données projet'!D255</f>
        <v>8</v>
      </c>
      <c r="C282" s="193">
        <f>50*'Données projet'!E255+13.8*('Données projet'!F255+'Données projet'!G255)+10*'Données projet'!H255</f>
        <v>30</v>
      </c>
      <c r="D282" s="179">
        <f t="shared" si="14"/>
        <v>240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75</v>
      </c>
      <c r="B283" s="181">
        <f>'Données projet'!D256</f>
        <v>7</v>
      </c>
      <c r="C283" s="193">
        <f>50*'Données projet'!E256+13.8*('Données projet'!F256+'Données projet'!G256)+10*'Données projet'!H256</f>
        <v>34</v>
      </c>
      <c r="D283" s="179">
        <f t="shared" si="14"/>
        <v>238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80</v>
      </c>
      <c r="B284" s="181">
        <f>'Données projet'!D257</f>
        <v>219</v>
      </c>
      <c r="C284" s="193">
        <f>50*'Données projet'!E257+13.8*('Données projet'!F257+'Données projet'!G257)+10*'Données projet'!H257</f>
        <v>34</v>
      </c>
      <c r="D284" s="179">
        <f t="shared" si="14"/>
        <v>7446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>
        <f>50*'Données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>
        <f>50*'Données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>Aulne à feuilles en cœur</v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 t="s">
        <v>132</v>
      </c>
      <c r="D296" s="196" t="s">
        <v>132</v>
      </c>
      <c r="E296" s="193">
        <v>2432</v>
      </c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10</v>
      </c>
      <c r="B302" s="181">
        <f>'Données projet'!D270</f>
        <v>0</v>
      </c>
      <c r="C302" s="191">
        <f>50*'Données projet'!E270+13.8*('Données projet'!F270+'Données projet'!G270)+10*'Données projet'!H270</f>
        <v>10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15</v>
      </c>
      <c r="B303" s="181">
        <f>'Données projet'!D271</f>
        <v>32</v>
      </c>
      <c r="C303" s="191">
        <f>50*'Données projet'!E271+13.8*('Données projet'!F271+'Données projet'!G271)+10*'Données projet'!H271</f>
        <v>10</v>
      </c>
      <c r="D303" s="182">
        <f t="shared" ref="D303:D321" si="15">B303*C303</f>
        <v>320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20</v>
      </c>
      <c r="B304" s="181">
        <f>'Données projet'!D272</f>
        <v>35</v>
      </c>
      <c r="C304" s="191">
        <f>50*'Données projet'!E272+13.8*('Données projet'!F272+'Données projet'!G272)+10*'Données projet'!H272</f>
        <v>10</v>
      </c>
      <c r="D304" s="182">
        <f t="shared" si="15"/>
        <v>350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25</v>
      </c>
      <c r="B305" s="181">
        <f>'Données projet'!D273</f>
        <v>35</v>
      </c>
      <c r="C305" s="191">
        <f>50*'Données projet'!E273+13.8*('Données projet'!F273+'Données projet'!G273)+10*'Données projet'!H273</f>
        <v>18</v>
      </c>
      <c r="D305" s="182">
        <f t="shared" si="15"/>
        <v>630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30</v>
      </c>
      <c r="B306" s="181">
        <f>'Données projet'!D274</f>
        <v>35</v>
      </c>
      <c r="C306" s="191">
        <f>50*'Données projet'!E274+13.8*('Données projet'!F274+'Données projet'!G274)+10*'Données projet'!H274</f>
        <v>18</v>
      </c>
      <c r="D306" s="182">
        <f t="shared" si="15"/>
        <v>630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35</v>
      </c>
      <c r="B307" s="181">
        <f>'Données projet'!D275</f>
        <v>35</v>
      </c>
      <c r="C307" s="191">
        <f>50*'Données projet'!E275+13.8*('Données projet'!F275+'Données projet'!G275)+10*'Données projet'!H275</f>
        <v>18</v>
      </c>
      <c r="D307" s="182">
        <f t="shared" si="15"/>
        <v>630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40</v>
      </c>
      <c r="B308" s="181">
        <f>'Données projet'!D276</f>
        <v>35</v>
      </c>
      <c r="C308" s="191">
        <f>50*'Données projet'!E276+13.8*('Données projet'!F276+'Données projet'!G276)+10*'Données projet'!H276</f>
        <v>22</v>
      </c>
      <c r="D308" s="182">
        <f t="shared" si="15"/>
        <v>770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45</v>
      </c>
      <c r="B309" s="181">
        <f>'Données projet'!D277</f>
        <v>24</v>
      </c>
      <c r="C309" s="191">
        <f>50*'Données projet'!E277+13.8*('Données projet'!F277+'Données projet'!G277)+10*'Données projet'!H277</f>
        <v>22</v>
      </c>
      <c r="D309" s="182">
        <f t="shared" si="15"/>
        <v>528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50</v>
      </c>
      <c r="B310" s="181">
        <f>'Données projet'!D278</f>
        <v>19</v>
      </c>
      <c r="C310" s="191">
        <f>50*'Données projet'!E278+13.8*('Données projet'!F278+'Données projet'!G278)+10*'Données projet'!H278</f>
        <v>26</v>
      </c>
      <c r="D310" s="182">
        <f t="shared" si="15"/>
        <v>494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55</v>
      </c>
      <c r="B311" s="181">
        <f>'Données projet'!D279</f>
        <v>16</v>
      </c>
      <c r="C311" s="191">
        <f>50*'Données projet'!E279+13.8*('Données projet'!F279+'Données projet'!G279)+10*'Données projet'!H279</f>
        <v>26</v>
      </c>
      <c r="D311" s="182">
        <f t="shared" si="15"/>
        <v>416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60</v>
      </c>
      <c r="B312" s="181">
        <f>'Données projet'!D280</f>
        <v>14</v>
      </c>
      <c r="C312" s="191">
        <f>50*'Données projet'!E280+13.8*('Données projet'!F280+'Données projet'!G280)+10*'Données projet'!H280</f>
        <v>30</v>
      </c>
      <c r="D312" s="182">
        <f t="shared" si="15"/>
        <v>420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65</v>
      </c>
      <c r="B313" s="181">
        <f>'Données projet'!D281</f>
        <v>13</v>
      </c>
      <c r="C313" s="191">
        <f>50*'Données projet'!E281+13.8*('Données projet'!F281+'Données projet'!G281)+10*'Données projet'!H281</f>
        <v>30</v>
      </c>
      <c r="D313" s="182">
        <f t="shared" si="15"/>
        <v>390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70</v>
      </c>
      <c r="B314" s="181">
        <f>'Données projet'!D282</f>
        <v>13</v>
      </c>
      <c r="C314" s="191">
        <f>50*'Données projet'!E282+13.8*('Données projet'!F282+'Données projet'!G282)+10*'Données projet'!H282</f>
        <v>34</v>
      </c>
      <c r="D314" s="182">
        <f t="shared" si="15"/>
        <v>442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75</v>
      </c>
      <c r="B315" s="181">
        <f>'Données projet'!D283</f>
        <v>12</v>
      </c>
      <c r="C315" s="191">
        <f>50*'Données projet'!E283+13.8*('Données projet'!F283+'Données projet'!G283)+10*'Données projet'!H283</f>
        <v>34</v>
      </c>
      <c r="D315" s="182">
        <f t="shared" si="15"/>
        <v>408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80</v>
      </c>
      <c r="B316" s="181">
        <f>'Données projet'!D284</f>
        <v>330</v>
      </c>
      <c r="C316" s="191">
        <f>50*'Données projet'!E284+13.8*('Données projet'!F284+'Données projet'!G284)+10*'Données projet'!H284</f>
        <v>34</v>
      </c>
      <c r="D316" s="182">
        <f t="shared" si="15"/>
        <v>11220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>
        <f>50*'Données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>
        <f>50*'Données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>
        <f>50*'Données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2024-06-03T14:29:36Z</dcterms:modified>
</cp:coreProperties>
</file>