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SEES (61) - GFR DU CROCHET -BEL\Dossier déposé 12012024\"/>
    </mc:Choice>
  </mc:AlternateContent>
  <xr:revisionPtr revIDLastSave="0" documentId="13_ncr:1_{FEA0918C-442D-40E8-A7A4-815A49C0020D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<sst xmlns="http://schemas.openxmlformats.org/spreadsheetml/2006/main" count="1170" uniqueCount="324">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</sst>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713.28001696958756</c:v>
                </c:pt>
                <c:pt idx="92">
                  <c:v>727.30887606576107</c:v>
                </c:pt>
                <c:pt idx="93">
                  <c:v>741.33221940809119</c:v>
                </c:pt>
                <c:pt idx="94">
                  <c:v>755.35016596146124</c:v>
                </c:pt>
                <c:pt idx="95">
                  <c:v>769.36282991848657</c:v>
                </c:pt>
                <c:pt idx="96">
                  <c:v>718.71120518049202</c:v>
                </c:pt>
                <c:pt idx="97">
                  <c:v>731.38073214986196</c:v>
                </c:pt>
                <c:pt idx="98">
                  <c:v>744.04578792851362</c:v>
                </c:pt>
                <c:pt idx="99">
                  <c:v>756.70645930239664</c:v>
                </c:pt>
                <c:pt idx="100">
                  <c:v>769.36282991848668</c:v>
                </c:pt>
                <c:pt idx="101">
                  <c:v>720.52141472893663</c:v>
                </c:pt>
                <c:pt idx="102">
                  <c:v>732.73791471720131</c:v>
                </c:pt>
                <c:pt idx="103">
                  <c:v>744.95026599101573</c:v>
                </c:pt>
                <c:pt idx="104">
                  <c:v>757.15854610702581</c:v>
                </c:pt>
                <c:pt idx="105">
                  <c:v>769.36282991848657</c:v>
                </c:pt>
                <c:pt idx="106">
                  <c:v>721.87901096599228</c:v>
                </c:pt>
                <c:pt idx="107">
                  <c:v>733.19029751967901</c:v>
                </c:pt>
                <c:pt idx="108">
                  <c:v>744.49802975383579</c:v>
                </c:pt>
                <c:pt idx="109">
                  <c:v>755.80226923335988</c:v>
                </c:pt>
                <c:pt idx="110">
                  <c:v>767.10307553239511</c:v>
                </c:pt>
                <c:pt idx="111">
                  <c:v>721.42648468096979</c:v>
                </c:pt>
                <c:pt idx="112">
                  <c:v>732.28552622408233</c:v>
                </c:pt>
                <c:pt idx="113">
                  <c:v>743.14128749792644</c:v>
                </c:pt>
                <c:pt idx="114">
                  <c:v>753.99382315119317</c:v>
                </c:pt>
                <c:pt idx="115">
                  <c:v>764.84318613194364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7" zoomScale="90" zoomScaleNormal="90" workbookViewId="0">
      <selection activeCell="C13" sqref="C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2.98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0.9</v>
      </c>
      <c r="D9" s="36">
        <f t="shared" ref="D9:D18" si="0">C9*$C$5</f>
        <v>2.6819999999999999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52</v>
      </c>
      <c r="C10" s="35">
        <v>0.1</v>
      </c>
      <c r="D10" s="36">
        <f t="shared" si="0"/>
        <v>0.29799999999999999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>
        <v>1</v>
      </c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>
        <v>1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>
        <v>1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331</v>
      </c>
      <c r="C55" s="53">
        <v>20</v>
      </c>
      <c r="D55" s="53">
        <v>331</v>
      </c>
      <c r="E55" s="54"/>
      <c r="F55" s="54"/>
      <c r="G55" s="54"/>
      <c r="H55" s="54"/>
      <c r="I55" s="52">
        <f t="shared" si="1"/>
        <v>4.8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Cormier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>
        <v>1</v>
      </c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>
        <v>1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>
        <v>1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55</v>
      </c>
      <c r="B69" s="63">
        <v>254</v>
      </c>
      <c r="C69" s="63">
        <v>8</v>
      </c>
      <c r="D69" s="6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60</v>
      </c>
      <c r="B70" s="63">
        <v>273</v>
      </c>
      <c r="C70" s="63">
        <v>9</v>
      </c>
      <c r="D70" s="6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65</v>
      </c>
      <c r="B71" s="63">
        <v>289</v>
      </c>
      <c r="C71" s="63">
        <v>10</v>
      </c>
      <c r="D71" s="6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70</v>
      </c>
      <c r="B72" s="63">
        <v>302</v>
      </c>
      <c r="C72" s="63">
        <v>11</v>
      </c>
      <c r="D72" s="6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75</v>
      </c>
      <c r="B73" s="63">
        <v>312</v>
      </c>
      <c r="C73" s="63">
        <v>12</v>
      </c>
      <c r="D73" s="6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80</v>
      </c>
      <c r="B74" s="63">
        <v>320</v>
      </c>
      <c r="C74" s="63">
        <v>13</v>
      </c>
      <c r="D74" s="6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85</v>
      </c>
      <c r="B75" s="63">
        <v>326</v>
      </c>
      <c r="C75" s="63">
        <v>14</v>
      </c>
      <c r="D75" s="6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3">
        <v>115</v>
      </c>
      <c r="B81" s="53">
        <v>331</v>
      </c>
      <c r="C81" s="53">
        <v>20</v>
      </c>
      <c r="D81" s="53">
        <v>331</v>
      </c>
      <c r="E81" s="54"/>
      <c r="F81" s="54"/>
      <c r="G81" s="54"/>
      <c r="H81" s="54"/>
      <c r="I81" s="52">
        <f t="shared" si="2"/>
        <v>4.8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Cormier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439.19854273764042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514.56270572316976</v>
      </c>
      <c r="AO3" s="62">
        <f>IF('Données projet'!E10&gt;30,$AM$33-$H$33,LOOKUP('Données projet'!$E$10,$A$3:$A$203,AM3:AM203)-LOOKUP('Données projet'!$E$10,$A$3:$A$203,$H$3:$H$203))</f>
        <v>322.81767004794284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439.19854273764042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1.3339508622607719</v>
      </c>
      <c r="AK4" s="14">
        <f>EXP(-1.0587+0.8836*LN(AJ4)+0.284)</f>
        <v>0.59446408362489378</v>
      </c>
      <c r="AL4" s="22">
        <f t="shared" ref="AL4:AL67" si="4">(AJ4+AK4)*0.475*44/12</f>
        <v>3.3586560307508679</v>
      </c>
      <c r="AM4" s="62">
        <f t="shared" ref="AM4:AM67" si="5">AL4+(AD4+AE4)*44/12</f>
        <v>261.24754491963972</v>
      </c>
      <c r="AN4" s="62">
        <f ca="1">AVERAGE(OFFSET($AM$3,0,0,'Données projet'!$E$10+1,1))-AVERAGE(OFFSET($H$3,0,0,'Données projet'!$E$10+1,1))</f>
        <v>514.56270572316976</v>
      </c>
      <c r="AO4" s="62">
        <f>$AO$3</f>
        <v>322.81767004794284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439.19854273764042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1.6531260710946272</v>
      </c>
      <c r="AK5" s="14">
        <f t="shared" ref="AK5:AK68" si="35">EXP(-1.0587+0.8836*LN(AJ5)+0.284)</f>
        <v>0.7185338367382873</v>
      </c>
      <c r="AL5" s="22">
        <f t="shared" si="4"/>
        <v>4.1306410061423255</v>
      </c>
      <c r="AM5" s="62">
        <f t="shared" si="5"/>
        <v>263.24175211725344</v>
      </c>
      <c r="AN5" s="62">
        <f ca="1">AVERAGE(OFFSET($AM$3,0,0,'Données projet'!$E$10+1,1))-AVERAGE(OFFSET($H$3,0,0,'Données projet'!$E$10+1,1))</f>
        <v>514.56270572316976</v>
      </c>
      <c r="AO5" s="62">
        <f t="shared" ref="AO5:AO68" si="36">$AO$3</f>
        <v>322.81767004794284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439.19854273764042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2.0486705202177999</v>
      </c>
      <c r="AK6" s="14">
        <f t="shared" si="35"/>
        <v>0.86849801150244532</v>
      </c>
      <c r="AL6" s="22">
        <f t="shared" si="4"/>
        <v>5.0807351927460944</v>
      </c>
      <c r="AM6" s="62">
        <f t="shared" si="5"/>
        <v>265.4140685260794</v>
      </c>
      <c r="AN6" s="62">
        <f ca="1">AVERAGE(OFFSET($AM$3,0,0,'Données projet'!$E$10+1,1))-AVERAGE(OFFSET($H$3,0,0,'Données projet'!$E$10+1,1))</f>
        <v>514.56270572316976</v>
      </c>
      <c r="AO6" s="62">
        <f t="shared" si="36"/>
        <v>322.81767004794284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439.19854273764042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2.5388571227543277</v>
      </c>
      <c r="AK7" s="14">
        <f t="shared" si="35"/>
        <v>1.0497609958185417</v>
      </c>
      <c r="AL7" s="22">
        <f t="shared" si="4"/>
        <v>6.2501765565144138</v>
      </c>
      <c r="AM7" s="62">
        <f t="shared" si="5"/>
        <v>267.80573211206996</v>
      </c>
      <c r="AN7" s="62">
        <f ca="1">AVERAGE(OFFSET($AM$3,0,0,'Données projet'!$E$10+1,1))-AVERAGE(OFFSET($H$3,0,0,'Données projet'!$E$10+1,1))</f>
        <v>514.56270572316976</v>
      </c>
      <c r="AO7" s="62">
        <f t="shared" si="36"/>
        <v>322.81767004794284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439.19854273764042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3.1463309625186153</v>
      </c>
      <c r="AK8" s="14">
        <f t="shared" si="35"/>
        <v>1.2688551196974542</v>
      </c>
      <c r="AL8" s="22">
        <f t="shared" si="4"/>
        <v>7.6897824265263219</v>
      </c>
      <c r="AM8" s="62">
        <f t="shared" si="5"/>
        <v>270.46756020430411</v>
      </c>
      <c r="AN8" s="62">
        <f ca="1">AVERAGE(OFFSET($AM$3,0,0,'Données projet'!$E$10+1,1))-AVERAGE(OFFSET($H$3,0,0,'Données projet'!$E$10+1,1))</f>
        <v>514.56270572316976</v>
      </c>
      <c r="AO8" s="62">
        <f t="shared" si="36"/>
        <v>322.81767004794284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439.19854273764042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3.8991554258727907</v>
      </c>
      <c r="AK9" s="14">
        <f t="shared" si="35"/>
        <v>1.5336760664526912</v>
      </c>
      <c r="AL9" s="22">
        <f t="shared" si="4"/>
        <v>9.4621815158002143</v>
      </c>
      <c r="AM9" s="62">
        <f t="shared" si="5"/>
        <v>273.46218151580024</v>
      </c>
      <c r="AN9" s="62">
        <f ca="1">AVERAGE(OFFSET($AM$3,0,0,'Données projet'!$E$10+1,1))-AVERAGE(OFFSET($H$3,0,0,'Données projet'!$E$10+1,1))</f>
        <v>514.56270572316976</v>
      </c>
      <c r="AO9" s="62">
        <f t="shared" si="36"/>
        <v>322.81767004794284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439.19854273764042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4.8321086421699899</v>
      </c>
      <c r="AK10" s="14">
        <f t="shared" si="35"/>
        <v>1.8537674162284574</v>
      </c>
      <c r="AL10" s="22">
        <f t="shared" si="4"/>
        <v>11.644567468377296</v>
      </c>
      <c r="AM10" s="62">
        <f t="shared" si="5"/>
        <v>276.86678969059955</v>
      </c>
      <c r="AN10" s="62">
        <f ca="1">AVERAGE(OFFSET($AM$3,0,0,'Données projet'!$E$10+1,1))-AVERAGE(OFFSET($H$3,0,0,'Données projet'!$E$10+1,1))</f>
        <v>514.56270572316976</v>
      </c>
      <c r="AO10" s="62">
        <f t="shared" si="36"/>
        <v>322.81767004794284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439.19854273764042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5.9882901242664301</v>
      </c>
      <c r="AK11" s="14">
        <f t="shared" si="35"/>
        <v>2.2406645762026263</v>
      </c>
      <c r="AL11" s="22">
        <f t="shared" si="4"/>
        <v>14.332096103316941</v>
      </c>
      <c r="AM11" s="62">
        <f t="shared" si="5"/>
        <v>280.77654054776139</v>
      </c>
      <c r="AN11" s="62">
        <f ca="1">AVERAGE(OFFSET($AM$3,0,0,'Données projet'!$E$10+1,1))-AVERAGE(OFFSET($H$3,0,0,'Données projet'!$E$10+1,1))</f>
        <v>514.56270572316976</v>
      </c>
      <c r="AO11" s="62">
        <f t="shared" si="36"/>
        <v>322.81767004794284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439.19854273764042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7.4211118308555069</v>
      </c>
      <c r="AK12" s="14">
        <f t="shared" si="35"/>
        <v>2.7083104919730441</v>
      </c>
      <c r="AL12" s="22">
        <f t="shared" si="4"/>
        <v>17.642077212259725</v>
      </c>
      <c r="AM12" s="62">
        <f t="shared" si="5"/>
        <v>285.30874387892641</v>
      </c>
      <c r="AN12" s="62">
        <f ca="1">AVERAGE(OFFSET($AM$3,0,0,'Données projet'!$E$10+1,1))-AVERAGE(OFFSET($H$3,0,0,'Données projet'!$E$10+1,1))</f>
        <v>514.56270572316976</v>
      </c>
      <c r="AO12" s="62">
        <f t="shared" si="36"/>
        <v>322.81767004794284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439.19854273764042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9.1967656314597903</v>
      </c>
      <c r="AK13" s="14">
        <f t="shared" si="35"/>
        <v>3.2735581214758165</v>
      </c>
      <c r="AL13" s="22">
        <f t="shared" si="4"/>
        <v>21.719147203029511</v>
      </c>
      <c r="AM13" s="62">
        <f t="shared" si="5"/>
        <v>290.60803609191839</v>
      </c>
      <c r="AN13" s="62">
        <f ca="1">AVERAGE(OFFSET($AM$3,0,0,'Données projet'!$E$10+1,1))-AVERAGE(OFFSET($H$3,0,0,'Données projet'!$E$10+1,1))</f>
        <v>514.56270572316976</v>
      </c>
      <c r="AO13" s="62">
        <f t="shared" si="36"/>
        <v>322.81767004794284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439.19854273764042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11.397281163225587</v>
      </c>
      <c r="AK14" s="14">
        <f t="shared" si="35"/>
        <v>3.9567777795201704</v>
      </c>
      <c r="AL14" s="22">
        <f t="shared" si="4"/>
        <v>26.741652658615525</v>
      </c>
      <c r="AM14" s="62">
        <f t="shared" si="5"/>
        <v>296.85276376972666</v>
      </c>
      <c r="AN14" s="62">
        <f ca="1">AVERAGE(OFFSET($AM$3,0,0,'Données projet'!$E$10+1,1))-AVERAGE(OFFSET($H$3,0,0,'Données projet'!$E$10+1,1))</f>
        <v>514.56270572316976</v>
      </c>
      <c r="AO14" s="62">
        <f t="shared" si="36"/>
        <v>322.81767004794284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439.19854273764042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14.124315342914553</v>
      </c>
      <c r="AK15" s="14">
        <f t="shared" si="35"/>
        <v>4.7825912403370845</v>
      </c>
      <c r="AL15" s="22">
        <f t="shared" si="4"/>
        <v>32.929528965829938</v>
      </c>
      <c r="AM15" s="62">
        <f t="shared" si="5"/>
        <v>304.26286229916326</v>
      </c>
      <c r="AN15" s="62">
        <f ca="1">AVERAGE(OFFSET($AM$3,0,0,'Données projet'!$E$10+1,1))-AVERAGE(OFFSET($H$3,0,0,'Données projet'!$E$10+1,1))</f>
        <v>514.56270572316976</v>
      </c>
      <c r="AO15" s="62">
        <f t="shared" si="36"/>
        <v>322.81767004794284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439.19854273764042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17.5038485976625</v>
      </c>
      <c r="AK16" s="14">
        <f t="shared" si="35"/>
        <v>5.7807590536264062</v>
      </c>
      <c r="AL16" s="22">
        <f t="shared" si="4"/>
        <v>40.55402499266151</v>
      </c>
      <c r="AM16" s="62">
        <f t="shared" si="5"/>
        <v>313.10958054821708</v>
      </c>
      <c r="AN16" s="62">
        <f ca="1">AVERAGE(OFFSET($AM$3,0,0,'Données projet'!$E$10+1,1))-AVERAGE(OFFSET($H$3,0,0,'Données projet'!$E$10+1,1))</f>
        <v>514.56270572316976</v>
      </c>
      <c r="AO16" s="62">
        <f t="shared" si="36"/>
        <v>322.81767004794284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439.19854273764042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21.692004765639073</v>
      </c>
      <c r="AK17" s="14">
        <f t="shared" si="35"/>
        <v>6.9872530510737043</v>
      </c>
      <c r="AL17" s="22">
        <f t="shared" si="4"/>
        <v>49.949707364108086</v>
      </c>
      <c r="AM17" s="62">
        <f t="shared" si="5"/>
        <v>323.72748514188584</v>
      </c>
      <c r="AN17" s="62">
        <f ca="1">AVERAGE(OFFSET($AM$3,0,0,'Données projet'!$E$10+1,1))-AVERAGE(OFFSET($H$3,0,0,'Données projet'!$E$10+1,1))</f>
        <v>514.56270572316976</v>
      </c>
      <c r="AO17" s="62">
        <f t="shared" si="36"/>
        <v>322.81767004794284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439.19854273764042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26.882263527767574</v>
      </c>
      <c r="AK18" s="14">
        <f t="shared" si="35"/>
        <v>8.4455526941763424</v>
      </c>
      <c r="AL18" s="22">
        <f t="shared" si="4"/>
        <v>61.52927991988566</v>
      </c>
      <c r="AM18" s="62">
        <f t="shared" si="5"/>
        <v>336.52927991988565</v>
      </c>
      <c r="AN18" s="62">
        <f ca="1">AVERAGE(OFFSET($AM$3,0,0,'Données projet'!$E$10+1,1))-AVERAGE(OFFSET($H$3,0,0,'Données projet'!$E$10+1,1))</f>
        <v>514.56270572316976</v>
      </c>
      <c r="AO18" s="62">
        <f t="shared" si="36"/>
        <v>322.81767004794284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439.19854273764042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33.314398562232306</v>
      </c>
      <c r="AK19" s="14">
        <f t="shared" si="35"/>
        <v>10.208211980979948</v>
      </c>
      <c r="AL19" s="22">
        <f t="shared" si="4"/>
        <v>75.801880029428006</v>
      </c>
      <c r="AM19" s="62">
        <f t="shared" si="5"/>
        <v>352.02410225165022</v>
      </c>
      <c r="AN19" s="62">
        <f ca="1">AVERAGE(OFFSET($AM$3,0,0,'Données projet'!$E$10+1,1))-AVERAGE(OFFSET($H$3,0,0,'Données projet'!$E$10+1,1))</f>
        <v>514.56270572316976</v>
      </c>
      <c r="AO19" s="62">
        <f t="shared" si="36"/>
        <v>322.81767004794284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439.19854273764042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41.28555433648161</v>
      </c>
      <c r="AK20" s="14">
        <f t="shared" si="35"/>
        <v>12.338753379690502</v>
      </c>
      <c r="AL20" s="22">
        <f t="shared" si="4"/>
        <v>93.39566927233308</v>
      </c>
      <c r="AM20" s="62">
        <f t="shared" si="5"/>
        <v>370.84011371677752</v>
      </c>
      <c r="AN20" s="62">
        <f ca="1">AVERAGE(OFFSET($AM$3,0,0,'Données projet'!$E$10+1,1))-AVERAGE(OFFSET($H$3,0,0,'Données projet'!$E$10+1,1))</f>
        <v>514.56270572316976</v>
      </c>
      <c r="AO20" s="62">
        <f t="shared" si="36"/>
        <v>322.81767004794284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439.19854273764042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51.163973249780369</v>
      </c>
      <c r="AK21" s="14">
        <f t="shared" si="35"/>
        <v>14.913957042476</v>
      </c>
      <c r="AL21" s="22">
        <f t="shared" si="4"/>
        <v>115.08572859234651</v>
      </c>
      <c r="AM21" s="62">
        <f t="shared" si="5"/>
        <v>393.75239525901321</v>
      </c>
      <c r="AN21" s="62">
        <f ca="1">AVERAGE(OFFSET($AM$3,0,0,'Données projet'!$E$10+1,1))-AVERAGE(OFFSET($H$3,0,0,'Données projet'!$E$10+1,1))</f>
        <v>514.56270572316976</v>
      </c>
      <c r="AO21" s="62">
        <f t="shared" si="36"/>
        <v>322.81767004794284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439.19854273764042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63.406007277249707</v>
      </c>
      <c r="AK22" s="14">
        <f t="shared" si="35"/>
        <v>18.026627797823672</v>
      </c>
      <c r="AL22" s="22">
        <f t="shared" si="4"/>
        <v>141.82850608908612</v>
      </c>
      <c r="AM22" s="62">
        <f t="shared" si="5"/>
        <v>421.717394977975</v>
      </c>
      <c r="AN22" s="62">
        <f ca="1">AVERAGE(OFFSET($AM$3,0,0,'Données projet'!$E$10+1,1))-AVERAGE(OFFSET($H$3,0,0,'Données projet'!$E$10+1,1))</f>
        <v>514.56270572316976</v>
      </c>
      <c r="AO22" s="62">
        <f t="shared" si="36"/>
        <v>322.81767004794284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439.19854273764042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5.1222189140097312</v>
      </c>
      <c r="AC23" s="24">
        <f t="shared" si="3"/>
        <v>5.1222189140097312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78.577200000000005</v>
      </c>
      <c r="AK23" s="14">
        <f t="shared" si="35"/>
        <v>21.788939637935243</v>
      </c>
      <c r="AL23" s="22">
        <f t="shared" si="4"/>
        <v>174.8043598694039</v>
      </c>
      <c r="AM23" s="62">
        <f t="shared" si="5"/>
        <v>455.91547098051501</v>
      </c>
      <c r="AN23" s="62">
        <f ca="1">AVERAGE(OFFSET($AM$3,0,0,'Données projet'!$E$10+1,1))-AVERAGE(OFFSET($H$3,0,0,'Données projet'!$E$10+1,1))</f>
        <v>514.56270572316976</v>
      </c>
      <c r="AO23" s="62">
        <f t="shared" si="36"/>
        <v>322.81767004794284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6.0936742252874376</v>
      </c>
      <c r="AX23" s="23">
        <f t="shared" si="6"/>
        <v>6.0936742252874376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439.19854273764042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3.6219557288182744</v>
      </c>
      <c r="AC24" s="24">
        <f t="shared" si="3"/>
        <v>3.6219557288182744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79.868880000000004</v>
      </c>
      <c r="AK24" s="14">
        <f t="shared" si="35"/>
        <v>22.105121546989441</v>
      </c>
      <c r="AL24" s="22">
        <f t="shared" si="4"/>
        <v>177.6047193610066</v>
      </c>
      <c r="AM24" s="62">
        <f t="shared" si="5"/>
        <v>459.93805269433994</v>
      </c>
      <c r="AN24" s="62">
        <f ca="1">AVERAGE(OFFSET($AM$3,0,0,'Données projet'!$E$10+1,1))-AVERAGE(OFFSET($H$3,0,0,'Données projet'!$E$10+1,1))</f>
        <v>514.56270572316976</v>
      </c>
      <c r="AO24" s="62">
        <f t="shared" si="36"/>
        <v>322.81767004794284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4.3088783670424293</v>
      </c>
      <c r="AX24" s="23">
        <f t="shared" si="6"/>
        <v>4.3088783670424293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439.19854273764042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2.561109457004866</v>
      </c>
      <c r="AC25" s="24">
        <f t="shared" si="3"/>
        <v>2.561109457004866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87.618960000000001</v>
      </c>
      <c r="AK25" s="14">
        <f t="shared" si="35"/>
        <v>23.990082457811074</v>
      </c>
      <c r="AL25" s="22">
        <f t="shared" si="4"/>
        <v>194.38574894735427</v>
      </c>
      <c r="AM25" s="62">
        <f t="shared" si="5"/>
        <v>477.94130450290982</v>
      </c>
      <c r="AN25" s="62">
        <f ca="1">AVERAGE(OFFSET($AM$3,0,0,'Données projet'!$E$10+1,1))-AVERAGE(OFFSET($H$3,0,0,'Données projet'!$E$10+1,1))</f>
        <v>514.56270572316976</v>
      </c>
      <c r="AO25" s="62">
        <f t="shared" si="36"/>
        <v>322.81767004794284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3.0468371126437197</v>
      </c>
      <c r="AX25" s="23">
        <f t="shared" si="6"/>
        <v>3.0468371126437197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439.19854273764042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1.8109778644091374</v>
      </c>
      <c r="AC26" s="24">
        <f t="shared" si="3"/>
        <v>1.8109778644091374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95.369039999999998</v>
      </c>
      <c r="AK26" s="14">
        <f t="shared" si="35"/>
        <v>25.855709117398451</v>
      </c>
      <c r="AL26" s="22">
        <f t="shared" si="4"/>
        <v>211.13310471280226</v>
      </c>
      <c r="AM26" s="62">
        <f t="shared" si="5"/>
        <v>495.91088249058004</v>
      </c>
      <c r="AN26" s="62">
        <f ca="1">AVERAGE(OFFSET($AM$3,0,0,'Données projet'!$E$10+1,1))-AVERAGE(OFFSET($H$3,0,0,'Données projet'!$E$10+1,1))</f>
        <v>514.56270572316976</v>
      </c>
      <c r="AO26" s="62">
        <f t="shared" si="36"/>
        <v>322.81767004794284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2.1544391835212151</v>
      </c>
      <c r="AX26" s="23">
        <f t="shared" si="6"/>
        <v>2.1544391835212151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439.19854273764042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1.2805547285024332</v>
      </c>
      <c r="AC27" s="24">
        <f t="shared" si="3"/>
        <v>1.2805547285024332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103.11912000000001</v>
      </c>
      <c r="AK27" s="14">
        <f t="shared" si="35"/>
        <v>27.703751333753903</v>
      </c>
      <c r="AL27" s="22">
        <f t="shared" si="4"/>
        <v>227.84983423962137</v>
      </c>
      <c r="AM27" s="62">
        <f t="shared" si="5"/>
        <v>513.84983423962137</v>
      </c>
      <c r="AN27" s="62">
        <f ca="1">AVERAGE(OFFSET($AM$3,0,0,'Données projet'!$E$10+1,1))-AVERAGE(OFFSET($H$3,0,0,'Données projet'!$E$10+1,1))</f>
        <v>514.56270572316976</v>
      </c>
      <c r="AO27" s="62">
        <f t="shared" si="36"/>
        <v>322.81767004794284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1.5234185563218601</v>
      </c>
      <c r="AX27" s="23">
        <f t="shared" si="6"/>
        <v>1.5234185563218601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439.19854273764042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24.809177197583317</v>
      </c>
      <c r="AC28" s="24">
        <f t="shared" si="3"/>
        <v>24.809177197583317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110.86920000000002</v>
      </c>
      <c r="AK28" s="14">
        <f t="shared" si="35"/>
        <v>29.535680967701619</v>
      </c>
      <c r="AL28" s="22">
        <f t="shared" si="4"/>
        <v>244.53850101874704</v>
      </c>
      <c r="AM28" s="62">
        <f t="shared" si="5"/>
        <v>531.76072324096924</v>
      </c>
      <c r="AN28" s="62">
        <f ca="1">AVERAGE(OFFSET($AM$3,0,0,'Données projet'!$E$10+1,1))-AVERAGE(OFFSET($H$3,0,0,'Données projet'!$E$10+1,1))</f>
        <v>514.56270572316976</v>
      </c>
      <c r="AO28" s="62">
        <f t="shared" si="36"/>
        <v>322.81767004794284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29.514365976435325</v>
      </c>
      <c r="AX28" s="23">
        <f t="shared" si="6"/>
        <v>29.514365976435325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439.19854273764042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17.542737432069831</v>
      </c>
      <c r="AC29" s="24">
        <f t="shared" si="3"/>
        <v>17.542737432069831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90.632880000000014</v>
      </c>
      <c r="AK29" s="14">
        <f t="shared" si="35"/>
        <v>24.717798105117861</v>
      </c>
      <c r="AL29" s="22">
        <f t="shared" si="4"/>
        <v>200.90243103308026</v>
      </c>
      <c r="AM29" s="62">
        <f t="shared" si="5"/>
        <v>489.34687547752469</v>
      </c>
      <c r="AN29" s="62">
        <f ca="1">AVERAGE(OFFSET($AM$3,0,0,'Données projet'!$E$10+1,1))-AVERAGE(OFFSET($H$3,0,0,'Données projet'!$E$10+1,1))</f>
        <v>514.56270572316976</v>
      </c>
      <c r="AO29" s="62">
        <f t="shared" si="36"/>
        <v>322.81767004794284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20.869808324358939</v>
      </c>
      <c r="AX29" s="23">
        <f t="shared" si="6"/>
        <v>20.869808324358939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439.19854273764042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12.40458859879166</v>
      </c>
      <c r="AC30" s="24">
        <f t="shared" si="3"/>
        <v>12.40458859879166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100.53576000000002</v>
      </c>
      <c r="AK30" s="14">
        <f t="shared" si="35"/>
        <v>27.08959526060206</v>
      </c>
      <c r="AL30" s="22">
        <f t="shared" si="4"/>
        <v>222.28082707888197</v>
      </c>
      <c r="AM30" s="62">
        <f t="shared" si="5"/>
        <v>511.94749374554863</v>
      </c>
      <c r="AN30" s="62">
        <f ca="1">AVERAGE(OFFSET($AM$3,0,0,'Données projet'!$E$10+1,1))-AVERAGE(OFFSET($H$3,0,0,'Données projet'!$E$10+1,1))</f>
        <v>514.56270572316976</v>
      </c>
      <c r="AO30" s="62">
        <f t="shared" si="36"/>
        <v>322.81767004794284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14.757182988217664</v>
      </c>
      <c r="AX30" s="23">
        <f t="shared" si="6"/>
        <v>14.757182988217664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439.19854273764042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8.7713687160349174</v>
      </c>
      <c r="AC31" s="24">
        <f t="shared" si="3"/>
        <v>8.7713687160349174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110.43864000000002</v>
      </c>
      <c r="AK31" s="14">
        <f t="shared" si="35"/>
        <v>29.434307628523538</v>
      </c>
      <c r="AL31" s="22">
        <f t="shared" si="4"/>
        <v>243.61205045301185</v>
      </c>
      <c r="AM31" s="62">
        <f t="shared" si="5"/>
        <v>534.50093934190068</v>
      </c>
      <c r="AN31" s="62">
        <f ca="1">AVERAGE(OFFSET($AM$3,0,0,'Données projet'!$E$10+1,1))-AVERAGE(OFFSET($H$3,0,0,'Données projet'!$E$10+1,1))</f>
        <v>514.56270572316976</v>
      </c>
      <c r="AO31" s="62">
        <f t="shared" si="36"/>
        <v>322.81767004794284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10.434904162179471</v>
      </c>
      <c r="AX31" s="23">
        <f t="shared" si="6"/>
        <v>10.434904162179471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439.19854273764042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6.202294299395831</v>
      </c>
      <c r="AC32" s="24">
        <f t="shared" si="3"/>
        <v>6.202294299395831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120.34152000000002</v>
      </c>
      <c r="AK32" s="14">
        <f t="shared" si="35"/>
        <v>31.754640046026051</v>
      </c>
      <c r="AL32" s="22">
        <f t="shared" si="4"/>
        <v>264.90081208016204</v>
      </c>
      <c r="AM32" s="62">
        <f t="shared" si="5"/>
        <v>557.01192319127313</v>
      </c>
      <c r="AN32" s="62">
        <f ca="1">AVERAGE(OFFSET($AM$3,0,0,'Données projet'!$E$10+1,1))-AVERAGE(OFFSET($H$3,0,0,'Données projet'!$E$10+1,1))</f>
        <v>514.56270572316976</v>
      </c>
      <c r="AO32" s="62">
        <f t="shared" si="36"/>
        <v>322.81767004794284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7.378591494108834</v>
      </c>
      <c r="AX32" s="23">
        <f t="shared" si="6"/>
        <v>7.378591494108834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439.19854273764042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28.289372623396208</v>
      </c>
      <c r="AC33" s="24">
        <f t="shared" si="3"/>
        <v>28.289372623396208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130.24440000000001</v>
      </c>
      <c r="AK33" s="14">
        <f t="shared" si="35"/>
        <v>34.052826821785409</v>
      </c>
      <c r="AL33" s="22">
        <f t="shared" si="4"/>
        <v>286.15100338127621</v>
      </c>
      <c r="AM33" s="62">
        <f t="shared" si="5"/>
        <v>579.48433671460953</v>
      </c>
      <c r="AN33" s="62">
        <f ca="1">AVERAGE(OFFSET($AM$3,0,0,'Données projet'!$E$10+1,1))-AVERAGE(OFFSET($H$3,0,0,'Données projet'!$E$10+1,1))</f>
        <v>514.56270572316976</v>
      </c>
      <c r="AO33" s="62">
        <f t="shared" si="36"/>
        <v>322.81767004794284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33.654598465764458</v>
      </c>
      <c r="AX33" s="23">
        <f t="shared" si="6"/>
        <v>33.654598465764458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439.19854273764042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20.003607217516532</v>
      </c>
      <c r="AC34" s="24">
        <f t="shared" si="3"/>
        <v>20.003607217516532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111.73032000000005</v>
      </c>
      <c r="AK34" s="14">
        <f t="shared" si="35"/>
        <v>29.738290400519091</v>
      </c>
      <c r="AL34" s="22">
        <f t="shared" si="4"/>
        <v>246.39116311423746</v>
      </c>
      <c r="AM34" s="62">
        <f t="shared" si="5"/>
        <v>539.7244964475708</v>
      </c>
      <c r="AN34" s="62">
        <f ca="1">AVERAGE(OFFSET($AM$3,0,0,'Données projet'!$E$10+1,1))-AVERAGE(OFFSET($H$3,0,0,'Données projet'!$E$10+1,1))</f>
        <v>514.56270572316976</v>
      </c>
      <c r="AO34" s="62">
        <f t="shared" si="36"/>
        <v>322.81767004794284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23.79739479325243</v>
      </c>
      <c r="AX34" s="23">
        <f t="shared" si="6"/>
        <v>23.79739479325243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439.19854273764042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14.144686311698106</v>
      </c>
      <c r="AC35" s="24">
        <f t="shared" si="3"/>
        <v>14.144686311698106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123.35544000000004</v>
      </c>
      <c r="AK35" s="14">
        <f t="shared" si="35"/>
        <v>32.456340035111126</v>
      </c>
      <c r="AL35" s="22">
        <f t="shared" si="4"/>
        <v>271.37218356115193</v>
      </c>
      <c r="AM35" s="62">
        <f t="shared" si="5"/>
        <v>564.7055168944853</v>
      </c>
      <c r="AN35" s="62">
        <f ca="1">AVERAGE(OFFSET($AM$3,0,0,'Données projet'!$E$10+1,1))-AVERAGE(OFFSET($H$3,0,0,'Données projet'!$E$10+1,1))</f>
        <v>514.56270572316976</v>
      </c>
      <c r="AO35" s="62">
        <f t="shared" si="36"/>
        <v>322.81767004794284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16.827299232882233</v>
      </c>
      <c r="AX35" s="23">
        <f t="shared" si="6"/>
        <v>16.827299232882233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439.19854273764042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10.001803608758268</v>
      </c>
      <c r="AC36" s="24">
        <f t="shared" si="3"/>
        <v>10.001803608758268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134.98056000000003</v>
      </c>
      <c r="AK36" s="14">
        <f t="shared" si="35"/>
        <v>35.144690234680603</v>
      </c>
      <c r="AL36" s="22">
        <f t="shared" si="4"/>
        <v>296.30147749206873</v>
      </c>
      <c r="AM36" s="62">
        <f t="shared" si="5"/>
        <v>589.63481082540204</v>
      </c>
      <c r="AN36" s="62">
        <f ca="1">AVERAGE(OFFSET($AM$3,0,0,'Données projet'!$E$10+1,1))-AVERAGE(OFFSET($H$3,0,0,'Données projet'!$E$10+1,1))</f>
        <v>514.56270572316976</v>
      </c>
      <c r="AO36" s="62">
        <f t="shared" si="36"/>
        <v>322.81767004794284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11.898697396626217</v>
      </c>
      <c r="AX36" s="23">
        <f t="shared" si="6"/>
        <v>11.898697396626217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439.19854273764042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7.0723431558490546</v>
      </c>
      <c r="AC37" s="24">
        <f t="shared" si="3"/>
        <v>7.0723431558490546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146.60568000000004</v>
      </c>
      <c r="AK37" s="14">
        <f t="shared" si="35"/>
        <v>37.806189668967654</v>
      </c>
      <c r="AL37" s="22">
        <f t="shared" si="4"/>
        <v>321.18400634011869</v>
      </c>
      <c r="AM37" s="62">
        <f t="shared" si="5"/>
        <v>614.51733967345194</v>
      </c>
      <c r="AN37" s="62">
        <f ca="1">AVERAGE(OFFSET($AM$3,0,0,'Données projet'!$E$10+1,1))-AVERAGE(OFFSET($H$3,0,0,'Données projet'!$E$10+1,1))</f>
        <v>514.56270572316976</v>
      </c>
      <c r="AO37" s="62">
        <f t="shared" si="36"/>
        <v>322.81767004794284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8.4136496164411181</v>
      </c>
      <c r="AX37" s="23">
        <f t="shared" si="6"/>
        <v>8.4136496164411181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439.19854273764042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5.0009018043791347</v>
      </c>
      <c r="AC38" s="24">
        <f t="shared" si="3"/>
        <v>5.0009018043791347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158.23080000000007</v>
      </c>
      <c r="AK38" s="14">
        <f t="shared" si="35"/>
        <v>40.443209539379019</v>
      </c>
      <c r="AL38" s="22">
        <f t="shared" si="4"/>
        <v>346.02389994775189</v>
      </c>
      <c r="AM38" s="62">
        <f t="shared" si="5"/>
        <v>639.3572332810852</v>
      </c>
      <c r="AN38" s="62">
        <f ca="1">AVERAGE(OFFSET($AM$3,0,0,'Données projet'!$E$10+1,1))-AVERAGE(OFFSET($H$3,0,0,'Données projet'!$E$10+1,1))</f>
        <v>514.56270572316976</v>
      </c>
      <c r="AO38" s="62">
        <f t="shared" si="36"/>
        <v>322.81767004794284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5.9493486983131092</v>
      </c>
      <c r="AX38" s="23">
        <f t="shared" si="6"/>
        <v>5.9493486983131092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439.19854273764042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3.5361715779245277</v>
      </c>
      <c r="AC39" s="24">
        <f t="shared" si="3"/>
        <v>3.5361715779245277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140.14728000000005</v>
      </c>
      <c r="AK39" s="14">
        <f t="shared" si="35"/>
        <v>36.330743209877284</v>
      </c>
      <c r="AL39" s="22">
        <f t="shared" si="4"/>
        <v>307.36589042386964</v>
      </c>
      <c r="AM39" s="62">
        <f t="shared" si="5"/>
        <v>600.69922375720296</v>
      </c>
      <c r="AN39" s="62">
        <f ca="1">AVERAGE(OFFSET($AM$3,0,0,'Données projet'!$E$10+1,1))-AVERAGE(OFFSET($H$3,0,0,'Données projet'!$E$10+1,1))</f>
        <v>514.56270572316976</v>
      </c>
      <c r="AO39" s="62">
        <f t="shared" si="36"/>
        <v>322.81767004794284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4.206824808220559</v>
      </c>
      <c r="AX39" s="23">
        <f t="shared" si="6"/>
        <v>4.206824808220559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439.19854273764042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2.5004509021895678</v>
      </c>
      <c r="AC40" s="24">
        <f t="shared" si="3"/>
        <v>2.5004509021895678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152.20296000000002</v>
      </c>
      <c r="AK40" s="14">
        <f t="shared" si="35"/>
        <v>39.078790593326843</v>
      </c>
      <c r="AL40" s="22">
        <f t="shared" si="4"/>
        <v>333.14904895004429</v>
      </c>
      <c r="AM40" s="62">
        <f t="shared" si="5"/>
        <v>626.48238228337755</v>
      </c>
      <c r="AN40" s="62">
        <f ca="1">AVERAGE(OFFSET($AM$3,0,0,'Données projet'!$E$10+1,1))-AVERAGE(OFFSET($H$3,0,0,'Données projet'!$E$10+1,1))</f>
        <v>514.56270572316976</v>
      </c>
      <c r="AO40" s="62">
        <f t="shared" si="36"/>
        <v>322.81767004794284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2.9746743491565546</v>
      </c>
      <c r="AX40" s="23">
        <f t="shared" si="6"/>
        <v>2.9746743491565546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439.19854273764042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1.7680857889622641</v>
      </c>
      <c r="AC41" s="24">
        <f t="shared" si="3"/>
        <v>1.7680857889622641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164.25864000000001</v>
      </c>
      <c r="AK41" s="14">
        <f t="shared" si="35"/>
        <v>41.80159011374478</v>
      </c>
      <c r="AL41" s="22">
        <f t="shared" si="4"/>
        <v>358.88823411477216</v>
      </c>
      <c r="AM41" s="62">
        <f t="shared" si="5"/>
        <v>652.22156744810547</v>
      </c>
      <c r="AN41" s="62">
        <f ca="1">AVERAGE(OFFSET($AM$3,0,0,'Données projet'!$E$10+1,1))-AVERAGE(OFFSET($H$3,0,0,'Données projet'!$E$10+1,1))</f>
        <v>514.56270572316976</v>
      </c>
      <c r="AO41" s="62">
        <f t="shared" si="36"/>
        <v>322.81767004794284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2.1034124041102795</v>
      </c>
      <c r="AX41" s="23">
        <f t="shared" si="6"/>
        <v>2.1034124041102795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439.19854273764042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1.2502254510947841</v>
      </c>
      <c r="AC42" s="24">
        <f t="shared" si="3"/>
        <v>1.2502254510947841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176.31432000000001</v>
      </c>
      <c r="AK42" s="14">
        <f t="shared" si="35"/>
        <v>44.501205551735517</v>
      </c>
      <c r="AL42" s="22">
        <f t="shared" si="4"/>
        <v>384.58704033593932</v>
      </c>
      <c r="AM42" s="62">
        <f t="shared" si="5"/>
        <v>677.92037366927264</v>
      </c>
      <c r="AN42" s="62">
        <f ca="1">AVERAGE(OFFSET($AM$3,0,0,'Données projet'!$E$10+1,1))-AVERAGE(OFFSET($H$3,0,0,'Données projet'!$E$10+1,1))</f>
        <v>514.56270572316976</v>
      </c>
      <c r="AO42" s="62">
        <f t="shared" si="36"/>
        <v>322.81767004794284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1.4873371745782773</v>
      </c>
      <c r="AX42" s="23">
        <f t="shared" si="6"/>
        <v>1.4873371745782773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439.19854273764042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0.88404289448113227</v>
      </c>
      <c r="AC43" s="24">
        <f t="shared" si="3"/>
        <v>0.88404289448113227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188.36999999999998</v>
      </c>
      <c r="AK43" s="14">
        <f t="shared" si="35"/>
        <v>47.179402486491298</v>
      </c>
      <c r="AL43" s="22">
        <f t="shared" si="4"/>
        <v>410.24854266397227</v>
      </c>
      <c r="AM43" s="62">
        <f t="shared" si="5"/>
        <v>703.58187599730559</v>
      </c>
      <c r="AN43" s="62">
        <f ca="1">AVERAGE(OFFSET($AM$3,0,0,'Données projet'!$E$10+1,1))-AVERAGE(OFFSET($H$3,0,0,'Données projet'!$E$10+1,1))</f>
        <v>514.56270572316976</v>
      </c>
      <c r="AO43" s="62">
        <f t="shared" si="36"/>
        <v>322.81767004794284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1.0517062020551398</v>
      </c>
      <c r="AX43" s="23">
        <f t="shared" si="6"/>
        <v>1.0517062020551398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439.19854273764042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0.62511272554739217</v>
      </c>
      <c r="AC44" s="24">
        <f t="shared" si="3"/>
        <v>0.62511272554739217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170.50175999999999</v>
      </c>
      <c r="AK44" s="14">
        <f t="shared" si="35"/>
        <v>43.202381851006642</v>
      </c>
      <c r="AL44" s="22">
        <f t="shared" si="4"/>
        <v>372.20138039050318</v>
      </c>
      <c r="AM44" s="62">
        <f t="shared" si="5"/>
        <v>665.53471372383649</v>
      </c>
      <c r="AN44" s="62">
        <f ca="1">AVERAGE(OFFSET($AM$3,0,0,'Données projet'!$E$10+1,1))-AVERAGE(OFFSET($H$3,0,0,'Données projet'!$E$10+1,1))</f>
        <v>514.56270572316976</v>
      </c>
      <c r="AO44" s="62">
        <f t="shared" si="36"/>
        <v>322.81767004794284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0.74366858728913865</v>
      </c>
      <c r="AX44" s="23">
        <f t="shared" si="6"/>
        <v>0.74366858728913865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439.19854273764042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0.44202144724056619</v>
      </c>
      <c r="AC45" s="24">
        <f t="shared" si="3"/>
        <v>0.44202144724056619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182.77271999999999</v>
      </c>
      <c r="AK45" s="14">
        <f t="shared" si="35"/>
        <v>45.938515386827795</v>
      </c>
      <c r="AL45" s="22">
        <f t="shared" si="4"/>
        <v>398.33873496539172</v>
      </c>
      <c r="AM45" s="62">
        <f t="shared" si="5"/>
        <v>691.67206829872498</v>
      </c>
      <c r="AN45" s="62">
        <f ca="1">AVERAGE(OFFSET($AM$3,0,0,'Données projet'!$E$10+1,1))-AVERAGE(OFFSET($H$3,0,0,'Données projet'!$E$10+1,1))</f>
        <v>514.56270572316976</v>
      </c>
      <c r="AO45" s="62">
        <f t="shared" si="36"/>
        <v>322.81767004794284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0.52585310102756988</v>
      </c>
      <c r="AX45" s="23">
        <f t="shared" si="6"/>
        <v>0.52585310102756988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439.19854273764042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0.31255636277369614</v>
      </c>
      <c r="AC46" s="24">
        <f t="shared" si="3"/>
        <v>0.31255636277369614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195.04368000000002</v>
      </c>
      <c r="AK46" s="14">
        <f t="shared" si="35"/>
        <v>48.65333290919024</v>
      </c>
      <c r="AL46" s="22">
        <f t="shared" si="4"/>
        <v>424.43896415017304</v>
      </c>
      <c r="AM46" s="62">
        <f t="shared" si="5"/>
        <v>717.77229748350635</v>
      </c>
      <c r="AN46" s="62">
        <f ca="1">AVERAGE(OFFSET($AM$3,0,0,'Données projet'!$E$10+1,1))-AVERAGE(OFFSET($H$3,0,0,'Données projet'!$E$10+1,1))</f>
        <v>514.56270572316976</v>
      </c>
      <c r="AO46" s="62">
        <f t="shared" si="36"/>
        <v>322.81767004794284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0.37183429364456932</v>
      </c>
      <c r="AX46" s="23">
        <f t="shared" si="6"/>
        <v>0.37183429364456932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439.19854273764042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0.22101072362028315</v>
      </c>
      <c r="AC47" s="24">
        <f t="shared" si="3"/>
        <v>0.22101072362028315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207.31464000000003</v>
      </c>
      <c r="AK47" s="14">
        <f t="shared" si="35"/>
        <v>51.348328156106163</v>
      </c>
      <c r="AL47" s="22">
        <f t="shared" si="4"/>
        <v>450.50466953855158</v>
      </c>
      <c r="AM47" s="62">
        <f t="shared" si="5"/>
        <v>743.8380028718849</v>
      </c>
      <c r="AN47" s="62">
        <f ca="1">AVERAGE(OFFSET($AM$3,0,0,'Données projet'!$E$10+1,1))-AVERAGE(OFFSET($H$3,0,0,'Données projet'!$E$10+1,1))</f>
        <v>514.56270572316976</v>
      </c>
      <c r="AO47" s="62">
        <f t="shared" si="36"/>
        <v>322.81767004794284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0.26292655051378494</v>
      </c>
      <c r="AX47" s="23">
        <f t="shared" si="6"/>
        <v>0.26292655051378494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439.19854273764042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0.1562781813868481</v>
      </c>
      <c r="AC48" s="24">
        <f t="shared" si="3"/>
        <v>0.1562781813868481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219.58560000000003</v>
      </c>
      <c r="AK48" s="14">
        <f t="shared" si="35"/>
        <v>54.024808047218549</v>
      </c>
      <c r="AL48" s="22">
        <f t="shared" si="4"/>
        <v>476.53812734890562</v>
      </c>
      <c r="AM48" s="62">
        <f t="shared" si="5"/>
        <v>769.87146068223888</v>
      </c>
      <c r="AN48" s="62">
        <f ca="1">AVERAGE(OFFSET($AM$3,0,0,'Données projet'!$E$10+1,1))-AVERAGE(OFFSET($H$3,0,0,'Données projet'!$E$10+1,1))</f>
        <v>514.56270572316976</v>
      </c>
      <c r="AO48" s="62">
        <f t="shared" si="36"/>
        <v>322.81767004794284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0.18591714682228466</v>
      </c>
      <c r="AX48" s="23">
        <f t="shared" si="6"/>
        <v>0.18591714682228466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439.19854273764042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0.11050536181014159</v>
      </c>
      <c r="AC49" s="24">
        <f t="shared" si="3"/>
        <v>0.11050536181014159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201.2868</v>
      </c>
      <c r="AK49" s="14">
        <f t="shared" si="35"/>
        <v>50.026861773677616</v>
      </c>
      <c r="AL49" s="22">
        <f t="shared" si="4"/>
        <v>437.70462758915511</v>
      </c>
      <c r="AM49" s="62">
        <f t="shared" si="5"/>
        <v>731.03796092248842</v>
      </c>
      <c r="AN49" s="62">
        <f ca="1">AVERAGE(OFFSET($AM$3,0,0,'Données projet'!$E$10+1,1))-AVERAGE(OFFSET($H$3,0,0,'Données projet'!$E$10+1,1))</f>
        <v>514.56270572316976</v>
      </c>
      <c r="AO49" s="62">
        <f t="shared" si="36"/>
        <v>322.81767004794284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0.13146327525689247</v>
      </c>
      <c r="AX49" s="23">
        <f t="shared" si="6"/>
        <v>0.13146327525689247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439.19854273764042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7.8139090693424063E-2</v>
      </c>
      <c r="AC50" s="24">
        <f t="shared" si="3"/>
        <v>7.8139090693424063E-2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213.12720000000002</v>
      </c>
      <c r="AK50" s="14">
        <f t="shared" si="35"/>
        <v>52.618368568459893</v>
      </c>
      <c r="AL50" s="22">
        <f t="shared" si="4"/>
        <v>462.8401985900677</v>
      </c>
      <c r="AM50" s="62">
        <f t="shared" si="5"/>
        <v>756.17353192340101</v>
      </c>
      <c r="AN50" s="62">
        <f ca="1">AVERAGE(OFFSET($AM$3,0,0,'Données projet'!$E$10+1,1))-AVERAGE(OFFSET($H$3,0,0,'Données projet'!$E$10+1,1))</f>
        <v>514.56270572316976</v>
      </c>
      <c r="AO50" s="62">
        <f t="shared" si="36"/>
        <v>322.81767004794284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9.2958573411142331E-2</v>
      </c>
      <c r="AX50" s="23">
        <f t="shared" si="6"/>
        <v>9.2958573411142331E-2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439.19854273764042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5.5252680905070801E-2</v>
      </c>
      <c r="AC51" s="24">
        <f t="shared" si="3"/>
        <v>5.5252680905070801E-2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224.96760000000003</v>
      </c>
      <c r="AK51" s="14">
        <f t="shared" si="35"/>
        <v>55.193161946335238</v>
      </c>
      <c r="AL51" s="22">
        <f t="shared" si="4"/>
        <v>487.94666038986719</v>
      </c>
      <c r="AM51" s="62">
        <f t="shared" si="5"/>
        <v>781.2799937232005</v>
      </c>
      <c r="AN51" s="62">
        <f ca="1">AVERAGE(OFFSET($AM$3,0,0,'Données projet'!$E$10+1,1))-AVERAGE(OFFSET($H$3,0,0,'Données projet'!$E$10+1,1))</f>
        <v>514.56270572316976</v>
      </c>
      <c r="AO51" s="62">
        <f t="shared" si="36"/>
        <v>322.81767004794284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6.5731637628446235E-2</v>
      </c>
      <c r="AX51" s="23">
        <f t="shared" si="6"/>
        <v>6.5731637628446235E-2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439.19854273764042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3.9069545346712031E-2</v>
      </c>
      <c r="AC52" s="24">
        <f t="shared" si="3"/>
        <v>3.9069545346712031E-2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236.80800000000002</v>
      </c>
      <c r="AK52" s="14">
        <f t="shared" si="35"/>
        <v>57.752221878398714</v>
      </c>
      <c r="AL52" s="22">
        <f t="shared" si="4"/>
        <v>513.02571977154446</v>
      </c>
      <c r="AM52" s="62">
        <f t="shared" si="5"/>
        <v>806.35905310487783</v>
      </c>
      <c r="AN52" s="62">
        <f ca="1">AVERAGE(OFFSET($AM$3,0,0,'Données projet'!$E$10+1,1))-AVERAGE(OFFSET($H$3,0,0,'Données projet'!$E$10+1,1))</f>
        <v>514.56270572316976</v>
      </c>
      <c r="AO52" s="62">
        <f t="shared" si="36"/>
        <v>322.81767004794284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4.6479286705571166E-2</v>
      </c>
      <c r="AX52" s="23">
        <f t="shared" si="6"/>
        <v>4.6479286705571166E-2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439.19854273764042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2.7626340452535401E-2</v>
      </c>
      <c r="AC53" s="24">
        <f t="shared" si="3"/>
        <v>2.7626340452535401E-2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248.64840000000004</v>
      </c>
      <c r="AK53" s="14">
        <f t="shared" si="35"/>
        <v>60.296424802828774</v>
      </c>
      <c r="AL53" s="22">
        <f t="shared" si="4"/>
        <v>538.07890319826015</v>
      </c>
      <c r="AM53" s="62">
        <f t="shared" si="5"/>
        <v>831.41223653159341</v>
      </c>
      <c r="AN53" s="62">
        <f ca="1">AVERAGE(OFFSET($AM$3,0,0,'Données projet'!$E$10+1,1))-AVERAGE(OFFSET($H$3,0,0,'Données projet'!$E$10+1,1))</f>
        <v>514.56270572316976</v>
      </c>
      <c r="AO53" s="62">
        <f t="shared" si="36"/>
        <v>322.81767004794284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3.2865818814223118E-2</v>
      </c>
      <c r="AX53" s="23">
        <f t="shared" si="6"/>
        <v>3.2865818814223118E-2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439.19854273764042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1.9534772673356016E-2</v>
      </c>
      <c r="AC54" s="24">
        <f t="shared" si="3"/>
        <v>1.9534772673356016E-2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229.48848000000001</v>
      </c>
      <c r="AK54" s="14">
        <f t="shared" si="35"/>
        <v>56.17206461989467</v>
      </c>
      <c r="AL54" s="22">
        <f t="shared" si="4"/>
        <v>497.52544854631657</v>
      </c>
      <c r="AM54" s="62">
        <f t="shared" si="5"/>
        <v>790.85878187964988</v>
      </c>
      <c r="AN54" s="62">
        <f ca="1">AVERAGE(OFFSET($AM$3,0,0,'Données projet'!$E$10+1,1))-AVERAGE(OFFSET($H$3,0,0,'Données projet'!$E$10+1,1))</f>
        <v>514.56270572316976</v>
      </c>
      <c r="AO54" s="62">
        <f t="shared" si="36"/>
        <v>322.81767004794284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2.3239643352785583E-2</v>
      </c>
      <c r="AX54" s="23">
        <f t="shared" si="6"/>
        <v>2.3239643352785583E-2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439.19854273764042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1.38131702262677E-2</v>
      </c>
      <c r="AC55" s="24">
        <f t="shared" si="3"/>
        <v>1.38131702262677E-2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240.46776</v>
      </c>
      <c r="AK55" s="14">
        <f t="shared" si="35"/>
        <v>58.540159917256176</v>
      </c>
      <c r="AL55" s="22">
        <f t="shared" si="4"/>
        <v>520.77212718922112</v>
      </c>
      <c r="AM55" s="62">
        <f t="shared" si="5"/>
        <v>814.10546052255449</v>
      </c>
      <c r="AN55" s="62">
        <f ca="1">AVERAGE(OFFSET($AM$3,0,0,'Données projet'!$E$10+1,1))-AVERAGE(OFFSET($H$3,0,0,'Données projet'!$E$10+1,1))</f>
        <v>514.56270572316976</v>
      </c>
      <c r="AO55" s="62">
        <f t="shared" si="36"/>
        <v>322.81767004794284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1.6432909407111559E-2</v>
      </c>
      <c r="AX55" s="23">
        <f t="shared" si="6"/>
        <v>1.6432909407111559E-2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439.19854273764042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9.7673863366780078E-3</v>
      </c>
      <c r="AC56" s="24">
        <f t="shared" si="3"/>
        <v>9.7673863366780078E-3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251.44704000000002</v>
      </c>
      <c r="AK56" s="14">
        <f t="shared" si="35"/>
        <v>60.895698530162839</v>
      </c>
      <c r="AL56" s="22">
        <f t="shared" si="4"/>
        <v>543.99693627336694</v>
      </c>
      <c r="AM56" s="62">
        <f t="shared" si="5"/>
        <v>837.33026960670031</v>
      </c>
      <c r="AN56" s="62">
        <f ca="1">AVERAGE(OFFSET($AM$3,0,0,'Données projet'!$E$10+1,1))-AVERAGE(OFFSET($H$3,0,0,'Données projet'!$E$10+1,1))</f>
        <v>514.56270572316976</v>
      </c>
      <c r="AO56" s="62">
        <f t="shared" si="36"/>
        <v>322.81767004794284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1.1619821676392791E-2</v>
      </c>
      <c r="AX56" s="23">
        <f t="shared" si="6"/>
        <v>1.1619821676392791E-2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439.19854273764042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6.9065851131338502E-3</v>
      </c>
      <c r="AC57" s="24">
        <f t="shared" si="3"/>
        <v>6.9065851131338502E-3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262.42631999999998</v>
      </c>
      <c r="AK57" s="14">
        <f t="shared" si="35"/>
        <v>63.239291401748304</v>
      </c>
      <c r="AL57" s="22">
        <f t="shared" si="4"/>
        <v>567.20093985804488</v>
      </c>
      <c r="AM57" s="62">
        <f t="shared" si="5"/>
        <v>860.53427319137813</v>
      </c>
      <c r="AN57" s="62">
        <f ca="1">AVERAGE(OFFSET($AM$3,0,0,'Données projet'!$E$10+1,1))-AVERAGE(OFFSET($H$3,0,0,'Données projet'!$E$10+1,1))</f>
        <v>514.56270572316976</v>
      </c>
      <c r="AO57" s="62">
        <f t="shared" si="36"/>
        <v>322.81767004794284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8.2164547035557794E-3</v>
      </c>
      <c r="AX57" s="23">
        <f t="shared" si="6"/>
        <v>8.2164547035557794E-3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439.19854273764042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4.8836931683390039E-3</v>
      </c>
      <c r="AC58" s="24">
        <f t="shared" si="3"/>
        <v>4.8836931683390039E-3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273.40559999999994</v>
      </c>
      <c r="AK58" s="14">
        <f t="shared" si="35"/>
        <v>65.571495462320897</v>
      </c>
      <c r="AL58" s="22">
        <f t="shared" si="4"/>
        <v>590.38510793020873</v>
      </c>
      <c r="AM58" s="62">
        <f t="shared" si="5"/>
        <v>883.71844126354199</v>
      </c>
      <c r="AN58" s="62">
        <f ca="1">AVERAGE(OFFSET($AM$3,0,0,'Données projet'!$E$10+1,1))-AVERAGE(OFFSET($H$3,0,0,'Données projet'!$E$10+1,1))</f>
        <v>514.56270572316976</v>
      </c>
      <c r="AO58" s="62">
        <f t="shared" si="36"/>
        <v>322.81767004794284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5.8099108381963957E-3</v>
      </c>
      <c r="AX58" s="23">
        <f t="shared" si="6"/>
        <v>5.8099108381963957E-3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439.19854273764042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3.4532925565669251E-3</v>
      </c>
      <c r="AC59" s="24">
        <f t="shared" si="3"/>
        <v>3.4532925565669251E-3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253.38455999999994</v>
      </c>
      <c r="AK59" s="14">
        <f t="shared" si="35"/>
        <v>61.310125241957316</v>
      </c>
      <c r="AL59" s="22">
        <f t="shared" si="4"/>
        <v>548.09324346307551</v>
      </c>
      <c r="AM59" s="62">
        <f t="shared" si="5"/>
        <v>841.42657679640888</v>
      </c>
      <c r="AN59" s="62">
        <f ca="1">AVERAGE(OFFSET($AM$3,0,0,'Données projet'!$E$10+1,1))-AVERAGE(OFFSET($H$3,0,0,'Données projet'!$E$10+1,1))</f>
        <v>514.56270572316976</v>
      </c>
      <c r="AO59" s="62">
        <f t="shared" si="36"/>
        <v>322.81767004794284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4.1082273517778897E-3</v>
      </c>
      <c r="AX59" s="23">
        <f t="shared" si="6"/>
        <v>4.1082273517778897E-3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439.19854273764042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2.441846584169502E-3</v>
      </c>
      <c r="AC60" s="24">
        <f t="shared" si="3"/>
        <v>2.441846584169502E-3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263.50271999999995</v>
      </c>
      <c r="AK60" s="14">
        <f t="shared" si="35"/>
        <v>63.468433809179686</v>
      </c>
      <c r="AL60" s="22">
        <f t="shared" si="4"/>
        <v>569.47475955098787</v>
      </c>
      <c r="AM60" s="62">
        <f t="shared" si="5"/>
        <v>862.80809288432124</v>
      </c>
      <c r="AN60" s="62">
        <f ca="1">AVERAGE(OFFSET($AM$3,0,0,'Données projet'!$E$10+1,1))-AVERAGE(OFFSET($H$3,0,0,'Données projet'!$E$10+1,1))</f>
        <v>514.56270572316976</v>
      </c>
      <c r="AO60" s="62">
        <f t="shared" si="36"/>
        <v>322.81767004794284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2.9049554190981978E-3</v>
      </c>
      <c r="AX60" s="23">
        <f t="shared" si="6"/>
        <v>2.9049554190981978E-3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439.19854273764042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1.7266462782834625E-3</v>
      </c>
      <c r="AC61" s="24">
        <f t="shared" si="3"/>
        <v>1.7266462782834625E-3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273.62087999999994</v>
      </c>
      <c r="AK61" s="14">
        <f t="shared" si="35"/>
        <v>65.617114611149361</v>
      </c>
      <c r="AL61" s="22">
        <f t="shared" si="4"/>
        <v>590.83950728108505</v>
      </c>
      <c r="AM61" s="62">
        <f t="shared" si="5"/>
        <v>884.17284061441842</v>
      </c>
      <c r="AN61" s="62">
        <f ca="1">AVERAGE(OFFSET($AM$3,0,0,'Données projet'!$E$10+1,1))-AVERAGE(OFFSET($H$3,0,0,'Données projet'!$E$10+1,1))</f>
        <v>514.56270572316976</v>
      </c>
      <c r="AO61" s="62">
        <f t="shared" si="36"/>
        <v>322.81767004794284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2.0541136758889448E-3</v>
      </c>
      <c r="AX61" s="23">
        <f t="shared" si="6"/>
        <v>2.0541136758889448E-3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439.19854273764042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1.220923292084751E-3</v>
      </c>
      <c r="AC62" s="24">
        <f t="shared" si="3"/>
        <v>1.220923292084751E-3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283.73903999999993</v>
      </c>
      <c r="AK62" s="14">
        <f t="shared" si="35"/>
        <v>67.756564441537463</v>
      </c>
      <c r="AL62" s="22">
        <f t="shared" si="4"/>
        <v>612.18817773567764</v>
      </c>
      <c r="AM62" s="62">
        <f t="shared" si="5"/>
        <v>905.52151106901101</v>
      </c>
      <c r="AN62" s="62">
        <f ca="1">AVERAGE(OFFSET($AM$3,0,0,'Données projet'!$E$10+1,1))-AVERAGE(OFFSET($H$3,0,0,'Données projet'!$E$10+1,1))</f>
        <v>514.56270572316976</v>
      </c>
      <c r="AO62" s="62">
        <f t="shared" si="36"/>
        <v>322.81767004794284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1.4524777095490989E-3</v>
      </c>
      <c r="AX62" s="23">
        <f t="shared" si="6"/>
        <v>1.4524777095490989E-3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439.19854273764042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8.6332313914173127E-4</v>
      </c>
      <c r="AC63" s="24">
        <f t="shared" si="3"/>
        <v>8.6332313914173127E-4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293.85719999999992</v>
      </c>
      <c r="AK63" s="14">
        <f t="shared" si="35"/>
        <v>69.887150190339781</v>
      </c>
      <c r="AL63" s="22">
        <f t="shared" si="4"/>
        <v>633.52140991484157</v>
      </c>
      <c r="AM63" s="62">
        <f t="shared" si="5"/>
        <v>926.85474324817483</v>
      </c>
      <c r="AN63" s="62">
        <f ca="1">AVERAGE(OFFSET($AM$3,0,0,'Données projet'!$E$10+1,1))-AVERAGE(OFFSET($H$3,0,0,'Données projet'!$E$10+1,1))</f>
        <v>514.56270572316976</v>
      </c>
      <c r="AO63" s="62">
        <f t="shared" si="36"/>
        <v>322.81767004794284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1.0270568379444724E-3</v>
      </c>
      <c r="AX63" s="23">
        <f t="shared" si="6"/>
        <v>1.0270568379444724E-3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439.19854273764042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6.1046164604237549E-4</v>
      </c>
      <c r="AC64" s="24">
        <f t="shared" si="3"/>
        <v>6.1046164604237549E-4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273.19031999999993</v>
      </c>
      <c r="AK64" s="14">
        <f t="shared" si="35"/>
        <v>65.525872132143832</v>
      </c>
      <c r="AL64" s="22">
        <f t="shared" si="4"/>
        <v>589.93070129681701</v>
      </c>
      <c r="AM64" s="62">
        <f t="shared" si="5"/>
        <v>883.26403463015026</v>
      </c>
      <c r="AN64" s="62">
        <f ca="1">AVERAGE(OFFSET($AM$3,0,0,'Données projet'!$E$10+1,1))-AVERAGE(OFFSET($H$3,0,0,'Données projet'!$E$10+1,1))</f>
        <v>514.56270572316976</v>
      </c>
      <c r="AO64" s="62">
        <f t="shared" si="36"/>
        <v>322.81767004794284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7.2623885477454946E-4</v>
      </c>
      <c r="AX64" s="23">
        <f t="shared" si="6"/>
        <v>7.2623885477454946E-4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439.19854273764042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4.3166156957086564E-4</v>
      </c>
      <c r="AC65" s="24">
        <f t="shared" si="3"/>
        <v>4.3166156957086564E-4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282.66263999999995</v>
      </c>
      <c r="AK65" s="14">
        <f t="shared" si="35"/>
        <v>67.529390930099993</v>
      </c>
      <c r="AL65" s="22">
        <f t="shared" si="4"/>
        <v>609.91778720325738</v>
      </c>
      <c r="AM65" s="62">
        <f t="shared" si="5"/>
        <v>903.25112053659063</v>
      </c>
      <c r="AN65" s="62">
        <f ca="1">AVERAGE(OFFSET($AM$3,0,0,'Données projet'!$E$10+1,1))-AVERAGE(OFFSET($H$3,0,0,'Données projet'!$E$10+1,1))</f>
        <v>514.56270572316976</v>
      </c>
      <c r="AO65" s="62">
        <f t="shared" si="36"/>
        <v>322.81767004794284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5.1352841897223621E-4</v>
      </c>
      <c r="AX65" s="23">
        <f t="shared" si="6"/>
        <v>5.1352841897223621E-4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439.19854273764042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3.0523082302118774E-4</v>
      </c>
      <c r="AC66" s="24">
        <f t="shared" si="3"/>
        <v>3.0523082302118774E-4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292.13495999999998</v>
      </c>
      <c r="AK66" s="14">
        <f t="shared" si="35"/>
        <v>69.525108311202231</v>
      </c>
      <c r="AL66" s="22">
        <f t="shared" si="4"/>
        <v>629.89128564201053</v>
      </c>
      <c r="AM66" s="62">
        <f t="shared" si="5"/>
        <v>923.2246189753439</v>
      </c>
      <c r="AN66" s="62">
        <f ca="1">AVERAGE(OFFSET($AM$3,0,0,'Données projet'!$E$10+1,1))-AVERAGE(OFFSET($H$3,0,0,'Données projet'!$E$10+1,1))</f>
        <v>514.56270572316976</v>
      </c>
      <c r="AO66" s="62">
        <f t="shared" si="36"/>
        <v>322.81767004794284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3.6311942738727473E-4</v>
      </c>
      <c r="AX66" s="23">
        <f t="shared" si="6"/>
        <v>3.6311942738727473E-4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439.19854273764042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2.1583078478543282E-4</v>
      </c>
      <c r="AC67" s="24">
        <f t="shared" si="3"/>
        <v>2.1583078478543282E-4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301.60727999999995</v>
      </c>
      <c r="AK67" s="14">
        <f t="shared" si="35"/>
        <v>71.513306244453176</v>
      </c>
      <c r="AL67" s="22">
        <f t="shared" si="4"/>
        <v>649.85168770908911</v>
      </c>
      <c r="AM67" s="62">
        <f t="shared" si="5"/>
        <v>943.18502104242248</v>
      </c>
      <c r="AN67" s="62">
        <f ca="1">AVERAGE(OFFSET($AM$3,0,0,'Données projet'!$E$10+1,1))-AVERAGE(OFFSET($H$3,0,0,'Données projet'!$E$10+1,1))</f>
        <v>514.56270572316976</v>
      </c>
      <c r="AO67" s="62">
        <f t="shared" si="36"/>
        <v>322.81767004794284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2.5676420948611811E-4</v>
      </c>
      <c r="AX67" s="23">
        <f t="shared" si="6"/>
        <v>2.5676420948611811E-4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439.19854273764042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1.5261541151059387E-4</v>
      </c>
      <c r="AC68" s="24">
        <f t="shared" ref="AC68:AC131" si="57">SUM(Z68:AB68)</f>
        <v>1.5261541151059387E-4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311.07960000000003</v>
      </c>
      <c r="AK68" s="14">
        <f t="shared" si="35"/>
        <v>73.49424798183118</v>
      </c>
      <c r="AL68" s="22">
        <f t="shared" ref="AL68:AL131" si="58">(AJ68+AK68)*0.475*44/12</f>
        <v>669.79945190168928</v>
      </c>
      <c r="AM68" s="62">
        <f t="shared" ref="AM68:AM131" si="59">AL68+(AD68+AE68)*44/12</f>
        <v>963.13278523502254</v>
      </c>
      <c r="AN68" s="62">
        <f ca="1">AVERAGE(OFFSET($AM$3,0,0,'Données projet'!$E$10+1,1))-AVERAGE(OFFSET($H$3,0,0,'Données projet'!$E$10+1,1))</f>
        <v>514.56270572316976</v>
      </c>
      <c r="AO68" s="62">
        <f t="shared" si="36"/>
        <v>322.81767004794284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1.8155971369363737E-4</v>
      </c>
      <c r="AX68" s="23">
        <f t="shared" ref="AX68:AX131" si="60">SUM(AU68:AW68)</f>
        <v>1.8155971369363737E-4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439.19854273764042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1.0791539239271641E-4</v>
      </c>
      <c r="AC69" s="24">
        <f t="shared" si="57"/>
        <v>1.0791539239271641E-4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289.76688000000001</v>
      </c>
      <c r="AK69" s="14">
        <f t="shared" ref="AK69:AK132" si="89">EXP(-1.0587+0.8836*LN(AJ69)+0.284)</f>
        <v>69.026894594073823</v>
      </c>
      <c r="AL69" s="22">
        <f t="shared" si="58"/>
        <v>624.8991574180119</v>
      </c>
      <c r="AM69" s="62">
        <f t="shared" si="59"/>
        <v>918.23249075134527</v>
      </c>
      <c r="AN69" s="62">
        <f ca="1">AVERAGE(OFFSET($AM$3,0,0,'Données projet'!$E$10+1,1))-AVERAGE(OFFSET($H$3,0,0,'Données projet'!$E$10+1,1))</f>
        <v>514.56270572316976</v>
      </c>
      <c r="AO69" s="62">
        <f t="shared" ref="AO69:AO132" si="90">$AO$3</f>
        <v>322.81767004794284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1.2838210474305905E-4</v>
      </c>
      <c r="AX69" s="23">
        <f t="shared" si="60"/>
        <v>1.2838210474305905E-4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439.19854273764042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7.6307705755296936E-5</v>
      </c>
      <c r="AC70" s="24">
        <f t="shared" si="57"/>
        <v>7.6307705755296936E-5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298.59335999999996</v>
      </c>
      <c r="AK70" s="14">
        <f t="shared" si="89"/>
        <v>70.88149709045409</v>
      </c>
      <c r="AL70" s="22">
        <f t="shared" si="58"/>
        <v>643.50204276587419</v>
      </c>
      <c r="AM70" s="62">
        <f t="shared" si="59"/>
        <v>936.83537609920745</v>
      </c>
      <c r="AN70" s="62">
        <f ca="1">AVERAGE(OFFSET($AM$3,0,0,'Données projet'!$E$10+1,1))-AVERAGE(OFFSET($H$3,0,0,'Données projet'!$E$10+1,1))</f>
        <v>514.56270572316976</v>
      </c>
      <c r="AO70" s="62">
        <f t="shared" si="90"/>
        <v>322.81767004794284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9.0779856846818683E-5</v>
      </c>
      <c r="AX70" s="23">
        <f t="shared" si="60"/>
        <v>9.0779856846818683E-5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439.19854273764042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5.3957696196358205E-5</v>
      </c>
      <c r="AC71" s="24">
        <f t="shared" si="57"/>
        <v>5.3957696196358205E-5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307.41983999999997</v>
      </c>
      <c r="AK71" s="14">
        <f t="shared" si="89"/>
        <v>72.729728242133774</v>
      </c>
      <c r="AL71" s="22">
        <f t="shared" si="58"/>
        <v>662.09383135504959</v>
      </c>
      <c r="AM71" s="62">
        <f t="shared" si="59"/>
        <v>955.42716468838285</v>
      </c>
      <c r="AN71" s="62">
        <f ca="1">AVERAGE(OFFSET($AM$3,0,0,'Données projet'!$E$10+1,1))-AVERAGE(OFFSET($H$3,0,0,'Données projet'!$E$10+1,1))</f>
        <v>514.56270572316976</v>
      </c>
      <c r="AO71" s="62">
        <f t="shared" si="90"/>
        <v>322.81767004794284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6.4191052371529526E-5</v>
      </c>
      <c r="AX71" s="23">
        <f t="shared" si="60"/>
        <v>6.4191052371529526E-5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439.19854273764042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3.8153852877648468E-5</v>
      </c>
      <c r="AC72" s="24">
        <f t="shared" si="57"/>
        <v>3.8153852877648468E-5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316.24631999999991</v>
      </c>
      <c r="AK72" s="14">
        <f t="shared" si="89"/>
        <v>74.57179198892409</v>
      </c>
      <c r="AL72" s="22">
        <f t="shared" si="58"/>
        <v>680.67487838070929</v>
      </c>
      <c r="AM72" s="62">
        <f t="shared" si="59"/>
        <v>974.00821171404255</v>
      </c>
      <c r="AN72" s="62">
        <f ca="1">AVERAGE(OFFSET($AM$3,0,0,'Données projet'!$E$10+1,1))-AVERAGE(OFFSET($H$3,0,0,'Données projet'!$E$10+1,1))</f>
        <v>514.56270572316976</v>
      </c>
      <c r="AO72" s="62">
        <f t="shared" si="90"/>
        <v>322.81767004794284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4.5389928423409341E-5</v>
      </c>
      <c r="AX72" s="23">
        <f t="shared" si="60"/>
        <v>4.5389928423409341E-5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439.19854273764042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2.6978848098179102E-5</v>
      </c>
      <c r="AC73" s="24">
        <f t="shared" si="57"/>
        <v>2.6978848098179102E-5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325.07279999999992</v>
      </c>
      <c r="AK73" s="14">
        <f t="shared" si="89"/>
        <v>76.407880238933714</v>
      </c>
      <c r="AL73" s="22">
        <f t="shared" si="58"/>
        <v>699.24551808280933</v>
      </c>
      <c r="AM73" s="62">
        <f t="shared" si="59"/>
        <v>992.5788514161427</v>
      </c>
      <c r="AN73" s="62">
        <f ca="1">AVERAGE(OFFSET($AM$3,0,0,'Données projet'!$E$10+1,1))-AVERAGE(OFFSET($H$3,0,0,'Données projet'!$E$10+1,1))</f>
        <v>514.56270572316976</v>
      </c>
      <c r="AO73" s="62">
        <f t="shared" si="90"/>
        <v>322.81767004794284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3.2095526185764763E-5</v>
      </c>
      <c r="AX73" s="23">
        <f t="shared" si="60"/>
        <v>3.2095526185764763E-5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439.19854273764042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1.9076926438824234E-5</v>
      </c>
      <c r="AC74" s="24">
        <f t="shared" si="57"/>
        <v>1.9076926438824234E-5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303.11424</v>
      </c>
      <c r="AK74" s="14">
        <f t="shared" si="89"/>
        <v>71.828934878193564</v>
      </c>
      <c r="AL74" s="22">
        <f t="shared" si="58"/>
        <v>653.02602957952047</v>
      </c>
      <c r="AM74" s="62">
        <f t="shared" si="59"/>
        <v>946.35936291285384</v>
      </c>
      <c r="AN74" s="62">
        <f ca="1">AVERAGE(OFFSET($AM$3,0,0,'Données projet'!$E$10+1,1))-AVERAGE(OFFSET($H$3,0,0,'Données projet'!$E$10+1,1))</f>
        <v>514.56270572316976</v>
      </c>
      <c r="AO74" s="62">
        <f t="shared" si="90"/>
        <v>322.81767004794284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2.2694964211704671E-5</v>
      </c>
      <c r="AX74" s="23">
        <f t="shared" si="60"/>
        <v>2.2694964211704671E-5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439.19854273764042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1.3489424049089551E-5</v>
      </c>
      <c r="AC75" s="24">
        <f t="shared" si="57"/>
        <v>1.3489424049089551E-5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311.29487999999998</v>
      </c>
      <c r="AK75" s="14">
        <f t="shared" si="89"/>
        <v>73.539187014795203</v>
      </c>
      <c r="AL75" s="22">
        <f t="shared" si="58"/>
        <v>670.25266671743498</v>
      </c>
      <c r="AM75" s="62">
        <f t="shared" si="59"/>
        <v>963.58600005076823</v>
      </c>
      <c r="AN75" s="62">
        <f ca="1">AVERAGE(OFFSET($AM$3,0,0,'Données projet'!$E$10+1,1))-AVERAGE(OFFSET($H$3,0,0,'Données projet'!$E$10+1,1))</f>
        <v>514.56270572316976</v>
      </c>
      <c r="AO75" s="62">
        <f t="shared" si="90"/>
        <v>322.81767004794284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1.6047763092882382E-5</v>
      </c>
      <c r="AX75" s="23">
        <f t="shared" si="60"/>
        <v>1.6047763092882382E-5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439.19854273764042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9.538463219412117E-6</v>
      </c>
      <c r="AC76" s="24">
        <f t="shared" si="57"/>
        <v>9.538463219412117E-6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319.47552000000002</v>
      </c>
      <c r="AK76" s="14">
        <f t="shared" si="89"/>
        <v>75.244214982768241</v>
      </c>
      <c r="AL76" s="22">
        <f t="shared" si="58"/>
        <v>687.47020509498805</v>
      </c>
      <c r="AM76" s="62">
        <f t="shared" si="59"/>
        <v>980.80353842832142</v>
      </c>
      <c r="AN76" s="62">
        <f ca="1">AVERAGE(OFFSET($AM$3,0,0,'Données projet'!$E$10+1,1))-AVERAGE(OFFSET($H$3,0,0,'Données projet'!$E$10+1,1))</f>
        <v>514.56270572316976</v>
      </c>
      <c r="AO76" s="62">
        <f t="shared" si="90"/>
        <v>322.81767004794284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1.1347482105852335E-5</v>
      </c>
      <c r="AX76" s="23">
        <f t="shared" si="60"/>
        <v>1.1347482105852335E-5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439.19854273764042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6.7447120245447756E-6</v>
      </c>
      <c r="AC77" s="24">
        <f t="shared" si="57"/>
        <v>6.7447120245447756E-6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327.65616</v>
      </c>
      <c r="AK77" s="14">
        <f t="shared" si="89"/>
        <v>76.94416793638409</v>
      </c>
      <c r="AL77" s="22">
        <f t="shared" si="58"/>
        <v>704.67890448920218</v>
      </c>
      <c r="AM77" s="62">
        <f t="shared" si="59"/>
        <v>998.01223782253555</v>
      </c>
      <c r="AN77" s="62">
        <f ca="1">AVERAGE(OFFSET($AM$3,0,0,'Données projet'!$E$10+1,1))-AVERAGE(OFFSET($H$3,0,0,'Données projet'!$E$10+1,1))</f>
        <v>514.56270572316976</v>
      </c>
      <c r="AO77" s="62">
        <f t="shared" si="90"/>
        <v>322.81767004794284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8.0238815464411908E-6</v>
      </c>
      <c r="AX77" s="23">
        <f t="shared" si="60"/>
        <v>8.0238815464411908E-6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439.19854273764042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4.7692316097060585E-6</v>
      </c>
      <c r="AC78" s="24">
        <f t="shared" si="57"/>
        <v>4.7692316097060585E-6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335.83680000000004</v>
      </c>
      <c r="AK78" s="14">
        <f t="shared" si="89"/>
        <v>78.639187157507763</v>
      </c>
      <c r="AL78" s="22">
        <f t="shared" si="58"/>
        <v>721.87901096599273</v>
      </c>
      <c r="AM78" s="62">
        <f t="shared" si="59"/>
        <v>1015.2123442993261</v>
      </c>
      <c r="AN78" s="62">
        <f ca="1">AVERAGE(OFFSET($AM$3,0,0,'Données projet'!$E$10+1,1))-AVERAGE(OFFSET($H$3,0,0,'Données projet'!$E$10+1,1))</f>
        <v>514.56270572316976</v>
      </c>
      <c r="AO78" s="62">
        <f t="shared" si="90"/>
        <v>322.81767004794284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5.6737410529261677E-6</v>
      </c>
      <c r="AX78" s="23">
        <f t="shared" si="60"/>
        <v>5.6737410529261677E-6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439.19854273764042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3.3723560122723878E-6</v>
      </c>
      <c r="AC79" s="24">
        <f t="shared" si="57"/>
        <v>3.3723560122723878E-6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313.44768000000005</v>
      </c>
      <c r="AK79" s="14">
        <f t="shared" si="89"/>
        <v>73.988378849122171</v>
      </c>
      <c r="AL79" s="22">
        <f t="shared" si="58"/>
        <v>674.78446916222117</v>
      </c>
      <c r="AM79" s="62">
        <f t="shared" si="59"/>
        <v>968.11780249555454</v>
      </c>
      <c r="AN79" s="62">
        <f ca="1">AVERAGE(OFFSET($AM$3,0,0,'Données projet'!$E$10+1,1))-AVERAGE(OFFSET($H$3,0,0,'Données projet'!$E$10+1,1))</f>
        <v>514.56270572316976</v>
      </c>
      <c r="AO79" s="62">
        <f t="shared" si="90"/>
        <v>322.81767004794284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4.0119407732205954E-6</v>
      </c>
      <c r="AX79" s="23">
        <f t="shared" si="60"/>
        <v>4.0119407732205954E-6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439.19854273764042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2.3846158048530293E-6</v>
      </c>
      <c r="AC80" s="24">
        <f t="shared" si="57"/>
        <v>2.3846158048530293E-6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321.19776000000002</v>
      </c>
      <c r="AK80" s="14">
        <f t="shared" si="89"/>
        <v>75.602516709962615</v>
      </c>
      <c r="AL80" s="22">
        <f t="shared" si="58"/>
        <v>691.09381526985146</v>
      </c>
      <c r="AM80" s="62">
        <f t="shared" si="59"/>
        <v>984.42714860318483</v>
      </c>
      <c r="AN80" s="62">
        <f ca="1">AVERAGE(OFFSET($AM$3,0,0,'Données projet'!$E$10+1,1))-AVERAGE(OFFSET($H$3,0,0,'Données projet'!$E$10+1,1))</f>
        <v>514.56270572316976</v>
      </c>
      <c r="AO80" s="62">
        <f t="shared" si="90"/>
        <v>322.81767004794284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2.8368705264630838E-6</v>
      </c>
      <c r="AX80" s="23">
        <f t="shared" si="60"/>
        <v>2.8368705264630838E-6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439.19854273764042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1.6861780061361939E-6</v>
      </c>
      <c r="AC81" s="24">
        <f t="shared" si="57"/>
        <v>1.6861780061361939E-6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328.94784000000004</v>
      </c>
      <c r="AK81" s="14">
        <f t="shared" si="89"/>
        <v>77.212127032960666</v>
      </c>
      <c r="AL81" s="22">
        <f t="shared" si="58"/>
        <v>707.39527591573994</v>
      </c>
      <c r="AM81" s="62">
        <f t="shared" si="59"/>
        <v>1000.7286092490733</v>
      </c>
      <c r="AN81" s="62">
        <f ca="1">AVERAGE(OFFSET($AM$3,0,0,'Données projet'!$E$10+1,1))-AVERAGE(OFFSET($H$3,0,0,'Données projet'!$E$10+1,1))</f>
        <v>514.56270572316976</v>
      </c>
      <c r="AO81" s="62">
        <f t="shared" si="90"/>
        <v>322.81767004794284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2.0059703866102977E-6</v>
      </c>
      <c r="AX81" s="23">
        <f t="shared" si="60"/>
        <v>2.0059703866102977E-6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439.19854273764042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1.1923079024265146E-6</v>
      </c>
      <c r="AC82" s="24">
        <f t="shared" si="57"/>
        <v>1.1923079024265146E-6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336.69792000000001</v>
      </c>
      <c r="AK82" s="14">
        <f t="shared" si="89"/>
        <v>78.817328763317647</v>
      </c>
      <c r="AL82" s="22">
        <f t="shared" si="58"/>
        <v>723.6890582627783</v>
      </c>
      <c r="AM82" s="62">
        <f t="shared" si="59"/>
        <v>1017.0223915961117</v>
      </c>
      <c r="AN82" s="62">
        <f ca="1">AVERAGE(OFFSET($AM$3,0,0,'Données projet'!$E$10+1,1))-AVERAGE(OFFSET($H$3,0,0,'Données projet'!$E$10+1,1))</f>
        <v>514.56270572316976</v>
      </c>
      <c r="AO82" s="62">
        <f t="shared" si="90"/>
        <v>322.81767004794284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1.4184352632315419E-6</v>
      </c>
      <c r="AX82" s="23">
        <f t="shared" si="60"/>
        <v>1.4184352632315419E-6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439.19854273764042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8.4308900306809695E-7</v>
      </c>
      <c r="AC83" s="24">
        <f t="shared" si="57"/>
        <v>8.4308900306809695E-7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344.44799999999998</v>
      </c>
      <c r="AK83" s="14">
        <f t="shared" si="89"/>
        <v>80.418235058027051</v>
      </c>
      <c r="AL83" s="22">
        <f t="shared" si="58"/>
        <v>739.9753593927303</v>
      </c>
      <c r="AM83" s="62">
        <f t="shared" si="59"/>
        <v>1033.3086927260636</v>
      </c>
      <c r="AN83" s="62">
        <f ca="1">AVERAGE(OFFSET($AM$3,0,0,'Données projet'!$E$10+1,1))-AVERAGE(OFFSET($H$3,0,0,'Données projet'!$E$10+1,1))</f>
        <v>514.56270572316976</v>
      </c>
      <c r="AO83" s="62">
        <f t="shared" si="90"/>
        <v>322.81767004794284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1.0029851933051488E-6</v>
      </c>
      <c r="AX83" s="23">
        <f t="shared" si="60"/>
        <v>1.0029851933051488E-6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439.19854273764042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5.9615395121325731E-7</v>
      </c>
      <c r="AC84" s="24">
        <f t="shared" si="57"/>
        <v>5.9615395121325731E-7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321.62832000000003</v>
      </c>
      <c r="AK84" s="14">
        <f t="shared" si="89"/>
        <v>75.692057158625346</v>
      </c>
      <c r="AL84" s="22">
        <f t="shared" si="58"/>
        <v>691.99965688460588</v>
      </c>
      <c r="AM84" s="62">
        <f t="shared" si="59"/>
        <v>985.33299021793914</v>
      </c>
      <c r="AN84" s="62">
        <f ca="1">AVERAGE(OFFSET($AM$3,0,0,'Données projet'!$E$10+1,1))-AVERAGE(OFFSET($H$3,0,0,'Données projet'!$E$10+1,1))</f>
        <v>514.56270572316976</v>
      </c>
      <c r="AO84" s="62">
        <f t="shared" si="90"/>
        <v>322.81767004794284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7.0921763161577096E-7</v>
      </c>
      <c r="AX84" s="23">
        <f t="shared" si="60"/>
        <v>7.0921763161577096E-7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439.19854273764042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4.2154450153404847E-7</v>
      </c>
      <c r="AC85" s="24">
        <f t="shared" si="57"/>
        <v>4.2154450153404847E-7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328.94784000000004</v>
      </c>
      <c r="AK85" s="14">
        <f t="shared" si="89"/>
        <v>77.212127032960666</v>
      </c>
      <c r="AL85" s="22">
        <f t="shared" si="58"/>
        <v>707.39527591573994</v>
      </c>
      <c r="AM85" s="62">
        <f t="shared" si="59"/>
        <v>1000.7286092490733</v>
      </c>
      <c r="AN85" s="62">
        <f ca="1">AVERAGE(OFFSET($AM$3,0,0,'Données projet'!$E$10+1,1))-AVERAGE(OFFSET($H$3,0,0,'Données projet'!$E$10+1,1))</f>
        <v>514.56270572316976</v>
      </c>
      <c r="AO85" s="62">
        <f t="shared" si="90"/>
        <v>322.81767004794284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5.0149259665257442E-7</v>
      </c>
      <c r="AX85" s="23">
        <f t="shared" si="60"/>
        <v>5.0149259665257442E-7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439.19854273764042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2.9807697560662866E-7</v>
      </c>
      <c r="AC86" s="24">
        <f t="shared" si="57"/>
        <v>2.9807697560662866E-7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336.26736000000005</v>
      </c>
      <c r="AK86" s="14">
        <f t="shared" si="89"/>
        <v>78.728264597957192</v>
      </c>
      <c r="AL86" s="22">
        <f t="shared" si="58"/>
        <v>722.78404617477554</v>
      </c>
      <c r="AM86" s="62">
        <f t="shared" si="59"/>
        <v>1016.1173795081088</v>
      </c>
      <c r="AN86" s="62">
        <f ca="1">AVERAGE(OFFSET($AM$3,0,0,'Données projet'!$E$10+1,1))-AVERAGE(OFFSET($H$3,0,0,'Données projet'!$E$10+1,1))</f>
        <v>514.56270572316976</v>
      </c>
      <c r="AO86" s="62">
        <f t="shared" si="90"/>
        <v>322.81767004794284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3.5460881580788548E-7</v>
      </c>
      <c r="AX86" s="23">
        <f t="shared" si="60"/>
        <v>3.5460881580788548E-7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439.19854273764042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2.1077225076702424E-7</v>
      </c>
      <c r="AC87" s="24">
        <f t="shared" si="57"/>
        <v>2.1077225076702424E-7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343.58688000000006</v>
      </c>
      <c r="AK87" s="14">
        <f t="shared" si="89"/>
        <v>80.240565305520732</v>
      </c>
      <c r="AL87" s="22">
        <f t="shared" si="58"/>
        <v>738.1661339071153</v>
      </c>
      <c r="AM87" s="62">
        <f t="shared" si="59"/>
        <v>1031.4994672404487</v>
      </c>
      <c r="AN87" s="62">
        <f ca="1">AVERAGE(OFFSET($AM$3,0,0,'Données projet'!$E$10+1,1))-AVERAGE(OFFSET($H$3,0,0,'Données projet'!$E$10+1,1))</f>
        <v>514.56270572316976</v>
      </c>
      <c r="AO87" s="62">
        <f t="shared" si="90"/>
        <v>322.81767004794284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2.5074629832628721E-7</v>
      </c>
      <c r="AX87" s="23">
        <f t="shared" si="60"/>
        <v>2.5074629832628721E-7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439.19854273764042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1.4903848780331433E-7</v>
      </c>
      <c r="AC88" s="24">
        <f t="shared" si="57"/>
        <v>1.4903848780331433E-7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350.90640000000008</v>
      </c>
      <c r="AK88" s="14">
        <f t="shared" si="89"/>
        <v>81.749120308346747</v>
      </c>
      <c r="AL88" s="22">
        <f t="shared" si="58"/>
        <v>753.54169787037063</v>
      </c>
      <c r="AM88" s="62">
        <f t="shared" si="59"/>
        <v>1046.8750312037039</v>
      </c>
      <c r="AN88" s="62">
        <f ca="1">AVERAGE(OFFSET($AM$3,0,0,'Données projet'!$E$10+1,1))-AVERAGE(OFFSET($H$3,0,0,'Données projet'!$E$10+1,1))</f>
        <v>514.56270572316976</v>
      </c>
      <c r="AO88" s="62">
        <f t="shared" si="90"/>
        <v>322.81767004794284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1.7730440790394274E-7</v>
      </c>
      <c r="AX88" s="23">
        <f t="shared" si="60"/>
        <v>1.7730440790394274E-7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439.19854273764042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1.0538612538351212E-7</v>
      </c>
      <c r="AC89" s="24">
        <f t="shared" si="57"/>
        <v>1.0538612538351212E-7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327.65616</v>
      </c>
      <c r="AK89" s="14">
        <f t="shared" si="89"/>
        <v>76.94416793638409</v>
      </c>
      <c r="AL89" s="22">
        <f t="shared" si="58"/>
        <v>704.67890448920218</v>
      </c>
      <c r="AM89" s="62">
        <f t="shared" si="59"/>
        <v>998.01223782253555</v>
      </c>
      <c r="AN89" s="62">
        <f ca="1">AVERAGE(OFFSET($AM$3,0,0,'Données projet'!$E$10+1,1))-AVERAGE(OFFSET($H$3,0,0,'Données projet'!$E$10+1,1))</f>
        <v>514.56270572316976</v>
      </c>
      <c r="AO89" s="62">
        <f t="shared" si="90"/>
        <v>322.81767004794284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1.2537314916314361E-7</v>
      </c>
      <c r="AX89" s="23">
        <f t="shared" si="60"/>
        <v>1.2537314916314361E-7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439.19854273764042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7.4519243901657164E-8</v>
      </c>
      <c r="AC90" s="24">
        <f t="shared" si="57"/>
        <v>7.4519243901657164E-8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334.54512</v>
      </c>
      <c r="AK90" s="14">
        <f t="shared" si="89"/>
        <v>78.37187499534933</v>
      </c>
      <c r="AL90" s="22">
        <f t="shared" si="58"/>
        <v>719.16376628356682</v>
      </c>
      <c r="AM90" s="62">
        <f t="shared" si="59"/>
        <v>1012.4970996169002</v>
      </c>
      <c r="AN90" s="62">
        <f ca="1">AVERAGE(OFFSET($AM$3,0,0,'Données projet'!$E$10+1,1))-AVERAGE(OFFSET($H$3,0,0,'Données projet'!$E$10+1,1))</f>
        <v>514.56270572316976</v>
      </c>
      <c r="AO90" s="62">
        <f t="shared" si="90"/>
        <v>322.81767004794284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8.865220395197137E-8</v>
      </c>
      <c r="AX90" s="23">
        <f t="shared" si="60"/>
        <v>8.865220395197137E-8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439.19854273764042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5.2693062691756059E-8</v>
      </c>
      <c r="AC91" s="24">
        <f t="shared" si="57"/>
        <v>5.2693062691756059E-8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341.43407999999994</v>
      </c>
      <c r="AK91" s="14">
        <f t="shared" si="89"/>
        <v>79.796163809870151</v>
      </c>
      <c r="AL91" s="22">
        <f t="shared" si="58"/>
        <v>733.64267463552369</v>
      </c>
      <c r="AM91" s="62">
        <f t="shared" si="59"/>
        <v>1026.9760079688569</v>
      </c>
      <c r="AN91" s="62">
        <f ca="1">AVERAGE(OFFSET($AM$3,0,0,'Données projet'!$E$10+1,1))-AVERAGE(OFFSET($H$3,0,0,'Données projet'!$E$10+1,1))</f>
        <v>514.56270572316976</v>
      </c>
      <c r="AO91" s="62">
        <f t="shared" si="90"/>
        <v>322.81767004794284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6.2686574581571803E-8</v>
      </c>
      <c r="AX91" s="23">
        <f t="shared" si="60"/>
        <v>6.2686574581571803E-8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439.19854273764042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3.7259621950828582E-8</v>
      </c>
      <c r="AC92" s="24">
        <f t="shared" si="57"/>
        <v>3.7259621950828582E-8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348.32303999999993</v>
      </c>
      <c r="AK92" s="14">
        <f t="shared" si="89"/>
        <v>81.217111296415496</v>
      </c>
      <c r="AL92" s="22">
        <f t="shared" si="58"/>
        <v>748.11576350792348</v>
      </c>
      <c r="AM92" s="62">
        <f t="shared" si="59"/>
        <v>1041.4490968412567</v>
      </c>
      <c r="AN92" s="62">
        <f ca="1">AVERAGE(OFFSET($AM$3,0,0,'Données projet'!$E$10+1,1))-AVERAGE(OFFSET($H$3,0,0,'Données projet'!$E$10+1,1))</f>
        <v>514.56270572316976</v>
      </c>
      <c r="AO92" s="62">
        <f t="shared" si="90"/>
        <v>322.81767004794284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4.4326101975985685E-8</v>
      </c>
      <c r="AX92" s="23">
        <f t="shared" si="60"/>
        <v>4.4326101975985685E-8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439.19854273764042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2.634653134587803E-8</v>
      </c>
      <c r="AC93" s="24">
        <f t="shared" si="57"/>
        <v>2.634653134587803E-8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355.21199999999993</v>
      </c>
      <c r="AK93" s="14">
        <f t="shared" si="89"/>
        <v>82.634791155027401</v>
      </c>
      <c r="AL93" s="22">
        <f t="shared" si="58"/>
        <v>762.58316126167256</v>
      </c>
      <c r="AM93" s="62">
        <f t="shared" si="59"/>
        <v>1055.9164945950058</v>
      </c>
      <c r="AN93" s="62">
        <f ca="1">AVERAGE(OFFSET($AM$3,0,0,'Données projet'!$E$10+1,1))-AVERAGE(OFFSET($H$3,0,0,'Données projet'!$E$10+1,1))</f>
        <v>514.56270572316976</v>
      </c>
      <c r="AO93" s="62">
        <f t="shared" si="90"/>
        <v>322.81767004794284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3.1343287290785902E-8</v>
      </c>
      <c r="AX93" s="23">
        <f t="shared" si="60"/>
        <v>3.1343287290785902E-8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439.19854273764042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1.8629810975414291E-8</v>
      </c>
      <c r="AC94" s="24">
        <f t="shared" si="57"/>
        <v>1.8629810975414291E-8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331.74647999999991</v>
      </c>
      <c r="AK94" s="14">
        <f t="shared" si="89"/>
        <v>77.792285724165268</v>
      </c>
      <c r="AL94" s="22">
        <f t="shared" si="58"/>
        <v>713.28001696958756</v>
      </c>
      <c r="AM94" s="62">
        <f t="shared" si="59"/>
        <v>1006.6133503029209</v>
      </c>
      <c r="AN94" s="62">
        <f ca="1">AVERAGE(OFFSET($AM$3,0,0,'Données projet'!$E$10+1,1))-AVERAGE(OFFSET($H$3,0,0,'Données projet'!$E$10+1,1))</f>
        <v>514.56270572316976</v>
      </c>
      <c r="AO94" s="62">
        <f t="shared" si="90"/>
        <v>322.81767004794284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2.2163050987992842E-8</v>
      </c>
      <c r="AX94" s="23">
        <f t="shared" si="60"/>
        <v>2.2163050987992842E-8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439.19854273764042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1.3173265672939015E-8</v>
      </c>
      <c r="AC95" s="24">
        <f t="shared" si="57"/>
        <v>1.3173265672939015E-8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338.4201599999999</v>
      </c>
      <c r="AK95" s="14">
        <f t="shared" si="89"/>
        <v>79.173453052111782</v>
      </c>
      <c r="AL95" s="22">
        <f t="shared" si="58"/>
        <v>727.30887606576107</v>
      </c>
      <c r="AM95" s="62">
        <f t="shared" si="59"/>
        <v>1020.6422093990943</v>
      </c>
      <c r="AN95" s="62">
        <f ca="1">AVERAGE(OFFSET($AM$3,0,0,'Données projet'!$E$10+1,1))-AVERAGE(OFFSET($H$3,0,0,'Données projet'!$E$10+1,1))</f>
        <v>514.56270572316976</v>
      </c>
      <c r="AO95" s="62">
        <f t="shared" si="90"/>
        <v>322.81767004794284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1.5671643645392951E-8</v>
      </c>
      <c r="AX95" s="23">
        <f t="shared" si="60"/>
        <v>1.5671643645392951E-8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439.19854273764042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9.3149054877071455E-9</v>
      </c>
      <c r="AC96" s="24">
        <f t="shared" si="57"/>
        <v>9.3149054877071455E-9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345.09383999999989</v>
      </c>
      <c r="AK96" s="14">
        <f t="shared" si="89"/>
        <v>80.551453440052555</v>
      </c>
      <c r="AL96" s="22">
        <f t="shared" si="58"/>
        <v>741.33221940809119</v>
      </c>
      <c r="AM96" s="62">
        <f t="shared" si="59"/>
        <v>1034.6655527414246</v>
      </c>
      <c r="AN96" s="62">
        <f ca="1">AVERAGE(OFFSET($AM$3,0,0,'Données projet'!$E$10+1,1))-AVERAGE(OFFSET($H$3,0,0,'Données projet'!$E$10+1,1))</f>
        <v>514.56270572316976</v>
      </c>
      <c r="AO96" s="62">
        <f t="shared" si="90"/>
        <v>322.81767004794284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1.1081525493996421E-8</v>
      </c>
      <c r="AX96" s="23">
        <f t="shared" si="60"/>
        <v>1.1081525493996421E-8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439.19854273764042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6.5866328364695074E-9</v>
      </c>
      <c r="AC97" s="24">
        <f t="shared" si="57"/>
        <v>6.5866328364695074E-9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351.76751999999988</v>
      </c>
      <c r="AK97" s="14">
        <f t="shared" si="89"/>
        <v>81.926355193183625</v>
      </c>
      <c r="AL97" s="22">
        <f t="shared" si="58"/>
        <v>755.35016596146124</v>
      </c>
      <c r="AM97" s="62">
        <f t="shared" si="59"/>
        <v>1048.6834992947945</v>
      </c>
      <c r="AN97" s="62">
        <f ca="1">AVERAGE(OFFSET($AM$3,0,0,'Données projet'!$E$10+1,1))-AVERAGE(OFFSET($H$3,0,0,'Données projet'!$E$10+1,1))</f>
        <v>514.56270572316976</v>
      </c>
      <c r="AO97" s="62">
        <f t="shared" si="90"/>
        <v>322.81767004794284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7.8358218226964754E-9</v>
      </c>
      <c r="AX97" s="23">
        <f t="shared" si="60"/>
        <v>7.8358218226964754E-9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439.19854273764042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4.6574527438535728E-9</v>
      </c>
      <c r="AC98" s="24">
        <f t="shared" si="57"/>
        <v>4.6574527438535728E-9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358.44119999999987</v>
      </c>
      <c r="AK98" s="14">
        <f t="shared" si="89"/>
        <v>83.298223876643164</v>
      </c>
      <c r="AL98" s="22">
        <f t="shared" si="58"/>
        <v>769.36282991848657</v>
      </c>
      <c r="AM98" s="62">
        <f t="shared" si="59"/>
        <v>1062.6961632518198</v>
      </c>
      <c r="AN98" s="62">
        <f ca="1">AVERAGE(OFFSET($AM$3,0,0,'Données projet'!$E$10+1,1))-AVERAGE(OFFSET($H$3,0,0,'Données projet'!$E$10+1,1))</f>
        <v>514.56270572316976</v>
      </c>
      <c r="AO98" s="62">
        <f t="shared" si="90"/>
        <v>322.81767004794284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5.5407627469982106E-9</v>
      </c>
      <c r="AX98" s="23">
        <f t="shared" si="60"/>
        <v>5.5407627469982106E-9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899.80900533362956</v>
      </c>
      <c r="S99" s="62">
        <f ca="1">AVERAGE(OFFSET($R$3,0,0,'Données projet'!$E$9+1,1))-AVERAGE(OFFSET($H$3,0,0,'Données projet'!$E$9+1,1))</f>
        <v>439.19854273764042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3.2933164182347537E-9</v>
      </c>
      <c r="AC99" s="24">
        <f t="shared" si="57"/>
        <v>3.2933164182347537E-9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334.32983999999988</v>
      </c>
      <c r="AK99" s="14">
        <f t="shared" si="89"/>
        <v>78.327311299804165</v>
      </c>
      <c r="AL99" s="22">
        <f t="shared" si="58"/>
        <v>718.71120518049202</v>
      </c>
      <c r="AM99" s="62">
        <f t="shared" si="59"/>
        <v>1012.0445385138253</v>
      </c>
      <c r="AN99" s="62">
        <f ca="1">AVERAGE(OFFSET($AM$3,0,0,'Données projet'!$E$10+1,1))-AVERAGE(OFFSET($H$3,0,0,'Données projet'!$E$10+1,1))</f>
        <v>514.56270572316976</v>
      </c>
      <c r="AO99" s="62">
        <f t="shared" si="90"/>
        <v>322.81767004794284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3.9179109113482377E-9</v>
      </c>
      <c r="AX99" s="23">
        <f t="shared" si="60"/>
        <v>3.9179109113482377E-9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910.49601796841853</v>
      </c>
      <c r="S100" s="62">
        <f ca="1">AVERAGE(OFFSET($R$3,0,0,'Données projet'!$E$9+1,1))-AVERAGE(OFFSET($H$3,0,0,'Données projet'!$E$9+1,1))</f>
        <v>439.19854273764042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2.3287263719267864E-9</v>
      </c>
      <c r="AC100" s="24">
        <f t="shared" si="57"/>
        <v>2.3287263719267864E-9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340.3576799999999</v>
      </c>
      <c r="AK100" s="14">
        <f t="shared" si="89"/>
        <v>79.573840851595449</v>
      </c>
      <c r="AL100" s="22">
        <f t="shared" si="58"/>
        <v>731.38073214986196</v>
      </c>
      <c r="AM100" s="62">
        <f t="shared" si="59"/>
        <v>1024.7140654831953</v>
      </c>
      <c r="AN100" s="62">
        <f ca="1">AVERAGE(OFFSET($AM$3,0,0,'Données projet'!$E$10+1,1))-AVERAGE(OFFSET($H$3,0,0,'Données projet'!$E$10+1,1))</f>
        <v>514.56270572316976</v>
      </c>
      <c r="AO100" s="62">
        <f t="shared" si="90"/>
        <v>322.81767004794284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2.7703813734991053E-9</v>
      </c>
      <c r="AX100" s="23">
        <f t="shared" si="60"/>
        <v>2.7703813734991053E-9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921.17919546416738</v>
      </c>
      <c r="S101" s="62">
        <f ca="1">AVERAGE(OFFSET($R$3,0,0,'Données projet'!$E$9+1,1))-AVERAGE(OFFSET($H$3,0,0,'Données projet'!$E$9+1,1))</f>
        <v>439.19854273764042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1.6466582091173768E-9</v>
      </c>
      <c r="AC101" s="24">
        <f t="shared" si="57"/>
        <v>1.6466582091173768E-9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346.38551999999993</v>
      </c>
      <c r="AK101" s="14">
        <f t="shared" si="89"/>
        <v>80.817803212543794</v>
      </c>
      <c r="AL101" s="22">
        <f t="shared" si="58"/>
        <v>744.04578792851362</v>
      </c>
      <c r="AM101" s="62">
        <f t="shared" si="59"/>
        <v>1037.3791212618469</v>
      </c>
      <c r="AN101" s="62">
        <f ca="1">AVERAGE(OFFSET($AM$3,0,0,'Données projet'!$E$10+1,1))-AVERAGE(OFFSET($H$3,0,0,'Données projet'!$E$10+1,1))</f>
        <v>514.56270572316976</v>
      </c>
      <c r="AO101" s="62">
        <f t="shared" si="90"/>
        <v>322.81767004794284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1.9589554556741188E-9</v>
      </c>
      <c r="AX101" s="23">
        <f t="shared" si="60"/>
        <v>1.9589554556741188E-9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931.85861226104294</v>
      </c>
      <c r="S102" s="62">
        <f ca="1">AVERAGE(OFFSET($R$3,0,0,'Données projet'!$E$9+1,1))-AVERAGE(OFFSET($H$3,0,0,'Données projet'!$E$9+1,1))</f>
        <v>439.19854273764042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1.1643631859633932E-9</v>
      </c>
      <c r="AC102" s="24">
        <f t="shared" si="57"/>
        <v>1.1643631859633932E-9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352.41335999999995</v>
      </c>
      <c r="AK102" s="14">
        <f t="shared" si="89"/>
        <v>82.059248211902457</v>
      </c>
      <c r="AL102" s="22">
        <f t="shared" si="58"/>
        <v>756.70645930239664</v>
      </c>
      <c r="AM102" s="62">
        <f t="shared" si="59"/>
        <v>1050.03979263573</v>
      </c>
      <c r="AN102" s="62">
        <f ca="1">AVERAGE(OFFSET($AM$3,0,0,'Données projet'!$E$10+1,1))-AVERAGE(OFFSET($H$3,0,0,'Données projet'!$E$10+1,1))</f>
        <v>514.56270572316976</v>
      </c>
      <c r="AO102" s="62">
        <f t="shared" si="90"/>
        <v>322.81767004794284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1.3851906867495527E-9</v>
      </c>
      <c r="AX102" s="23">
        <f t="shared" si="60"/>
        <v>1.3851906867495527E-9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439.19854273764042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8.2332910455868842E-10</v>
      </c>
      <c r="AC103" s="24">
        <f t="shared" si="57"/>
        <v>8.2332910455868842E-10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358.44119999999998</v>
      </c>
      <c r="AK103" s="14">
        <f t="shared" si="89"/>
        <v>83.298223876643164</v>
      </c>
      <c r="AL103" s="22">
        <f t="shared" si="58"/>
        <v>769.36282991848668</v>
      </c>
      <c r="AM103" s="62">
        <f t="shared" si="59"/>
        <v>1062.6961632518201</v>
      </c>
      <c r="AN103" s="62">
        <f ca="1">AVERAGE(OFFSET($AM$3,0,0,'Données projet'!$E$10+1,1))-AVERAGE(OFFSET($H$3,0,0,'Données projet'!$E$10+1,1))</f>
        <v>514.56270572316976</v>
      </c>
      <c r="AO103" s="62">
        <f t="shared" si="90"/>
        <v>322.81767004794284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9.7947772783705942E-10</v>
      </c>
      <c r="AX103" s="23">
        <f t="shared" si="60"/>
        <v>9.7947772783705942E-10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439.19854273764042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5.8218159298169659E-10</v>
      </c>
      <c r="AC104" s="24">
        <f t="shared" si="57"/>
        <v>5.8218159298169659E-10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335.19095999999996</v>
      </c>
      <c r="AK104" s="14">
        <f t="shared" si="89"/>
        <v>78.505546064461242</v>
      </c>
      <c r="AL104" s="22">
        <f t="shared" si="58"/>
        <v>720.52141472893663</v>
      </c>
      <c r="AM104" s="62">
        <f t="shared" si="59"/>
        <v>1013.8547480622699</v>
      </c>
      <c r="AN104" s="62">
        <f ca="1">AVERAGE(OFFSET($AM$3,0,0,'Données projet'!$E$10+1,1))-AVERAGE(OFFSET($H$3,0,0,'Données projet'!$E$10+1,1))</f>
        <v>514.56270572316976</v>
      </c>
      <c r="AO104" s="62">
        <f t="shared" si="90"/>
        <v>322.81767004794284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6.9259534337477633E-10</v>
      </c>
      <c r="AX104" s="23">
        <f t="shared" si="60"/>
        <v>6.9259534337477633E-10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439.19854273764042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4.1166455227934421E-10</v>
      </c>
      <c r="AC105" s="24">
        <f t="shared" si="57"/>
        <v>4.1166455227934421E-10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341.00351999999992</v>
      </c>
      <c r="AK105" s="14">
        <f t="shared" si="89"/>
        <v>79.70724443092908</v>
      </c>
      <c r="AL105" s="22">
        <f t="shared" si="58"/>
        <v>732.73791471720131</v>
      </c>
      <c r="AM105" s="62">
        <f t="shared" si="59"/>
        <v>1026.0712480505347</v>
      </c>
      <c r="AN105" s="62">
        <f ca="1">AVERAGE(OFFSET($AM$3,0,0,'Données projet'!$E$10+1,1))-AVERAGE(OFFSET($H$3,0,0,'Données projet'!$E$10+1,1))</f>
        <v>514.56270572316976</v>
      </c>
      <c r="AO105" s="62">
        <f t="shared" si="90"/>
        <v>322.81767004794284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4.8973886391852971E-10</v>
      </c>
      <c r="AX105" s="23">
        <f t="shared" si="60"/>
        <v>4.8973886391852971E-10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439.19854273764042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2.910907964908483E-10</v>
      </c>
      <c r="AC106" s="24">
        <f t="shared" si="57"/>
        <v>2.910907964908483E-10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346.81607999999989</v>
      </c>
      <c r="AK106" s="14">
        <f t="shared" si="89"/>
        <v>80.90656076039194</v>
      </c>
      <c r="AL106" s="22">
        <f t="shared" si="58"/>
        <v>744.95026599101573</v>
      </c>
      <c r="AM106" s="62">
        <f t="shared" si="59"/>
        <v>1038.2835993243491</v>
      </c>
      <c r="AN106" s="62">
        <f ca="1">AVERAGE(OFFSET($AM$3,0,0,'Données projet'!$E$10+1,1))-AVERAGE(OFFSET($H$3,0,0,'Données projet'!$E$10+1,1))</f>
        <v>514.56270572316976</v>
      </c>
      <c r="AO106" s="62">
        <f t="shared" si="90"/>
        <v>322.81767004794284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3.4629767168738816E-10</v>
      </c>
      <c r="AX106" s="23">
        <f t="shared" si="60"/>
        <v>3.4629767168738816E-10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439.19854273764042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2.0583227613967211E-10</v>
      </c>
      <c r="AC107" s="24">
        <f t="shared" si="57"/>
        <v>2.0583227613967211E-10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352.6286399999999</v>
      </c>
      <c r="AK107" s="14">
        <f t="shared" si="89"/>
        <v>82.103539582981469</v>
      </c>
      <c r="AL107" s="22">
        <f t="shared" si="58"/>
        <v>757.15854610702581</v>
      </c>
      <c r="AM107" s="62">
        <f t="shared" si="59"/>
        <v>1050.4918794403591</v>
      </c>
      <c r="AN107" s="62">
        <f ca="1">AVERAGE(OFFSET($AM$3,0,0,'Données projet'!$E$10+1,1))-AVERAGE(OFFSET($H$3,0,0,'Données projet'!$E$10+1,1))</f>
        <v>514.56270572316976</v>
      </c>
      <c r="AO107" s="62">
        <f t="shared" si="90"/>
        <v>322.81767004794284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2.4486943195926486E-10</v>
      </c>
      <c r="AX107" s="23">
        <f t="shared" si="60"/>
        <v>2.4486943195926486E-10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439.19854273764042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1.4554539824542415E-10</v>
      </c>
      <c r="AC108" s="24">
        <f t="shared" si="57"/>
        <v>1.4554539824542415E-10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358.44119999999987</v>
      </c>
      <c r="AK108" s="14">
        <f t="shared" si="89"/>
        <v>83.298223876643164</v>
      </c>
      <c r="AL108" s="22">
        <f t="shared" si="58"/>
        <v>769.36282991848657</v>
      </c>
      <c r="AM108" s="62">
        <f t="shared" si="59"/>
        <v>1062.6961632518198</v>
      </c>
      <c r="AN108" s="62">
        <f ca="1">AVERAGE(OFFSET($AM$3,0,0,'Données projet'!$E$10+1,1))-AVERAGE(OFFSET($H$3,0,0,'Données projet'!$E$10+1,1))</f>
        <v>514.56270572316976</v>
      </c>
      <c r="AO108" s="62">
        <f t="shared" si="90"/>
        <v>322.81767004794284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1.7314883584369408E-10</v>
      </c>
      <c r="AX108" s="23">
        <f t="shared" si="60"/>
        <v>1.7314883584369408E-10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439.19854273764042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1.0291613806983605E-10</v>
      </c>
      <c r="AC109" s="24">
        <f t="shared" si="57"/>
        <v>1.0291613806983605E-10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335.83679999999987</v>
      </c>
      <c r="AK109" s="14">
        <f t="shared" si="89"/>
        <v>78.639187157507692</v>
      </c>
      <c r="AL109" s="22">
        <f t="shared" si="58"/>
        <v>721.87901096599228</v>
      </c>
      <c r="AM109" s="62">
        <f t="shared" si="59"/>
        <v>1015.2123442993257</v>
      </c>
      <c r="AN109" s="62">
        <f ca="1">AVERAGE(OFFSET($AM$3,0,0,'Données projet'!$E$10+1,1))-AVERAGE(OFFSET($H$3,0,0,'Données projet'!$E$10+1,1))</f>
        <v>514.56270572316976</v>
      </c>
      <c r="AO109" s="62">
        <f t="shared" si="90"/>
        <v>322.81767004794284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1.2243471597963243E-10</v>
      </c>
      <c r="AX109" s="23">
        <f t="shared" si="60"/>
        <v>1.2243471597963243E-10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439.19854273764042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7.2772699122712074E-11</v>
      </c>
      <c r="AC110" s="24">
        <f t="shared" si="57"/>
        <v>7.2772699122712074E-11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341.21879999999987</v>
      </c>
      <c r="AK110" s="14">
        <f t="shared" si="89"/>
        <v>79.751705752925901</v>
      </c>
      <c r="AL110" s="22">
        <f t="shared" si="58"/>
        <v>733.19029751967901</v>
      </c>
      <c r="AM110" s="62">
        <f t="shared" si="59"/>
        <v>1026.5236308530123</v>
      </c>
      <c r="AN110" s="62">
        <f ca="1">AVERAGE(OFFSET($AM$3,0,0,'Données projet'!$E$10+1,1))-AVERAGE(OFFSET($H$3,0,0,'Données projet'!$E$10+1,1))</f>
        <v>514.56270572316976</v>
      </c>
      <c r="AO110" s="62">
        <f t="shared" si="90"/>
        <v>322.81767004794284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8.6574417921847041E-11</v>
      </c>
      <c r="AX110" s="23">
        <f t="shared" si="60"/>
        <v>8.6574417921847041E-11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439.19854273764042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5.1458069034918027E-11</v>
      </c>
      <c r="AC111" s="24">
        <f t="shared" si="57"/>
        <v>5.1458069034918027E-11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346.60079999999982</v>
      </c>
      <c r="AK111" s="14">
        <f t="shared" si="89"/>
        <v>80.862183590719297</v>
      </c>
      <c r="AL111" s="22">
        <f t="shared" si="58"/>
        <v>744.49802975383579</v>
      </c>
      <c r="AM111" s="62">
        <f t="shared" si="59"/>
        <v>1037.8313630871692</v>
      </c>
      <c r="AN111" s="62">
        <f ca="1">AVERAGE(OFFSET($AM$3,0,0,'Données projet'!$E$10+1,1))-AVERAGE(OFFSET($H$3,0,0,'Données projet'!$E$10+1,1))</f>
        <v>514.56270572316976</v>
      </c>
      <c r="AO111" s="62">
        <f t="shared" si="90"/>
        <v>322.81767004794284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6.1217357989816214E-11</v>
      </c>
      <c r="AX111" s="23">
        <f t="shared" si="60"/>
        <v>6.1217357989816214E-11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439.19854273764042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3.6386349561356037E-11</v>
      </c>
      <c r="AC112" s="24">
        <f t="shared" si="57"/>
        <v>3.6386349561356037E-11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351.98279999999988</v>
      </c>
      <c r="AK112" s="14">
        <f t="shared" si="89"/>
        <v>81.970656019154148</v>
      </c>
      <c r="AL112" s="22">
        <f t="shared" si="58"/>
        <v>755.80226923335988</v>
      </c>
      <c r="AM112" s="62">
        <f t="shared" si="59"/>
        <v>1049.1356025666933</v>
      </c>
      <c r="AN112" s="62">
        <f ca="1">AVERAGE(OFFSET($AM$3,0,0,'Données projet'!$E$10+1,1))-AVERAGE(OFFSET($H$3,0,0,'Données projet'!$E$10+1,1))</f>
        <v>514.56270572316976</v>
      </c>
      <c r="AO112" s="62">
        <f t="shared" si="90"/>
        <v>322.81767004794284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4.328720896092352E-11</v>
      </c>
      <c r="AX112" s="23">
        <f t="shared" si="60"/>
        <v>4.328720896092352E-11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439.19854273764042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2.5729034517459013E-11</v>
      </c>
      <c r="AC113" s="24">
        <f t="shared" si="57"/>
        <v>2.5729034517459013E-11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357.36479999999983</v>
      </c>
      <c r="AK113" s="14">
        <f t="shared" si="89"/>
        <v>83.077157243480698</v>
      </c>
      <c r="AL113" s="22">
        <f t="shared" si="58"/>
        <v>767.10307553239511</v>
      </c>
      <c r="AM113" s="62">
        <f t="shared" si="59"/>
        <v>1060.4364088657285</v>
      </c>
      <c r="AN113" s="62">
        <f ca="1">AVERAGE(OFFSET($AM$3,0,0,'Données projet'!$E$10+1,1))-AVERAGE(OFFSET($H$3,0,0,'Données projet'!$E$10+1,1))</f>
        <v>514.56270572316976</v>
      </c>
      <c r="AO113" s="62">
        <f t="shared" si="90"/>
        <v>322.81767004794284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3.0608678994908107E-11</v>
      </c>
      <c r="AX113" s="23">
        <f t="shared" si="60"/>
        <v>3.0608678994908107E-11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4.8</v>
      </c>
      <c r="N114" s="14">
        <f>IF('Données projet'!$A$36&gt;35,N113+M114-V113,IF(A114&lt;'Données projet'!$A$36,$K$205^A114,IF(A114='Données projet'!$A$36,'Données projet'!$B$36,N113+M114-V113)))</f>
        <v>311.7999999999999</v>
      </c>
      <c r="O114" s="14">
        <f>N114*VLOOKUP('Données projet'!$B$9,Paramètres!$A$1:$I$89,3,0)*VLOOKUP('Données projet'!$B$9,Paramètres!$A$1:$I$89,5,0)</f>
        <v>282.1166399999999</v>
      </c>
      <c r="P114" s="14">
        <f t="shared" si="87"/>
        <v>67.414119514142243</v>
      </c>
      <c r="Q114" s="22">
        <f t="shared" si="107"/>
        <v>608.76607282046416</v>
      </c>
      <c r="R114" s="62">
        <f t="shared" si="55"/>
        <v>902.09940615379742</v>
      </c>
      <c r="S114" s="62">
        <f ca="1">AVERAGE(OFFSET($R$3,0,0,'Données projet'!$E$9+1,1))-AVERAGE(OFFSET($H$3,0,0,'Données projet'!$E$9+1,1))</f>
        <v>439.19854273764042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1.8193174780678019E-11</v>
      </c>
      <c r="AC114" s="24">
        <f t="shared" si="57"/>
        <v>1.8193174780678019E-11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311.7999999999999</v>
      </c>
      <c r="AJ114" s="14">
        <f>AI114*VLOOKUP('Données projet'!$B$10,Paramètres!$A$1:$I$89,3,0)*VLOOKUP('Données projet'!$B$10,Paramètres!$A$1:$I$89,5,0)</f>
        <v>335.62151999999986</v>
      </c>
      <c r="AK114" s="14">
        <f t="shared" si="89"/>
        <v>78.594643453188553</v>
      </c>
      <c r="AL114" s="22">
        <f t="shared" si="58"/>
        <v>721.42648468096979</v>
      </c>
      <c r="AM114" s="62">
        <f t="shared" si="59"/>
        <v>1014.7598180143032</v>
      </c>
      <c r="AN114" s="62">
        <f ca="1">AVERAGE(OFFSET($AM$3,0,0,'Données projet'!$E$10+1,1))-AVERAGE(OFFSET($H$3,0,0,'Données projet'!$E$10+1,1))</f>
        <v>514.56270572316976</v>
      </c>
      <c r="AO114" s="62">
        <f t="shared" si="90"/>
        <v>322.81767004794284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2.164360448046176E-11</v>
      </c>
      <c r="AX114" s="23">
        <f t="shared" si="60"/>
        <v>2.164360448046176E-11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4.8</v>
      </c>
      <c r="N115" s="14">
        <f>IF('Données projet'!$A$36&gt;35,N114+M115-V114,IF(A115&lt;'Données projet'!$A$36,$K$205^A115,IF(A115='Données projet'!$A$36,'Données projet'!$B$36,N114+M115-V114)))</f>
        <v>316.59999999999991</v>
      </c>
      <c r="O115" s="14">
        <f>N115*VLOOKUP('Données projet'!$B$9,Paramètres!$A$1:$I$89,3,0)*VLOOKUP('Données projet'!$B$9,Paramètres!$A$1:$I$89,5,0)</f>
        <v>286.45967999999988</v>
      </c>
      <c r="P115" s="14">
        <f t="shared" si="87"/>
        <v>68.330307577101138</v>
      </c>
      <c r="Q115" s="22">
        <f t="shared" si="107"/>
        <v>617.92589503011754</v>
      </c>
      <c r="R115" s="62">
        <f t="shared" si="55"/>
        <v>911.2592283634508</v>
      </c>
      <c r="S115" s="62">
        <f ca="1">AVERAGE(OFFSET($R$3,0,0,'Données projet'!$E$9+1,1))-AVERAGE(OFFSET($H$3,0,0,'Données projet'!$E$9+1,1))</f>
        <v>439.19854273764042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1.2864517258729507E-11</v>
      </c>
      <c r="AC115" s="24">
        <f t="shared" si="57"/>
        <v>1.2864517258729507E-11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316.59999999999991</v>
      </c>
      <c r="AJ115" s="14">
        <f>AI115*VLOOKUP('Données projet'!$B$10,Paramètres!$A$1:$I$89,3,0)*VLOOKUP('Données projet'!$B$10,Paramètres!$A$1:$I$89,5,0)</f>
        <v>340.78823999999992</v>
      </c>
      <c r="AK115" s="14">
        <f t="shared" si="89"/>
        <v>79.66277984157847</v>
      </c>
      <c r="AL115" s="22">
        <f t="shared" si="58"/>
        <v>732.28552622408233</v>
      </c>
      <c r="AM115" s="62">
        <f t="shared" si="59"/>
        <v>1025.6188595574156</v>
      </c>
      <c r="AN115" s="62">
        <f ca="1">AVERAGE(OFFSET($AM$3,0,0,'Données projet'!$E$10+1,1))-AVERAGE(OFFSET($H$3,0,0,'Données projet'!$E$10+1,1))</f>
        <v>514.56270572316976</v>
      </c>
      <c r="AO115" s="62">
        <f t="shared" si="90"/>
        <v>322.81767004794284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1.5304339497454053E-11</v>
      </c>
      <c r="AX115" s="23">
        <f t="shared" si="60"/>
        <v>1.5304339497454053E-11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4.8</v>
      </c>
      <c r="N116" s="14">
        <f>IF('Données projet'!$A$36&gt;35,N115+M116-V115,IF(A116&lt;'Données projet'!$A$36,$K$205^A116,IF(A116='Données projet'!$A$36,'Données projet'!$B$36,N115+M116-V115)))</f>
        <v>321.39999999999992</v>
      </c>
      <c r="O116" s="14">
        <f>N116*VLOOKUP('Données projet'!$B$9,Paramètres!$A$1:$I$89,3,0)*VLOOKUP('Données projet'!$B$9,Paramètres!$A$1:$I$89,5,0)</f>
        <v>290.80271999999991</v>
      </c>
      <c r="P116" s="14">
        <f t="shared" si="87"/>
        <v>69.244880157128961</v>
      </c>
      <c r="Q116" s="22">
        <f t="shared" si="107"/>
        <v>627.08290360699937</v>
      </c>
      <c r="R116" s="62">
        <f t="shared" si="55"/>
        <v>920.41623694033274</v>
      </c>
      <c r="S116" s="62">
        <f ca="1">AVERAGE(OFFSET($R$3,0,0,'Données projet'!$E$9+1,1))-AVERAGE(OFFSET($H$3,0,0,'Données projet'!$E$9+1,1))</f>
        <v>439.19854273764042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9.0965873903390093E-12</v>
      </c>
      <c r="AC116" s="24">
        <f t="shared" si="57"/>
        <v>9.0965873903390093E-12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321.39999999999992</v>
      </c>
      <c r="AJ116" s="14">
        <f>AI116*VLOOKUP('Données projet'!$B$10,Paramètres!$A$1:$I$89,3,0)*VLOOKUP('Données projet'!$B$10,Paramètres!$A$1:$I$89,5,0)</f>
        <v>345.95495999999991</v>
      </c>
      <c r="AK116" s="14">
        <f t="shared" si="89"/>
        <v>80.729032821776102</v>
      </c>
      <c r="AL116" s="22">
        <f t="shared" si="58"/>
        <v>743.14128749792644</v>
      </c>
      <c r="AM116" s="62">
        <f t="shared" si="59"/>
        <v>1036.4746208312597</v>
      </c>
      <c r="AN116" s="62">
        <f ca="1">AVERAGE(OFFSET($AM$3,0,0,'Données projet'!$E$10+1,1))-AVERAGE(OFFSET($H$3,0,0,'Données projet'!$E$10+1,1))</f>
        <v>514.56270572316976</v>
      </c>
      <c r="AO116" s="62">
        <f t="shared" si="90"/>
        <v>322.81767004794284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1.082180224023088E-11</v>
      </c>
      <c r="AX116" s="23">
        <f t="shared" si="60"/>
        <v>1.082180224023088E-11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4.8</v>
      </c>
      <c r="N117" s="14">
        <f>IF('Données projet'!$A$36&gt;35,N116+M117-V116,IF(A117&lt;'Données projet'!$A$36,$K$205^A117,IF(A117='Données projet'!$A$36,'Données projet'!$B$36,N116+M117-V116)))</f>
        <v>326.19999999999993</v>
      </c>
      <c r="O117" s="14">
        <f>N117*VLOOKUP('Données projet'!$B$9,Paramètres!$A$1:$I$89,3,0)*VLOOKUP('Données projet'!$B$9,Paramètres!$A$1:$I$89,5,0)</f>
        <v>295.14575999999994</v>
      </c>
      <c r="P117" s="14">
        <f t="shared" si="87"/>
        <v>70.157864167878188</v>
      </c>
      <c r="Q117" s="22">
        <f t="shared" si="107"/>
        <v>636.237145425721</v>
      </c>
      <c r="R117" s="62">
        <f t="shared" si="55"/>
        <v>929.57047875905437</v>
      </c>
      <c r="S117" s="62">
        <f ca="1">AVERAGE(OFFSET($R$3,0,0,'Données projet'!$E$9+1,1))-AVERAGE(OFFSET($H$3,0,0,'Données projet'!$E$9+1,1))</f>
        <v>439.19854273764042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6.4322586293647533E-12</v>
      </c>
      <c r="AC117" s="24">
        <f t="shared" si="57"/>
        <v>6.4322586293647533E-12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326.19999999999993</v>
      </c>
      <c r="AJ117" s="14">
        <f>AI117*VLOOKUP('Données projet'!$B$10,Paramètres!$A$1:$I$89,3,0)*VLOOKUP('Données projet'!$B$10,Paramètres!$A$1:$I$89,5,0)</f>
        <v>351.12167999999991</v>
      </c>
      <c r="AK117" s="14">
        <f t="shared" si="89"/>
        <v>81.793433771020062</v>
      </c>
      <c r="AL117" s="22">
        <f t="shared" si="58"/>
        <v>753.99382315119317</v>
      </c>
      <c r="AM117" s="62">
        <f t="shared" si="59"/>
        <v>1047.3271564845265</v>
      </c>
      <c r="AN117" s="62">
        <f ca="1">AVERAGE(OFFSET($AM$3,0,0,'Données projet'!$E$10+1,1))-AVERAGE(OFFSET($H$3,0,0,'Données projet'!$E$10+1,1))</f>
        <v>514.56270572316976</v>
      </c>
      <c r="AO117" s="62">
        <f t="shared" si="90"/>
        <v>322.81767004794284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7.6521697487270267E-12</v>
      </c>
      <c r="AX117" s="23">
        <f t="shared" si="60"/>
        <v>7.6521697487270267E-12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331</v>
      </c>
      <c r="L118" s="13">
        <f>VLOOKUP(A118,'Données projet'!$A$35:$I$55,9,0)</f>
        <v>4.8</v>
      </c>
      <c r="M118" s="13">
        <f t="array" ref="M118">INDEX(L:L,MIN(IF(ISNUMBER(L118:L314),ROW(L118:L314),"")))</f>
        <v>4.8</v>
      </c>
      <c r="N118" s="14">
        <f>IF('Données projet'!$A$36&gt;35,N117+M118-V117,IF(A118&lt;'Données projet'!$A$36,$K$205^A118,IF(A118='Données projet'!$A$36,'Données projet'!$B$36,N117+M118-V117)))</f>
        <v>330.99999999999994</v>
      </c>
      <c r="O118" s="14">
        <f>N118*VLOOKUP('Données projet'!$B$9,Paramètres!$A$1:$I$89,3,0)*VLOOKUP('Données projet'!$B$9,Paramètres!$A$1:$I$89,5,0)</f>
        <v>299.48879999999997</v>
      </c>
      <c r="P118" s="14">
        <f t="shared" si="87"/>
        <v>71.069285685467293</v>
      </c>
      <c r="Q118" s="22">
        <f t="shared" si="107"/>
        <v>645.38866590218879</v>
      </c>
      <c r="R118" s="62">
        <f t="shared" si="55"/>
        <v>938.72199923552216</v>
      </c>
      <c r="S118" s="62">
        <f ca="1">AVERAGE(OFFSET($R$3,0,0,'Données projet'!$E$9+1,1))-AVERAGE(OFFSET($H$3,0,0,'Données projet'!$E$9+1,1))</f>
        <v>439.19854273764042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331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4.5482936951695046E-12</v>
      </c>
      <c r="AC118" s="24">
        <f t="shared" si="57"/>
        <v>4.5482936951695046E-12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331</v>
      </c>
      <c r="AG118" s="13">
        <f>VLOOKUP(A118,'Données projet'!$A$61:$I$81,9,0)</f>
        <v>4.8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330.99999999999994</v>
      </c>
      <c r="AJ118" s="14">
        <f>AI118*VLOOKUP('Données projet'!$B$10,Paramètres!$A$1:$I$89,3,0)*VLOOKUP('Données projet'!$B$10,Paramètres!$A$1:$I$89,5,0)</f>
        <v>356.28839999999991</v>
      </c>
      <c r="AK118" s="14">
        <f t="shared" si="89"/>
        <v>82.856013090111318</v>
      </c>
      <c r="AL118" s="22">
        <f t="shared" si="58"/>
        <v>764.84318613194364</v>
      </c>
      <c r="AM118" s="62">
        <f t="shared" si="59"/>
        <v>1058.1765194652769</v>
      </c>
      <c r="AN118" s="62">
        <f ca="1">AVERAGE(OFFSET($AM$3,0,0,'Données projet'!$E$10+1,1))-AVERAGE(OFFSET($H$3,0,0,'Données projet'!$E$10+1,1))</f>
        <v>514.56270572316976</v>
      </c>
      <c r="AO118" s="62">
        <f t="shared" si="90"/>
        <v>322.81767004794284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5.4109011201154401E-12</v>
      </c>
      <c r="AX118" s="23">
        <f t="shared" si="60"/>
        <v>5.4109011201154401E-12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439.19854273764042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3.2161293146823767E-12</v>
      </c>
      <c r="AC119" s="24">
        <f t="shared" si="57"/>
        <v>3.2161293146823767E-12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-6.1186256061773749E-14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514.56270572316976</v>
      </c>
      <c r="AO119" s="62">
        <f t="shared" si="90"/>
        <v>322.81767004794284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3.8260848743635134E-12</v>
      </c>
      <c r="AX119" s="23">
        <f t="shared" si="60"/>
        <v>3.8260848743635134E-12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439.19854273764042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2.2741468475847523E-12</v>
      </c>
      <c r="AC120" s="24">
        <f t="shared" si="57"/>
        <v>2.2741468475847523E-12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-6.1186256061773749E-14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514.56270572316976</v>
      </c>
      <c r="AO120" s="62">
        <f t="shared" si="90"/>
        <v>322.81767004794284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2.70545056005772E-12</v>
      </c>
      <c r="AX120" s="23">
        <f t="shared" si="60"/>
        <v>2.70545056005772E-12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439.19854273764042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1.6080646573411883E-12</v>
      </c>
      <c r="AC121" s="24">
        <f t="shared" si="57"/>
        <v>1.6080646573411883E-12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-6.1186256061773749E-14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514.56270572316976</v>
      </c>
      <c r="AO121" s="62">
        <f t="shared" si="90"/>
        <v>322.81767004794284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1.9130424371817567E-12</v>
      </c>
      <c r="AX121" s="23">
        <f t="shared" si="60"/>
        <v>1.9130424371817567E-12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439.19854273764042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1.1370734237923762E-12</v>
      </c>
      <c r="AC122" s="24">
        <f t="shared" si="57"/>
        <v>1.1370734237923762E-12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-6.1186256061773749E-14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514.56270572316976</v>
      </c>
      <c r="AO122" s="62">
        <f t="shared" si="90"/>
        <v>322.81767004794284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1.35272528002886E-12</v>
      </c>
      <c r="AX122" s="23">
        <f t="shared" si="60"/>
        <v>1.35272528002886E-12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439.19854273764042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8.0403232867059416E-13</v>
      </c>
      <c r="AC123" s="24">
        <f t="shared" si="57"/>
        <v>8.0403232867059416E-13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-6.1186256061773749E-14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514.56270572316976</v>
      </c>
      <c r="AO123" s="62">
        <f t="shared" si="90"/>
        <v>322.81767004794284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9.5652121859087834E-13</v>
      </c>
      <c r="AX123" s="23">
        <f t="shared" si="60"/>
        <v>9.5652121859087834E-13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439.19854273764042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5.6853671189618808E-13</v>
      </c>
      <c r="AC124" s="24">
        <f t="shared" si="57"/>
        <v>5.6853671189618808E-13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-6.1186256061773749E-14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514.56270572316976</v>
      </c>
      <c r="AO124" s="62">
        <f t="shared" si="90"/>
        <v>322.81767004794284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6.7636264001443001E-13</v>
      </c>
      <c r="AX124" s="23">
        <f t="shared" si="60"/>
        <v>6.7636264001443001E-13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439.19854273764042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4.0201616433529708E-13</v>
      </c>
      <c r="AC125" s="24">
        <f t="shared" si="57"/>
        <v>4.0201616433529708E-13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-6.1186256061773749E-14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514.56270572316976</v>
      </c>
      <c r="AO125" s="62">
        <f t="shared" si="90"/>
        <v>322.81767004794284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4.7826060929543917E-13</v>
      </c>
      <c r="AX125" s="23">
        <f t="shared" si="60"/>
        <v>4.7826060929543917E-13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439.19854273764042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2.8426835594809404E-13</v>
      </c>
      <c r="AC126" s="24">
        <f t="shared" si="57"/>
        <v>2.8426835594809404E-13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-6.1186256061773749E-14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514.56270572316976</v>
      </c>
      <c r="AO126" s="62">
        <f t="shared" si="90"/>
        <v>322.81767004794284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3.38181320007215E-13</v>
      </c>
      <c r="AX126" s="23">
        <f t="shared" si="60"/>
        <v>3.38181320007215E-13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439.19854273764042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2.0100808216764854E-13</v>
      </c>
      <c r="AC127" s="24">
        <f t="shared" si="57"/>
        <v>2.0100808216764854E-13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-6.1186256061773749E-14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514.56270572316976</v>
      </c>
      <c r="AO127" s="62">
        <f t="shared" si="90"/>
        <v>322.81767004794284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2.3913030464771959E-13</v>
      </c>
      <c r="AX127" s="23">
        <f t="shared" si="60"/>
        <v>2.3913030464771959E-13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439.19854273764042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1.4213417797404702E-13</v>
      </c>
      <c r="AC128" s="24">
        <f t="shared" si="57"/>
        <v>1.4213417797404702E-13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-6.1186256061773749E-14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514.56270572316976</v>
      </c>
      <c r="AO128" s="62">
        <f t="shared" si="90"/>
        <v>322.81767004794284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1.690906600036075E-13</v>
      </c>
      <c r="AX128" s="23">
        <f t="shared" si="60"/>
        <v>1.690906600036075E-13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439.19854273764042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1.0050404108382427E-13</v>
      </c>
      <c r="AC129" s="24">
        <f t="shared" si="57"/>
        <v>1.0050404108382427E-13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-6.1186256061773749E-14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514.56270572316976</v>
      </c>
      <c r="AO129" s="62">
        <f t="shared" si="90"/>
        <v>322.81767004794284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1.1956515232385979E-13</v>
      </c>
      <c r="AX129" s="23">
        <f t="shared" si="60"/>
        <v>1.1956515232385979E-13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439.19854273764042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7.106708898702351E-14</v>
      </c>
      <c r="AC130" s="24">
        <f t="shared" si="57"/>
        <v>7.106708898702351E-14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-6.1186256061773749E-14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514.56270572316976</v>
      </c>
      <c r="AO130" s="62">
        <f t="shared" si="90"/>
        <v>322.81767004794284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8.4545330001803751E-14</v>
      </c>
      <c r="AX130" s="23">
        <f t="shared" si="60"/>
        <v>8.4545330001803751E-14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439.19854273764042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5.0252020541912135E-14</v>
      </c>
      <c r="AC131" s="24">
        <f t="shared" si="57"/>
        <v>5.0252020541912135E-14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-6.1186256061773749E-14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514.56270572316976</v>
      </c>
      <c r="AO131" s="62">
        <f t="shared" si="90"/>
        <v>322.81767004794284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5.9782576161929896E-14</v>
      </c>
      <c r="AX131" s="23">
        <f t="shared" si="60"/>
        <v>5.9782576161929896E-14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439.19854273764042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3.5533544493511755E-14</v>
      </c>
      <c r="AC132" s="24">
        <f t="shared" ref="AC132:AC153" si="111">SUM(Z132:AB132)</f>
        <v>3.5533544493511755E-14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-6.1186256061773749E-14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514.56270572316976</v>
      </c>
      <c r="AO132" s="62">
        <f t="shared" si="90"/>
        <v>322.81767004794284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4.2272665000901875E-14</v>
      </c>
      <c r="AX132" s="23">
        <f t="shared" ref="AX132:AX153" si="114">SUM(AU132:AW132)</f>
        <v>4.2272665000901875E-14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439.19854273764042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2.5126010270956068E-14</v>
      </c>
      <c r="AC133" s="24">
        <f t="shared" si="111"/>
        <v>2.5126010270956068E-14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-6.1186256061773749E-14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514.56270572316976</v>
      </c>
      <c r="AO133" s="62">
        <f t="shared" ref="AO133:AO196" si="144">$AO$3</f>
        <v>322.81767004794284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2.9891288080964948E-14</v>
      </c>
      <c r="AX133" s="23">
        <f t="shared" si="114"/>
        <v>2.9891288080964948E-14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439.19854273764042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1.7766772246755878E-14</v>
      </c>
      <c r="AC134" s="24">
        <f t="shared" si="111"/>
        <v>1.7766772246755878E-14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-6.1186256061773749E-14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514.56270572316976</v>
      </c>
      <c r="AO134" s="62">
        <f t="shared" si="144"/>
        <v>322.81767004794284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2.1136332500450938E-14</v>
      </c>
      <c r="AX134" s="23">
        <f t="shared" si="114"/>
        <v>2.1136332500450938E-14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439.19854273764042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1.2563005135478034E-14</v>
      </c>
      <c r="AC135" s="24">
        <f t="shared" si="111"/>
        <v>1.2563005135478034E-14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-6.1186256061773749E-14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514.56270572316976</v>
      </c>
      <c r="AO135" s="62">
        <f t="shared" si="144"/>
        <v>322.81767004794284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1.4945644040482474E-14</v>
      </c>
      <c r="AX135" s="23">
        <f t="shared" si="114"/>
        <v>1.4945644040482474E-14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439.19854273764042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8.8833861233779388E-15</v>
      </c>
      <c r="AC136" s="24">
        <f t="shared" si="111"/>
        <v>8.8833861233779388E-15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-6.1186256061773749E-14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514.56270572316976</v>
      </c>
      <c r="AO136" s="62">
        <f t="shared" si="144"/>
        <v>322.81767004794284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1.0568166250225469E-14</v>
      </c>
      <c r="AX136" s="23">
        <f t="shared" si="114"/>
        <v>1.0568166250225469E-14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439.19854273764042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6.2815025677390169E-15</v>
      </c>
      <c r="AC137" s="24">
        <f t="shared" si="111"/>
        <v>6.2815025677390169E-15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-6.1186256061773749E-14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514.56270572316976</v>
      </c>
      <c r="AO137" s="62">
        <f t="shared" si="144"/>
        <v>322.81767004794284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7.4728220202412371E-15</v>
      </c>
      <c r="AX137" s="23">
        <f t="shared" si="114"/>
        <v>7.4728220202412371E-15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439.19854273764042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4.4416930616889694E-15</v>
      </c>
      <c r="AC138" s="24">
        <f t="shared" si="111"/>
        <v>4.4416930616889694E-15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-6.1186256061773749E-14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514.56270572316976</v>
      </c>
      <c r="AO138" s="62">
        <f t="shared" si="144"/>
        <v>322.81767004794284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5.2840831251127344E-15</v>
      </c>
      <c r="AX138" s="23">
        <f t="shared" si="114"/>
        <v>5.2840831251127344E-15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439.19854273764042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3.1407512838695085E-15</v>
      </c>
      <c r="AC139" s="24">
        <f t="shared" si="111"/>
        <v>3.1407512838695085E-15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-6.1186256061773749E-14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514.56270572316976</v>
      </c>
      <c r="AO139" s="62">
        <f t="shared" si="144"/>
        <v>322.81767004794284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3.7364110101206185E-15</v>
      </c>
      <c r="AX139" s="23">
        <f t="shared" si="114"/>
        <v>3.7364110101206185E-15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439.19854273764042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2.2208465308444847E-15</v>
      </c>
      <c r="AC140" s="24">
        <f t="shared" si="111"/>
        <v>2.2208465308444847E-15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-6.1186256061773749E-14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514.56270572316976</v>
      </c>
      <c r="AO140" s="62">
        <f t="shared" si="144"/>
        <v>322.81767004794284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2.6420415625563672E-15</v>
      </c>
      <c r="AX140" s="23">
        <f t="shared" si="114"/>
        <v>2.6420415625563672E-15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439.19854273764042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1.5703756419347542E-15</v>
      </c>
      <c r="AC141" s="24">
        <f t="shared" si="111"/>
        <v>1.5703756419347542E-15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-6.1186256061773749E-14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514.56270572316976</v>
      </c>
      <c r="AO141" s="62">
        <f t="shared" si="144"/>
        <v>322.81767004794284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1.8682055050603093E-15</v>
      </c>
      <c r="AX141" s="23">
        <f t="shared" si="114"/>
        <v>1.8682055050603093E-15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439.19854273764042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1.1104232654222423E-15</v>
      </c>
      <c r="AC142" s="24">
        <f t="shared" si="111"/>
        <v>1.1104232654222423E-15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-6.1186256061773749E-14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514.56270572316976</v>
      </c>
      <c r="AO142" s="62">
        <f t="shared" si="144"/>
        <v>322.81767004794284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1.3210207812781836E-15</v>
      </c>
      <c r="AX142" s="23">
        <f t="shared" si="114"/>
        <v>1.3210207812781836E-15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439.19854273764042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7.8518782096737711E-16</v>
      </c>
      <c r="AC143" s="24">
        <f t="shared" si="111"/>
        <v>7.8518782096737711E-16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-6.1186256061773749E-14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514.56270572316976</v>
      </c>
      <c r="AO143" s="62">
        <f t="shared" si="144"/>
        <v>322.81767004794284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9.3410275253015463E-16</v>
      </c>
      <c r="AX143" s="23">
        <f t="shared" si="114"/>
        <v>9.3410275253015463E-16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439.19854273764042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5.5521163271112117E-16</v>
      </c>
      <c r="AC144" s="24">
        <f t="shared" si="111"/>
        <v>5.5521163271112117E-16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-6.1186256061773749E-14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514.56270572316976</v>
      </c>
      <c r="AO144" s="62">
        <f t="shared" si="144"/>
        <v>322.81767004794284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6.605103906390918E-16</v>
      </c>
      <c r="AX144" s="23">
        <f t="shared" si="114"/>
        <v>6.605103906390918E-16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439.19854273764042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3.9259391048368856E-16</v>
      </c>
      <c r="AC145" s="24">
        <f t="shared" si="111"/>
        <v>3.9259391048368856E-16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-6.1186256061773749E-14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514.56270572316976</v>
      </c>
      <c r="AO145" s="62">
        <f t="shared" si="144"/>
        <v>322.81767004794284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4.6705137626507732E-16</v>
      </c>
      <c r="AX145" s="23">
        <f t="shared" si="114"/>
        <v>4.6705137626507732E-16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439.19854273764042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2.7760581635556059E-16</v>
      </c>
      <c r="AC146" s="24">
        <f t="shared" si="111"/>
        <v>2.7760581635556059E-16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-6.1186256061773749E-14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514.56270572316976</v>
      </c>
      <c r="AO146" s="62">
        <f t="shared" si="144"/>
        <v>322.81767004794284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3.302551953195459E-16</v>
      </c>
      <c r="AX146" s="23">
        <f t="shared" si="114"/>
        <v>3.302551953195459E-16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439.19854273764042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1.9629695524184428E-16</v>
      </c>
      <c r="AC147" s="24">
        <f t="shared" si="111"/>
        <v>1.9629695524184428E-16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-6.1186256061773749E-14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514.56270572316976</v>
      </c>
      <c r="AO147" s="62">
        <f t="shared" si="144"/>
        <v>322.81767004794284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2.3352568813253866E-16</v>
      </c>
      <c r="AX147" s="23">
        <f t="shared" si="114"/>
        <v>2.3352568813253866E-16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439.19854273764042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1.3880290817778029E-16</v>
      </c>
      <c r="AC148" s="24">
        <f t="shared" si="111"/>
        <v>1.3880290817778029E-16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-6.1186256061773749E-14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514.56270572316976</v>
      </c>
      <c r="AO148" s="62">
        <f t="shared" si="144"/>
        <v>322.81767004794284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1.6512759765977295E-16</v>
      </c>
      <c r="AX148" s="23">
        <f t="shared" si="114"/>
        <v>1.6512759765977295E-16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439.19854273764042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9.8148477620922139E-17</v>
      </c>
      <c r="AC149" s="24">
        <f t="shared" si="111"/>
        <v>9.8148477620922139E-17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-6.1186256061773749E-14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514.56270572316976</v>
      </c>
      <c r="AO149" s="62">
        <f t="shared" si="144"/>
        <v>322.81767004794284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1.1676284406626933E-16</v>
      </c>
      <c r="AX149" s="23">
        <f t="shared" si="114"/>
        <v>1.1676284406626933E-16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439.19854273764042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6.9401454088890147E-17</v>
      </c>
      <c r="AC150" s="24">
        <f t="shared" si="111"/>
        <v>6.9401454088890147E-17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-6.1186256061773749E-14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514.56270572316976</v>
      </c>
      <c r="AO150" s="62">
        <f t="shared" si="144"/>
        <v>322.81767004794284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8.2563798829886476E-17</v>
      </c>
      <c r="AX150" s="23">
        <f t="shared" si="114"/>
        <v>8.2563798829886476E-17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439.19854273764042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4.907423881046107E-17</v>
      </c>
      <c r="AC151" s="24">
        <f t="shared" si="111"/>
        <v>4.907423881046107E-17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-6.1186256061773749E-14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514.56270572316976</v>
      </c>
      <c r="AO151" s="62">
        <f t="shared" si="144"/>
        <v>322.81767004794284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5.8381422033134665E-17</v>
      </c>
      <c r="AX151" s="23">
        <f t="shared" si="114"/>
        <v>5.8381422033134665E-17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439.19854273764042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3.4700727044445073E-17</v>
      </c>
      <c r="AC152" s="24">
        <f t="shared" si="111"/>
        <v>3.4700727044445073E-17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-6.1186256061773749E-14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514.56270572316976</v>
      </c>
      <c r="AO152" s="62">
        <f t="shared" si="144"/>
        <v>322.81767004794284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4.1281899414943238E-17</v>
      </c>
      <c r="AX152" s="23">
        <f t="shared" si="114"/>
        <v>4.1281899414943238E-17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439.19854273764042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2.4537119405230535E-17</v>
      </c>
      <c r="AC153" s="24">
        <f t="shared" si="111"/>
        <v>2.4537119405230535E-17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-6.1186256061773749E-14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514.56270572316976</v>
      </c>
      <c r="AO153" s="62">
        <f t="shared" si="144"/>
        <v>322.81767004794284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2.9190711016567332E-17</v>
      </c>
      <c r="AX153" s="23">
        <f t="shared" si="114"/>
        <v>2.9190711016567332E-17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439.19854273764042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1.7350363522222537E-17</v>
      </c>
      <c r="AC154" s="24">
        <f t="shared" ref="AC154:AC203" si="163">SUM(Z154:AB154)</f>
        <v>1.7350363522222537E-17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-6.1186256061773749E-14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514.56270572316976</v>
      </c>
      <c r="AO154" s="62">
        <f t="shared" si="144"/>
        <v>322.81767004794284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2.0640949707471619E-17</v>
      </c>
      <c r="AX154" s="23">
        <f t="shared" ref="AX154:AX203" si="166">SUM(AU154:AW154)</f>
        <v>2.0640949707471619E-17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439.19854273764042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1.2268559702615267E-17</v>
      </c>
      <c r="AC155" s="24">
        <f t="shared" si="163"/>
        <v>1.2268559702615267E-17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-6.1186256061773749E-14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514.56270572316976</v>
      </c>
      <c r="AO155" s="62">
        <f t="shared" si="144"/>
        <v>322.81767004794284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1.4595355508283666E-17</v>
      </c>
      <c r="AX155" s="23">
        <f t="shared" si="166"/>
        <v>1.4595355508283666E-17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439.19854273764042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8.6751817611112683E-18</v>
      </c>
      <c r="AC156" s="24">
        <f t="shared" si="163"/>
        <v>8.6751817611112683E-18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-6.1186256061773749E-14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514.56270572316976</v>
      </c>
      <c r="AO156" s="62">
        <f t="shared" si="144"/>
        <v>322.81767004794284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1.0320474853735809E-17</v>
      </c>
      <c r="AX156" s="23">
        <f t="shared" si="166"/>
        <v>1.0320474853735809E-17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439.19854273764042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6.1342798513076337E-18</v>
      </c>
      <c r="AC157" s="24">
        <f t="shared" si="163"/>
        <v>6.1342798513076337E-18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-6.1186256061773749E-14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514.56270572316976</v>
      </c>
      <c r="AO157" s="62">
        <f t="shared" si="144"/>
        <v>322.81767004794284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7.2976777541418331E-18</v>
      </c>
      <c r="AX157" s="23">
        <f t="shared" si="166"/>
        <v>7.2976777541418331E-18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439.19854273764042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4.3375908805556342E-18</v>
      </c>
      <c r="AC158" s="24">
        <f t="shared" si="163"/>
        <v>4.3375908805556342E-18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-6.1186256061773749E-14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514.56270572316976</v>
      </c>
      <c r="AO158" s="62">
        <f t="shared" si="144"/>
        <v>322.81767004794284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5.1602374268679047E-18</v>
      </c>
      <c r="AX158" s="23">
        <f t="shared" si="166"/>
        <v>5.1602374268679047E-18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439.19854273764042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3.0671399256538169E-18</v>
      </c>
      <c r="AC159" s="24">
        <f t="shared" si="163"/>
        <v>3.0671399256538169E-18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-6.1186256061773749E-14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514.56270572316976</v>
      </c>
      <c r="AO159" s="62">
        <f t="shared" si="144"/>
        <v>322.81767004794284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3.6488388770709165E-18</v>
      </c>
      <c r="AX159" s="23">
        <f t="shared" si="166"/>
        <v>3.6488388770709165E-18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439.19854273764042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2.1687954402778171E-18</v>
      </c>
      <c r="AC160" s="24">
        <f t="shared" si="163"/>
        <v>2.1687954402778171E-18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-6.1186256061773749E-14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514.56270572316976</v>
      </c>
      <c r="AO160" s="62">
        <f t="shared" si="144"/>
        <v>322.81767004794284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2.5801187134339524E-18</v>
      </c>
      <c r="AX160" s="23">
        <f t="shared" si="166"/>
        <v>2.5801187134339524E-18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439.19854273764042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1.5335699628269084E-18</v>
      </c>
      <c r="AC161" s="24">
        <f t="shared" si="163"/>
        <v>1.5335699628269084E-18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-6.1186256061773749E-14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514.56270572316976</v>
      </c>
      <c r="AO161" s="62">
        <f t="shared" si="144"/>
        <v>322.81767004794284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1.8244194385354583E-18</v>
      </c>
      <c r="AX161" s="23">
        <f t="shared" si="166"/>
        <v>1.8244194385354583E-18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439.19854273764042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1.0843977201389085E-18</v>
      </c>
      <c r="AC162" s="24">
        <f t="shared" si="163"/>
        <v>1.0843977201389085E-18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-6.1186256061773749E-14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514.56270572316976</v>
      </c>
      <c r="AO162" s="62">
        <f t="shared" si="144"/>
        <v>322.81767004794284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1.2900593567169762E-18</v>
      </c>
      <c r="AX162" s="23">
        <f t="shared" si="166"/>
        <v>1.2900593567169762E-18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439.19854273764042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7.6678498141345421E-19</v>
      </c>
      <c r="AC163" s="24">
        <f t="shared" si="163"/>
        <v>7.6678498141345421E-19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-6.1186256061773749E-14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514.56270572316976</v>
      </c>
      <c r="AO163" s="62">
        <f t="shared" si="144"/>
        <v>322.81767004794284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9.1220971926772913E-19</v>
      </c>
      <c r="AX163" s="23">
        <f t="shared" si="166"/>
        <v>9.1220971926772913E-19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439.19854273764042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5.4219886006945427E-19</v>
      </c>
      <c r="AC164" s="24">
        <f t="shared" si="163"/>
        <v>5.4219886006945427E-19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-6.1186256061773749E-14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514.56270572316976</v>
      </c>
      <c r="AO164" s="62">
        <f t="shared" si="144"/>
        <v>322.81767004794284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6.4502967835848809E-19</v>
      </c>
      <c r="AX164" s="23">
        <f t="shared" si="166"/>
        <v>6.4502967835848809E-19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439.19854273764042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3.8339249070672711E-19</v>
      </c>
      <c r="AC165" s="24">
        <f t="shared" si="163"/>
        <v>3.8339249070672711E-19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-6.1186256061773749E-14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514.56270572316976</v>
      </c>
      <c r="AO165" s="62">
        <f t="shared" si="144"/>
        <v>322.81767004794284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4.5610485963386457E-19</v>
      </c>
      <c r="AX165" s="23">
        <f t="shared" si="166"/>
        <v>4.5610485963386457E-19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439.19854273764042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2.7109943003472714E-19</v>
      </c>
      <c r="AC166" s="24">
        <f t="shared" si="163"/>
        <v>2.7109943003472714E-19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-6.1186256061773749E-14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514.56270572316976</v>
      </c>
      <c r="AO166" s="62">
        <f t="shared" si="144"/>
        <v>322.81767004794284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3.2251483917924404E-19</v>
      </c>
      <c r="AX166" s="23">
        <f t="shared" si="166"/>
        <v>3.2251483917924404E-19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439.19854273764042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1.9169624535336355E-19</v>
      </c>
      <c r="AC167" s="24">
        <f t="shared" si="163"/>
        <v>1.9169624535336355E-19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-6.1186256061773749E-14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514.56270572316976</v>
      </c>
      <c r="AO167" s="62">
        <f t="shared" si="144"/>
        <v>322.81767004794284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2.2805242981693228E-19</v>
      </c>
      <c r="AX167" s="23">
        <f t="shared" si="166"/>
        <v>2.2805242981693228E-19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439.19854273764042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1.3554971501736357E-19</v>
      </c>
      <c r="AC168" s="24">
        <f t="shared" si="163"/>
        <v>1.3554971501736357E-19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-6.1186256061773749E-14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514.56270572316976</v>
      </c>
      <c r="AO168" s="62">
        <f t="shared" si="144"/>
        <v>322.81767004794284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1.6125741958962202E-19</v>
      </c>
      <c r="AX168" s="23">
        <f t="shared" si="166"/>
        <v>1.6125741958962202E-19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439.19854273764042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9.5848122676681777E-20</v>
      </c>
      <c r="AC169" s="24">
        <f t="shared" si="163"/>
        <v>9.5848122676681777E-20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-6.1186256061773749E-14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514.56270572316976</v>
      </c>
      <c r="AO169" s="62">
        <f t="shared" si="144"/>
        <v>322.81767004794284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1.1402621490846614E-19</v>
      </c>
      <c r="AX169" s="23">
        <f t="shared" si="166"/>
        <v>1.1402621490846614E-19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439.19854273764042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6.7774857508681784E-20</v>
      </c>
      <c r="AC170" s="24">
        <f t="shared" si="163"/>
        <v>6.7774857508681784E-20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-6.1186256061773749E-14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514.56270572316976</v>
      </c>
      <c r="AO170" s="62">
        <f t="shared" si="144"/>
        <v>322.81767004794284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8.0628709794811011E-20</v>
      </c>
      <c r="AX170" s="23">
        <f t="shared" si="166"/>
        <v>8.0628709794811011E-20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439.19854273764042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4.7924061338340888E-20</v>
      </c>
      <c r="AC171" s="24">
        <f t="shared" si="163"/>
        <v>4.7924061338340888E-20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-6.1186256061773749E-14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514.56270572316976</v>
      </c>
      <c r="AO171" s="62">
        <f t="shared" si="144"/>
        <v>322.81767004794284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5.7013107454233071E-20</v>
      </c>
      <c r="AX171" s="23">
        <f t="shared" si="166"/>
        <v>5.7013107454233071E-20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439.19854273764042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3.3887428754340892E-20</v>
      </c>
      <c r="AC172" s="24">
        <f t="shared" si="163"/>
        <v>3.3887428754340892E-20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-6.1186256061773749E-14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514.56270572316976</v>
      </c>
      <c r="AO172" s="62">
        <f t="shared" si="144"/>
        <v>322.81767004794284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4.0314354897405506E-20</v>
      </c>
      <c r="AX172" s="23">
        <f t="shared" si="166"/>
        <v>4.0314354897405506E-20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439.19854273764042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2.3962030669170444E-20</v>
      </c>
      <c r="AC173" s="24">
        <f t="shared" si="163"/>
        <v>2.3962030669170444E-20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-6.1186256061773749E-14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514.56270572316976</v>
      </c>
      <c r="AO173" s="62">
        <f t="shared" si="144"/>
        <v>322.81767004794284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2.8506553727116535E-20</v>
      </c>
      <c r="AX173" s="23">
        <f t="shared" si="166"/>
        <v>2.8506553727116535E-20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439.19854273764042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1.6943714377170446E-20</v>
      </c>
      <c r="AC174" s="24">
        <f t="shared" si="163"/>
        <v>1.6943714377170446E-20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-6.1186256061773749E-14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514.56270572316976</v>
      </c>
      <c r="AO174" s="62">
        <f t="shared" si="144"/>
        <v>322.81767004794284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2.0157177448702753E-20</v>
      </c>
      <c r="AX174" s="23">
        <f t="shared" si="166"/>
        <v>2.0157177448702753E-20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439.19854273764042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1.1981015334585222E-20</v>
      </c>
      <c r="AC175" s="24">
        <f t="shared" si="163"/>
        <v>1.1981015334585222E-20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-6.1186256061773749E-14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514.56270572316976</v>
      </c>
      <c r="AO175" s="62">
        <f t="shared" si="144"/>
        <v>322.81767004794284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1.4253276863558268E-20</v>
      </c>
      <c r="AX175" s="23">
        <f t="shared" si="166"/>
        <v>1.4253276863558268E-20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439.19854273764042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8.471857188585223E-21</v>
      </c>
      <c r="AC176" s="24">
        <f t="shared" si="163"/>
        <v>8.471857188585223E-21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-6.1186256061773749E-14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514.56270572316976</v>
      </c>
      <c r="AO176" s="62">
        <f t="shared" si="144"/>
        <v>322.81767004794284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1.0078588724351376E-20</v>
      </c>
      <c r="AX176" s="23">
        <f t="shared" si="166"/>
        <v>1.0078588724351376E-20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439.19854273764042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5.990507667292611E-21</v>
      </c>
      <c r="AC177" s="24">
        <f t="shared" si="163"/>
        <v>5.990507667292611E-21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-6.1186256061773749E-14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514.56270572316976</v>
      </c>
      <c r="AO177" s="62">
        <f t="shared" si="144"/>
        <v>322.81767004794284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7.1266384317791339E-21</v>
      </c>
      <c r="AX177" s="23">
        <f t="shared" si="166"/>
        <v>7.1266384317791339E-21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439.19854273764042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4.2359285942926115E-21</v>
      </c>
      <c r="AC178" s="24">
        <f t="shared" si="163"/>
        <v>4.2359285942926115E-21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-6.1186256061773749E-14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514.56270572316976</v>
      </c>
      <c r="AO178" s="62">
        <f t="shared" si="144"/>
        <v>322.81767004794284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5.0392943621756882E-21</v>
      </c>
      <c r="AX178" s="23">
        <f t="shared" si="166"/>
        <v>5.0392943621756882E-21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439.19854273764042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2.9952538336463055E-21</v>
      </c>
      <c r="AC179" s="24">
        <f t="shared" si="163"/>
        <v>2.9952538336463055E-21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-6.1186256061773749E-14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514.56270572316976</v>
      </c>
      <c r="AO179" s="62">
        <f t="shared" si="144"/>
        <v>322.81767004794284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3.5633192158895669E-21</v>
      </c>
      <c r="AX179" s="23">
        <f t="shared" si="166"/>
        <v>3.5633192158895669E-21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439.19854273764042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2.1179642971463057E-21</v>
      </c>
      <c r="AC180" s="24">
        <f t="shared" si="163"/>
        <v>2.1179642971463057E-21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-6.1186256061773749E-14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514.56270572316976</v>
      </c>
      <c r="AO180" s="62">
        <f t="shared" si="144"/>
        <v>322.81767004794284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2.5196471810878441E-21</v>
      </c>
      <c r="AX180" s="23">
        <f t="shared" si="166"/>
        <v>2.5196471810878441E-21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439.19854273764042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1.4976269168231528E-21</v>
      </c>
      <c r="AC181" s="24">
        <f t="shared" si="163"/>
        <v>1.4976269168231528E-21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-6.1186256061773749E-14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514.56270572316976</v>
      </c>
      <c r="AO181" s="62">
        <f t="shared" si="144"/>
        <v>322.81767004794284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1.7816596079447835E-21</v>
      </c>
      <c r="AX181" s="23">
        <f t="shared" si="166"/>
        <v>1.7816596079447835E-21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439.19854273764042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1.0589821485731529E-21</v>
      </c>
      <c r="AC182" s="24">
        <f t="shared" si="163"/>
        <v>1.0589821485731529E-21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-6.1186256061773749E-14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514.56270572316976</v>
      </c>
      <c r="AO182" s="62">
        <f t="shared" si="144"/>
        <v>322.81767004794284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1.2598235905439221E-21</v>
      </c>
      <c r="AX182" s="23">
        <f t="shared" si="166"/>
        <v>1.2598235905439221E-21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439.19854273764042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7.4881345841157638E-22</v>
      </c>
      <c r="AC183" s="24">
        <f t="shared" si="163"/>
        <v>7.4881345841157638E-22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-6.1186256061773749E-14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514.56270572316976</v>
      </c>
      <c r="AO183" s="62">
        <f t="shared" si="144"/>
        <v>322.81767004794284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8.9082980397239173E-22</v>
      </c>
      <c r="AX183" s="23">
        <f t="shared" si="166"/>
        <v>8.9082980397239173E-22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439.19854273764042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5.2949107428657644E-22</v>
      </c>
      <c r="AC184" s="24">
        <f t="shared" si="163"/>
        <v>5.2949107428657644E-22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-6.1186256061773749E-14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514.56270572316976</v>
      </c>
      <c r="AO184" s="62">
        <f t="shared" si="144"/>
        <v>322.81767004794284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6.2991179527196103E-22</v>
      </c>
      <c r="AX184" s="23">
        <f t="shared" si="166"/>
        <v>6.2991179527196103E-22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439.19854273764042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3.7440672920578819E-22</v>
      </c>
      <c r="AC185" s="24">
        <f t="shared" si="163"/>
        <v>3.7440672920578819E-22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-6.1186256061773749E-14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514.56270572316976</v>
      </c>
      <c r="AO185" s="62">
        <f t="shared" si="144"/>
        <v>322.81767004794284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4.4541490198619587E-22</v>
      </c>
      <c r="AX185" s="23">
        <f t="shared" si="166"/>
        <v>4.4541490198619587E-22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439.19854273764042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2.6474553714328822E-22</v>
      </c>
      <c r="AC186" s="24">
        <f t="shared" si="163"/>
        <v>2.6474553714328822E-22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-6.1186256061773749E-14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514.56270572316976</v>
      </c>
      <c r="AO186" s="62">
        <f t="shared" si="144"/>
        <v>322.81767004794284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3.1495589763598051E-22</v>
      </c>
      <c r="AX186" s="23">
        <f t="shared" si="166"/>
        <v>3.1495589763598051E-22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439.19854273764042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1.8720336460289409E-22</v>
      </c>
      <c r="AC187" s="24">
        <f t="shared" si="163"/>
        <v>1.8720336460289409E-22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-6.1186256061773749E-14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514.56270572316976</v>
      </c>
      <c r="AO187" s="62">
        <f t="shared" si="144"/>
        <v>322.81767004794284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2.2270745099309793E-22</v>
      </c>
      <c r="AX187" s="23">
        <f t="shared" si="166"/>
        <v>2.2270745099309793E-22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439.19854273764042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1.3237276857164411E-22</v>
      </c>
      <c r="AC188" s="24">
        <f t="shared" si="163"/>
        <v>1.3237276857164411E-22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-6.1186256061773749E-14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514.56270572316976</v>
      </c>
      <c r="AO188" s="62">
        <f t="shared" si="144"/>
        <v>322.81767004794284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1.5747794881799026E-22</v>
      </c>
      <c r="AX188" s="23">
        <f t="shared" si="166"/>
        <v>1.5747794881799026E-22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439.19854273764042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9.3601682301447047E-23</v>
      </c>
      <c r="AC189" s="24">
        <f t="shared" si="163"/>
        <v>9.3601682301447047E-23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-6.1186256061773749E-14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514.56270572316976</v>
      </c>
      <c r="AO189" s="62">
        <f t="shared" si="144"/>
        <v>322.81767004794284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1.1135372549654897E-22</v>
      </c>
      <c r="AX189" s="23">
        <f t="shared" si="166"/>
        <v>1.1135372549654897E-22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439.19854273764042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6.6186384285822054E-23</v>
      </c>
      <c r="AC190" s="24">
        <f t="shared" si="163"/>
        <v>6.6186384285822054E-23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-6.1186256061773749E-14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514.56270572316976</v>
      </c>
      <c r="AO190" s="62">
        <f t="shared" si="144"/>
        <v>322.81767004794284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7.8738974408995128E-23</v>
      </c>
      <c r="AX190" s="23">
        <f t="shared" si="166"/>
        <v>7.8738974408995128E-23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439.19854273764042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4.6800841150723524E-23</v>
      </c>
      <c r="AC191" s="24">
        <f t="shared" si="163"/>
        <v>4.6800841150723524E-23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-6.1186256061773749E-14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514.56270572316976</v>
      </c>
      <c r="AO191" s="62">
        <f t="shared" si="144"/>
        <v>322.81767004794284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5.5676862748274483E-23</v>
      </c>
      <c r="AX191" s="23">
        <f t="shared" si="166"/>
        <v>5.5676862748274483E-23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439.19854273764042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3.3093192142911027E-23</v>
      </c>
      <c r="AC192" s="24">
        <f t="shared" si="163"/>
        <v>3.3093192142911027E-23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-6.1186256061773749E-14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514.56270572316976</v>
      </c>
      <c r="AO192" s="62">
        <f t="shared" si="144"/>
        <v>322.81767004794284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3.9369487204497564E-23</v>
      </c>
      <c r="AX192" s="23">
        <f t="shared" si="166"/>
        <v>3.9369487204497564E-23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439.19854273764042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2.3400420575361762E-23</v>
      </c>
      <c r="AC193" s="24">
        <f t="shared" si="163"/>
        <v>2.3400420575361762E-23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-6.1186256061773749E-14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514.56270572316976</v>
      </c>
      <c r="AO193" s="62">
        <f t="shared" si="144"/>
        <v>322.81767004794284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2.7838431374137242E-23</v>
      </c>
      <c r="AX193" s="23">
        <f t="shared" si="166"/>
        <v>2.7838431374137242E-23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439.19854273764042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1.6546596071455514E-23</v>
      </c>
      <c r="AC194" s="24">
        <f t="shared" si="163"/>
        <v>1.6546596071455514E-23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-6.1186256061773749E-14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514.56270572316976</v>
      </c>
      <c r="AO194" s="62">
        <f t="shared" si="144"/>
        <v>322.81767004794284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1.9684743602248782E-23</v>
      </c>
      <c r="AX194" s="23">
        <f t="shared" si="166"/>
        <v>1.9684743602248782E-23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439.19854273764042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1.1700210287680881E-23</v>
      </c>
      <c r="AC195" s="24">
        <f t="shared" si="163"/>
        <v>1.1700210287680881E-23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-6.1186256061773749E-14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514.56270572316976</v>
      </c>
      <c r="AO195" s="62">
        <f t="shared" si="144"/>
        <v>322.81767004794284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1.3919215687068621E-23</v>
      </c>
      <c r="AX195" s="23">
        <f t="shared" si="166"/>
        <v>1.3919215687068621E-23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439.19854273764042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8.2732980357277568E-24</v>
      </c>
      <c r="AC196" s="24">
        <f t="shared" si="163"/>
        <v>8.2732980357277568E-24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-6.1186256061773749E-14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514.56270572316976</v>
      </c>
      <c r="AO196" s="62">
        <f t="shared" si="144"/>
        <v>322.81767004794284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9.842371801124391E-24</v>
      </c>
      <c r="AX196" s="23">
        <f t="shared" si="166"/>
        <v>9.842371801124391E-24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439.19854273764042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5.8501051438404405E-24</v>
      </c>
      <c r="AC197" s="24">
        <f t="shared" si="163"/>
        <v>5.8501051438404405E-24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-6.1186256061773749E-14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514.56270572316976</v>
      </c>
      <c r="AO197" s="62">
        <f t="shared" ref="AO197:AO203" si="205">$AO$3</f>
        <v>322.81767004794284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6.9596078435343104E-24</v>
      </c>
      <c r="AX197" s="23">
        <f t="shared" si="166"/>
        <v>6.9596078435343104E-24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439.19854273764042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4.1366490178638784E-24</v>
      </c>
      <c r="AC198" s="24">
        <f t="shared" si="163"/>
        <v>4.1366490178638784E-24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-6.1186256061773749E-14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514.56270572316976</v>
      </c>
      <c r="AO198" s="62">
        <f t="shared" si="205"/>
        <v>322.81767004794284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4.9211859005621955E-24</v>
      </c>
      <c r="AX198" s="23">
        <f t="shared" si="166"/>
        <v>4.9211859005621955E-24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439.19854273764042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2.9250525719202202E-24</v>
      </c>
      <c r="AC199" s="24">
        <f t="shared" si="163"/>
        <v>2.9250525719202202E-24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-6.1186256061773749E-14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514.56270572316976</v>
      </c>
      <c r="AO199" s="62">
        <f t="shared" si="205"/>
        <v>322.81767004794284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3.4798039217671552E-24</v>
      </c>
      <c r="AX199" s="23">
        <f t="shared" si="166"/>
        <v>3.4798039217671552E-24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439.19854273764042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2.0683245089319392E-24</v>
      </c>
      <c r="AC200" s="24">
        <f t="shared" si="163"/>
        <v>2.0683245089319392E-24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-6.1186256061773749E-14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514.56270572316976</v>
      </c>
      <c r="AO200" s="62">
        <f t="shared" si="205"/>
        <v>322.81767004794284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2.4605929502810978E-24</v>
      </c>
      <c r="AX200" s="23">
        <f t="shared" si="166"/>
        <v>2.4605929502810978E-24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439.19854273764042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1.4625262859601101E-24</v>
      </c>
      <c r="AC201" s="24">
        <f t="shared" si="163"/>
        <v>1.4625262859601101E-24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-6.1186256061773749E-14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514.56270572316976</v>
      </c>
      <c r="AO201" s="62">
        <f t="shared" si="205"/>
        <v>322.81767004794284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1.7399019608835776E-24</v>
      </c>
      <c r="AX201" s="23">
        <f t="shared" si="166"/>
        <v>1.7399019608835776E-24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439.19854273764042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1.0341622544659696E-24</v>
      </c>
      <c r="AC202" s="24">
        <f t="shared" si="163"/>
        <v>1.0341622544659696E-24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-6.1186256061773749E-14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514.56270572316976</v>
      </c>
      <c r="AO202" s="62">
        <f t="shared" si="205"/>
        <v>322.81767004794284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1.2302964751405489E-24</v>
      </c>
      <c r="AX202" s="23">
        <f t="shared" si="166"/>
        <v>1.2302964751405489E-24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439.19854273764042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7.3126314298005506E-25</v>
      </c>
      <c r="AC203" s="24">
        <f t="shared" si="163"/>
        <v>7.3126314298005506E-25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-6.1186256061773749E-14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514.56270572316976</v>
      </c>
      <c r="AO203" s="62">
        <f t="shared" si="205"/>
        <v>322.81767004794284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8.699509804417888E-25</v>
      </c>
      <c r="AX203" s="23">
        <f t="shared" si="166"/>
        <v>8.699509804417888E-25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34" sqref="L3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2.6819999999999999</v>
      </c>
      <c r="C6" s="156">
        <f ca="1">IF(OR('Données projet'!B9="",'Données projet'!C9="",'Données projet'!C9=0%),0,Calculateur!S3)</f>
        <v>439.19854273764042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746.17909983419202</v>
      </c>
      <c r="G6" s="156">
        <f ca="1">F6*(100%-'Données projet'!$C$24)*(100%-'Données projet'!$C$25)*(100%-'Données projet'!$C$26)*(100%-'Données projet'!$C$27)</f>
        <v>671.56118985077285</v>
      </c>
      <c r="H6" s="157">
        <f>IF(OR('Données projet'!B9="",'Données projet'!C9="",'Données projet'!C9=0%),0,AVERAGE(Calculateur!$AC$3:$AC$33)*B6)</f>
        <v>9.7258279229665625</v>
      </c>
      <c r="I6" s="158">
        <f>H6*(100%-'Données projet'!$C$24)*(100%-'Données projet'!$C$25)*(100%-'Données projet'!$C$26)*(100%-'Données projet'!$C$27)</f>
        <v>8.7532451306699066</v>
      </c>
      <c r="J6" s="159">
        <f>IF(OR('Données projet'!B9="",'Données projet'!C9="",'Données projet'!C9=0%),0,SUM(Calculateur!$V$3:$V$33)*VLOOKUP('Données projet'!$B$9,Paramètres!$A$1:$I$89,9,0)*B6)</f>
        <v>41.570999999999998</v>
      </c>
      <c r="K6" s="160">
        <f>J6*(100%-'Données projet'!$C$24)*(100%-'Données projet'!$C$25)*(100%-'Données projet'!$C$26)*(100%-'Données projet'!$C$27)</f>
        <v>37.413899999999998</v>
      </c>
      <c r="L6" s="161">
        <f ca="1">G6+I6+K6</f>
        <v>717.7283349814428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Cormier</v>
      </c>
      <c r="B7" s="163">
        <f>'Données projet'!D10</f>
        <v>0.29799999999999999</v>
      </c>
      <c r="C7" s="156">
        <f ca="1">IF(OR('Données projet'!B10="",'Données projet'!C10="",'Données projet'!C10=0%),0,Calculateur!AN3)</f>
        <v>514.56270572316976</v>
      </c>
      <c r="D7" s="156">
        <f>IF(OR('Données projet'!B10="",'Données projet'!C10="",'Données projet'!C10=0%),0,Calculateur!AO3)</f>
        <v>322.81767004794284</v>
      </c>
      <c r="E7" s="156">
        <f t="shared" ref="E7:E15" ca="1" si="0">MIN(C7,D7)</f>
        <v>322.81767004794284</v>
      </c>
      <c r="F7" s="156">
        <f t="shared" ref="F7:F15" ca="1" si="1">E7*B7</f>
        <v>96.199665674286962</v>
      </c>
      <c r="G7" s="156">
        <f ca="1">F7*(100%-'Données projet'!$C$24)*(100%-'Données projet'!$C$25)*(100%-'Données projet'!$C$26)*(100%-'Données projet'!$C$27)</f>
        <v>86.579699106858271</v>
      </c>
      <c r="H7" s="164">
        <f>IF(OR('Données projet'!B10="",'Données projet'!C10="",'Données projet'!C10=0%),0,AVERAGE(Calculateur!$AX$3:$AX$33)*B7)</f>
        <v>1.2855979438404077</v>
      </c>
      <c r="I7" s="158">
        <f>H7*(100%-'Données projet'!$C$24)*(100%-'Données projet'!$C$25)*(100%-'Données projet'!$C$26)*(100%-'Données projet'!$C$27)</f>
        <v>1.1570381494563671</v>
      </c>
      <c r="J7" s="159">
        <f>IF(OR('Données projet'!B10="",'Données projet'!C10="",'Données projet'!C10=0%),0,SUM(Calculateur!$AQ$3:$AQ$33)*VLOOKUP('Données projet'!$B$10,Paramètres!$A$1:$I$89,9,0)*B7)</f>
        <v>4.6189999999999998</v>
      </c>
      <c r="K7" s="160">
        <f>J7*(100%-'Données projet'!$C$24)*(100%-'Données projet'!$C$25)*(100%-'Données projet'!$C$26)*(100%-'Données projet'!$C$27)</f>
        <v>4.1570999999999998</v>
      </c>
      <c r="L7" s="161">
        <f t="shared" ref="L7:L15" ca="1" si="2">G7+I7+K7</f>
        <v>91.89383725631464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842.37876550847898</v>
      </c>
      <c r="G16" s="175">
        <f t="shared" ca="1" si="3"/>
        <v>758.14088895763109</v>
      </c>
      <c r="H16" s="176">
        <f t="shared" si="3"/>
        <v>11.01142586680697</v>
      </c>
      <c r="I16" s="176">
        <f t="shared" si="3"/>
        <v>9.9102832801262739</v>
      </c>
      <c r="J16" s="177">
        <f t="shared" si="3"/>
        <v>46.19</v>
      </c>
      <c r="K16" s="177">
        <f t="shared" si="3"/>
        <v>41.570999999999998</v>
      </c>
      <c r="L16" s="178">
        <f t="shared" ca="1" si="3"/>
        <v>809.62217223775747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Cormier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90" zoomScaleNormal="90" workbookViewId="0">
      <selection activeCell="I38" sqref="I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1254.1445938097722</v>
      </c>
      <c r="U10" s="190">
        <f>'Données projet'!D9</f>
        <v>2.6819999999999999</v>
      </c>
      <c r="V10" s="189">
        <f>U10*T10</f>
        <v>3363.6158005978091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Cormier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1179.6129401539156</v>
      </c>
      <c r="U11" s="190">
        <f>'Données projet'!D10</f>
        <v>0.29799999999999999</v>
      </c>
      <c r="V11" s="189">
        <f t="shared" ref="V11" si="0">U11*T11</f>
        <v>351.52465616586682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4666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701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1322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>
        <v>3</v>
      </c>
      <c r="I23" s="204">
        <v>677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-20767.121984418933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655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655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-20767.121984418933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15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15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20</v>
      </c>
      <c r="D31" s="194">
        <f t="shared" si="2"/>
        <v>560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30</v>
      </c>
      <c r="D35" s="194">
        <f t="shared" si="2"/>
        <v>840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30</v>
      </c>
      <c r="D36" s="194">
        <f t="shared" si="2"/>
        <v>840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40</v>
      </c>
      <c r="D37" s="194">
        <f t="shared" si="2"/>
        <v>1120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50</v>
      </c>
      <c r="D38" s="194">
        <f t="shared" si="2"/>
        <v>1400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70</v>
      </c>
      <c r="D39" s="194">
        <f t="shared" si="2"/>
        <v>1890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150</v>
      </c>
      <c r="D40" s="194">
        <f t="shared" si="2"/>
        <v>3900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150</v>
      </c>
      <c r="D41" s="194">
        <f t="shared" si="2"/>
        <v>3750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331</v>
      </c>
      <c r="C42" s="206">
        <v>250</v>
      </c>
      <c r="D42" s="194">
        <f t="shared" si="2"/>
        <v>82750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Cormier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15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15</v>
      </c>
      <c r="D59" s="191">
        <f t="shared" si="4"/>
        <v>420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92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92">
        <v>20</v>
      </c>
      <c r="D62" s="191">
        <f t="shared" si="4"/>
        <v>560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92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92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92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92">
        <v>30</v>
      </c>
      <c r="D66" s="191">
        <f t="shared" si="4"/>
        <v>840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92">
        <v>30</v>
      </c>
      <c r="D67" s="191">
        <f t="shared" si="4"/>
        <v>840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92">
        <v>40</v>
      </c>
      <c r="D68" s="191">
        <f t="shared" si="4"/>
        <v>1120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92">
        <v>50</v>
      </c>
      <c r="D69" s="191">
        <f t="shared" si="4"/>
        <v>1400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92">
        <v>70</v>
      </c>
      <c r="D70" s="191">
        <f t="shared" si="4"/>
        <v>1890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92">
        <v>150</v>
      </c>
      <c r="D71" s="191">
        <f t="shared" si="4"/>
        <v>3900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6">
        <v>150</v>
      </c>
      <c r="D72" s="191">
        <f t="shared" si="4"/>
        <v>3750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331</v>
      </c>
      <c r="C73" s="206">
        <v>250</v>
      </c>
      <c r="D73" s="191">
        <f t="shared" si="4"/>
        <v>82750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2024-09-02T09:30:34Z</dcterms:modified>
</cp:coreProperties>
</file>